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9" sheetId="1" r:id="rId4"/>
    <sheet state="visible" name="1311" sheetId="2" r:id="rId5"/>
    <sheet state="visible" name="1111" sheetId="3" r:id="rId6"/>
    <sheet state="visible" name="Sheet43" sheetId="4" r:id="rId7"/>
    <sheet state="visible" name="811" sheetId="5" r:id="rId8"/>
    <sheet state="visible" name="711" sheetId="6" r:id="rId9"/>
    <sheet state="visible" name="611" sheetId="7" r:id="rId10"/>
    <sheet state="visible" name="511" sheetId="8" r:id="rId11"/>
    <sheet state="visible" name="311" sheetId="9" r:id="rId12"/>
    <sheet state="visible" name="211" sheetId="10" r:id="rId13"/>
    <sheet state="visible" name="3110" sheetId="11" r:id="rId14"/>
    <sheet state="visible" name="3010" sheetId="12" r:id="rId15"/>
    <sheet state="visible" name="2910" sheetId="13" r:id="rId16"/>
    <sheet state="visible" name="111" sheetId="14" r:id="rId17"/>
    <sheet state="visible" name="2810" sheetId="15" r:id="rId18"/>
    <sheet state="visible" name="2710" sheetId="16" r:id="rId19"/>
    <sheet state="visible" name="2610" sheetId="17" r:id="rId20"/>
    <sheet state="visible" name="2410" sheetId="18" r:id="rId21"/>
    <sheet state="visible" name="2310" sheetId="19" r:id="rId22"/>
    <sheet state="visible" name="2210" sheetId="20" r:id="rId23"/>
    <sheet state="visible" name="2010" sheetId="21" r:id="rId24"/>
    <sheet state="visible" name="2110" sheetId="22" r:id="rId25"/>
    <sheet state="visible" name="1910" sheetId="23" r:id="rId26"/>
    <sheet state="visible" name="1810" sheetId="24" r:id="rId27"/>
    <sheet state="visible" name="1710" sheetId="25" r:id="rId28"/>
    <sheet state="visible" name="1610" sheetId="26" r:id="rId29"/>
    <sheet state="visible" name="1510" sheetId="27" r:id="rId30"/>
    <sheet state="visible" name="1410" sheetId="28" r:id="rId31"/>
    <sheet state="visible" name="1310" sheetId="29" r:id="rId32"/>
    <sheet state="visible" name="1210" sheetId="30" r:id="rId33"/>
    <sheet state="visible" name="1110" sheetId="31" r:id="rId34"/>
    <sheet state="visible" name="1010" sheetId="32" r:id="rId35"/>
    <sheet state="visible" name="910" sheetId="33" r:id="rId36"/>
    <sheet state="visible" name="810" sheetId="34" r:id="rId37"/>
    <sheet state="visible" name="710" sheetId="35" r:id="rId38"/>
    <sheet state="visible" name="610" sheetId="36" r:id="rId39"/>
    <sheet state="visible" name="510" sheetId="37" r:id="rId40"/>
    <sheet state="visible" name="410" sheetId="38" r:id="rId41"/>
    <sheet state="visible" name="310" sheetId="39" r:id="rId42"/>
    <sheet state="visible" name="210" sheetId="40" r:id="rId43"/>
    <sheet state="visible" name="110" sheetId="41" r:id="rId44"/>
    <sheet state="visible" name="299" sheetId="42" r:id="rId45"/>
    <sheet state="visible" name="289" sheetId="43" r:id="rId46"/>
    <sheet state="visible" name="269" sheetId="44" r:id="rId47"/>
    <sheet state="visible" name="279" sheetId="45" r:id="rId48"/>
  </sheets>
  <definedNames/>
  <calcPr/>
</workbook>
</file>

<file path=xl/sharedStrings.xml><?xml version="1.0" encoding="utf-8"?>
<sst xmlns="http://schemas.openxmlformats.org/spreadsheetml/2006/main" count="4770" uniqueCount="81">
  <si>
    <t>COMPANY</t>
  </si>
  <si>
    <t>PRICE</t>
  </si>
  <si>
    <t>% CHANGE</t>
  </si>
  <si>
    <t>VALUE</t>
  </si>
  <si>
    <t>VOLUME</t>
  </si>
  <si>
    <t>YTD %</t>
  </si>
  <si>
    <t>SASINI</t>
  </si>
  <si>
    <t>BOC</t>
  </si>
  <si>
    <t>KENYA ORCHARDS</t>
  </si>
  <si>
    <t>CAR&amp;GENERAL</t>
  </si>
  <si>
    <t>KENYA POWER</t>
  </si>
  <si>
    <t>EAAGADS</t>
  </si>
  <si>
    <t>EVEREADY</t>
  </si>
  <si>
    <t>SAMEER</t>
  </si>
  <si>
    <t>EXPRESS</t>
  </si>
  <si>
    <t>FLAME TREE</t>
  </si>
  <si>
    <t>NBV</t>
  </si>
  <si>
    <t>WILLIAMSON</t>
  </si>
  <si>
    <t>SCANGROUP</t>
  </si>
  <si>
    <t>KENYA RE</t>
  </si>
  <si>
    <t>STANCHART</t>
  </si>
  <si>
    <t>NSE</t>
  </si>
  <si>
    <t>SAFARICOM</t>
  </si>
  <si>
    <t>BK GROUP</t>
  </si>
  <si>
    <t>LIBERTY</t>
  </si>
  <si>
    <t>CROWN</t>
  </si>
  <si>
    <t>KCB BANK</t>
  </si>
  <si>
    <t>STANBIC</t>
  </si>
  <si>
    <t>UCHUMI</t>
  </si>
  <si>
    <t>TPS EASTERN</t>
  </si>
  <si>
    <t>LIMURU</t>
  </si>
  <si>
    <t>ABSA KENYA</t>
  </si>
  <si>
    <t>EA CABLES</t>
  </si>
  <si>
    <t>SANLAM</t>
  </si>
  <si>
    <t>NATION MEDIA</t>
  </si>
  <si>
    <t>EA PORTLAND</t>
  </si>
  <si>
    <t>CENTUM</t>
  </si>
  <si>
    <t>CIC INSURANCE</t>
  </si>
  <si>
    <t>NCBA</t>
  </si>
  <si>
    <t>STANLIB</t>
  </si>
  <si>
    <t>UMEME</t>
  </si>
  <si>
    <t>CO-OP BANK</t>
  </si>
  <si>
    <t>EQUITY BANK</t>
  </si>
  <si>
    <t>KAPCHORUA</t>
  </si>
  <si>
    <t>BAT</t>
  </si>
  <si>
    <t>KENGEN</t>
  </si>
  <si>
    <t>TOTAL</t>
  </si>
  <si>
    <t>STANDARD GROUP</t>
  </si>
  <si>
    <t>BRITAM</t>
  </si>
  <si>
    <t>BAMBURI</t>
  </si>
  <si>
    <t>IMH</t>
  </si>
  <si>
    <t>EA BREWERIES</t>
  </si>
  <si>
    <t>TRANS-CENTURY</t>
  </si>
  <si>
    <t>HOUSING FINANCE</t>
  </si>
  <si>
    <t>OLYMPIA</t>
  </si>
  <si>
    <t>CARBACID</t>
  </si>
  <si>
    <t>SECTOR</t>
  </si>
  <si>
    <t>UPDATED</t>
  </si>
  <si>
    <t>LONGHORN</t>
  </si>
  <si>
    <t>RETAIL</t>
  </si>
  <si>
    <t>INDUSTRIAL HOLDING</t>
  </si>
  <si>
    <t>INVESTMENT</t>
  </si>
  <si>
    <t>KAKUZI</t>
  </si>
  <si>
    <t>AGRICULTURAL</t>
  </si>
  <si>
    <t>HOME AFRIKA</t>
  </si>
  <si>
    <t>PROPERTY</t>
  </si>
  <si>
    <t>BUILDING &amp; ASSOCIATED</t>
  </si>
  <si>
    <t>BANKING</t>
  </si>
  <si>
    <t>JUBILEE</t>
  </si>
  <si>
    <t>INSURANCE</t>
  </si>
  <si>
    <t>ENERGY</t>
  </si>
  <si>
    <t>FOOD</t>
  </si>
  <si>
    <t>TRANSPORT</t>
  </si>
  <si>
    <t>PRINTING &amp; PUBLISHING</t>
  </si>
  <si>
    <t>DIAMOND</t>
  </si>
  <si>
    <t>TECHNOLOGY</t>
  </si>
  <si>
    <t>BEVERAGES</t>
  </si>
  <si>
    <t>ENGINEERING</t>
  </si>
  <si>
    <t>UNGA</t>
  </si>
  <si>
    <t>TOURISM</t>
  </si>
  <si>
    <t>KURWITU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</si>
</sst>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dd, yyyy"/>
    <numFmt numFmtId="165" formatCode="mmm d, yyyy"/>
    <numFmt numFmtId="166" formatCode="d-mmm-yy"/>
  </numFmts>
  <fonts count="15">
    <font>
      <sz val="10.0"/>
      <color rgb="FF000000"/>
      <name val="Arial"/>
      <scheme val="minor"/>
    </font>
    <font>
      <b/>
      <color rgb="FF999999"/>
      <name val="&quot;Open Sans&quot;"/>
    </font>
    <font>
      <color theme="1"/>
      <name val="Arial"/>
      <scheme val="minor"/>
    </font>
    <font>
      <u/>
      <color rgb="FF444444"/>
      <name val="&quot;Open Sans&quot;"/>
    </font>
    <font>
      <color rgb="FF444444"/>
      <name val="&quot;Open Sans&quot;"/>
    </font>
    <font>
      <u/>
      <color rgb="FF444444"/>
      <name val="&quot;Open Sans&quot;"/>
    </font>
    <font>
      <u/>
      <color rgb="FF444444"/>
      <name val="&quot;Open Sans&quot;"/>
    </font>
    <font>
      <sz val="11.0"/>
      <color rgb="FF444444"/>
      <name val="&quot;Open Sans&quot;"/>
    </font>
    <font>
      <u/>
      <color rgb="FF444444"/>
      <name val="&quot;Open Sans&quot;"/>
    </font>
    <font>
      <b/>
      <sz val="13.0"/>
      <color rgb="FF999999"/>
      <name val="Arial"/>
      <scheme val="minor"/>
    </font>
    <font>
      <u/>
      <sz val="11.0"/>
      <color rgb="FF0563C1"/>
      <name val="Calibri"/>
    </font>
    <font>
      <sz val="8.0"/>
      <color rgb="FF444444"/>
      <name val="Arial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6F6F6"/>
        <bgColor rgb="FFF6F6F6"/>
      </patternFill>
    </fill>
    <fill>
      <patternFill patternType="solid">
        <fgColor rgb="FFEAEAEA"/>
        <bgColor rgb="FFEAEAEA"/>
      </patternFill>
    </fill>
  </fills>
  <borders count="4">
    <border/>
    <border>
      <bottom style="thin">
        <color rgb="FF111111"/>
      </bottom>
    </border>
    <border>
      <top style="thin">
        <color rgb="FFDDDDDD"/>
      </top>
      <bottom style="thin">
        <color rgb="FF111111"/>
      </bottom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0"/>
    </xf>
    <xf borderId="1" fillId="0" fontId="1" numFmtId="0" xfId="0" applyAlignment="1" applyBorder="1" applyFont="1">
      <alignment horizontal="right" readingOrder="0" shrinkToFit="0" wrapText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left" readingOrder="0" shrinkToFit="0" wrapText="0"/>
    </xf>
    <xf borderId="1" fillId="2" fontId="4" numFmtId="0" xfId="0" applyAlignment="1" applyBorder="1" applyFont="1">
      <alignment horizontal="right" readingOrder="0" shrinkToFit="0" wrapText="0"/>
    </xf>
    <xf borderId="1" fillId="3" fontId="4" numFmtId="0" xfId="0" applyAlignment="1" applyBorder="1" applyFill="1" applyFont="1">
      <alignment horizontal="right" shrinkToFit="0" wrapText="0"/>
    </xf>
    <xf borderId="1" fillId="2" fontId="4" numFmtId="3" xfId="0" applyAlignment="1" applyBorder="1" applyFont="1" applyNumberFormat="1">
      <alignment horizontal="right" readingOrder="0" shrinkToFit="0" wrapText="0"/>
    </xf>
    <xf borderId="1" fillId="2" fontId="4" numFmtId="0" xfId="0" applyAlignment="1" applyBorder="1" applyFont="1">
      <alignment horizontal="right" shrinkToFit="0" wrapText="0"/>
    </xf>
    <xf borderId="2" fillId="4" fontId="5" numFmtId="0" xfId="0" applyAlignment="1" applyBorder="1" applyFill="1" applyFont="1">
      <alignment horizontal="left" readingOrder="0" shrinkToFit="0" wrapText="0"/>
    </xf>
    <xf borderId="2" fillId="4" fontId="4" numFmtId="0" xfId="0" applyAlignment="1" applyBorder="1" applyFont="1">
      <alignment horizontal="right" readingOrder="0" shrinkToFit="0" wrapText="0"/>
    </xf>
    <xf borderId="2" fillId="5" fontId="4" numFmtId="0" xfId="0" applyAlignment="1" applyBorder="1" applyFill="1" applyFont="1">
      <alignment horizontal="right" shrinkToFit="0" wrapText="0"/>
    </xf>
    <xf borderId="2" fillId="4" fontId="4" numFmtId="3" xfId="0" applyAlignment="1" applyBorder="1" applyFont="1" applyNumberFormat="1">
      <alignment horizontal="right" readingOrder="0" shrinkToFit="0" wrapText="0"/>
    </xf>
    <xf borderId="2" fillId="4" fontId="4" numFmtId="0" xfId="0" applyAlignment="1" applyBorder="1" applyFont="1">
      <alignment horizontal="right" shrinkToFit="0" wrapText="0"/>
    </xf>
    <xf borderId="2" fillId="2" fontId="6" numFmtId="0" xfId="0" applyAlignment="1" applyBorder="1" applyFont="1">
      <alignment horizontal="left" readingOrder="0" shrinkToFit="0" wrapText="0"/>
    </xf>
    <xf borderId="2" fillId="2" fontId="4" numFmtId="0" xfId="0" applyAlignment="1" applyBorder="1" applyFont="1">
      <alignment horizontal="right" readingOrder="0" shrinkToFit="0" wrapText="0"/>
    </xf>
    <xf borderId="2" fillId="3" fontId="4" numFmtId="0" xfId="0" applyAlignment="1" applyBorder="1" applyFont="1">
      <alignment horizontal="right" shrinkToFit="0" wrapText="0"/>
    </xf>
    <xf borderId="2" fillId="2" fontId="4" numFmtId="3" xfId="0" applyAlignment="1" applyBorder="1" applyFont="1" applyNumberFormat="1">
      <alignment horizontal="right" readingOrder="0" shrinkToFit="0" wrapText="0"/>
    </xf>
    <xf borderId="2" fillId="2" fontId="4" numFmtId="0" xfId="0" applyAlignment="1" applyBorder="1" applyFont="1">
      <alignment horizontal="right" shrinkToFit="0" wrapText="0"/>
    </xf>
    <xf borderId="2" fillId="5" fontId="4" numFmtId="0" xfId="0" applyAlignment="1" applyBorder="1" applyFont="1">
      <alignment horizontal="right" readingOrder="0" shrinkToFit="0" wrapText="0"/>
    </xf>
    <xf borderId="2" fillId="3" fontId="4" numFmtId="0" xfId="0" applyAlignment="1" applyBorder="1" applyFont="1">
      <alignment horizontal="right" readingOrder="0" shrinkToFit="0" wrapText="0"/>
    </xf>
    <xf borderId="0" fillId="0" fontId="7" numFmtId="0" xfId="0" applyAlignment="1" applyFont="1">
      <alignment horizontal="left"/>
    </xf>
    <xf borderId="1" fillId="2" fontId="4" numFmtId="164" xfId="0" applyAlignment="1" applyBorder="1" applyFont="1" applyNumberFormat="1">
      <alignment horizontal="right" readingOrder="0" shrinkToFit="0" wrapText="0"/>
    </xf>
    <xf borderId="2" fillId="4" fontId="4" numFmtId="164" xfId="0" applyAlignment="1" applyBorder="1" applyFont="1" applyNumberFormat="1">
      <alignment horizontal="right" readingOrder="0" shrinkToFit="0" wrapText="0"/>
    </xf>
    <xf borderId="2" fillId="2" fontId="4" numFmtId="165" xfId="0" applyAlignment="1" applyBorder="1" applyFont="1" applyNumberFormat="1">
      <alignment horizontal="right" readingOrder="0" shrinkToFit="0" wrapText="0"/>
    </xf>
    <xf borderId="2" fillId="2" fontId="4" numFmtId="164" xfId="0" applyAlignment="1" applyBorder="1" applyFont="1" applyNumberFormat="1">
      <alignment horizontal="right" readingOrder="0" shrinkToFit="0" wrapText="0"/>
    </xf>
    <xf borderId="2" fillId="4" fontId="4" numFmtId="165" xfId="0" applyAlignment="1" applyBorder="1" applyFont="1" applyNumberFormat="1">
      <alignment horizontal="right" readingOrder="0" shrinkToFit="0" wrapText="0"/>
    </xf>
    <xf borderId="2" fillId="6" fontId="8" numFmtId="0" xfId="0" applyAlignment="1" applyBorder="1" applyFill="1" applyFont="1">
      <alignment horizontal="left" readingOrder="0" shrinkToFit="0" wrapText="0"/>
    </xf>
    <xf borderId="2" fillId="6" fontId="4" numFmtId="0" xfId="0" applyAlignment="1" applyBorder="1" applyFont="1">
      <alignment horizontal="right" readingOrder="0" shrinkToFit="0" wrapText="0"/>
    </xf>
    <xf borderId="2" fillId="7" fontId="4" numFmtId="0" xfId="0" applyAlignment="1" applyBorder="1" applyFill="1" applyFont="1">
      <alignment horizontal="right" readingOrder="0" shrinkToFit="0" wrapText="0"/>
    </xf>
    <xf borderId="2" fillId="6" fontId="4" numFmtId="3" xfId="0" applyAlignment="1" applyBorder="1" applyFont="1" applyNumberFormat="1">
      <alignment horizontal="right" readingOrder="0" shrinkToFit="0" wrapText="0"/>
    </xf>
    <xf borderId="2" fillId="6" fontId="4" numFmtId="164" xfId="0" applyAlignment="1" applyBorder="1" applyFont="1" applyNumberFormat="1">
      <alignment horizontal="right" readingOrder="0" shrinkToFit="0" wrapText="0"/>
    </xf>
    <xf borderId="1" fillId="3" fontId="4" numFmtId="0" xfId="0" applyAlignment="1" applyBorder="1" applyFont="1">
      <alignment horizontal="right" readingOrder="0" shrinkToFit="0" wrapText="0"/>
    </xf>
    <xf borderId="1" fillId="2" fontId="4" numFmtId="165" xfId="0" applyAlignment="1" applyBorder="1" applyFont="1" applyNumberFormat="1">
      <alignment horizontal="right" readingOrder="0" shrinkToFit="0" wrapText="0"/>
    </xf>
    <xf borderId="2" fillId="6" fontId="4" numFmtId="0" xfId="0" applyAlignment="1" applyBorder="1" applyFont="1">
      <alignment horizontal="right" shrinkToFit="0" wrapText="0"/>
    </xf>
    <xf borderId="2" fillId="6" fontId="4" numFmtId="165" xfId="0" applyAlignment="1" applyBorder="1" applyFont="1" applyNumberFormat="1">
      <alignment horizontal="right" readingOrder="0" shrinkToFit="0" wrapText="0"/>
    </xf>
    <xf borderId="1" fillId="0" fontId="9" numFmtId="0" xfId="0" applyAlignment="1" applyBorder="1" applyFont="1">
      <alignment horizontal="left" readingOrder="0" shrinkToFit="0" wrapText="0"/>
    </xf>
    <xf borderId="1" fillId="0" fontId="9" numFmtId="0" xfId="0" applyAlignment="1" applyBorder="1" applyFont="1">
      <alignment horizontal="right" readingOrder="0" shrinkToFit="0" wrapText="0"/>
    </xf>
    <xf borderId="0" fillId="2" fontId="10" numFmtId="0" xfId="0" applyAlignment="1" applyFont="1">
      <alignment horizontal="left" readingOrder="0" shrinkToFit="0" wrapText="0"/>
    </xf>
    <xf borderId="0" fillId="2" fontId="11" numFmtId="0" xfId="0" applyAlignment="1" applyFont="1">
      <alignment horizontal="right" readingOrder="0" shrinkToFit="0" wrapText="0"/>
    </xf>
    <xf borderId="0" fillId="3" fontId="11" numFmtId="0" xfId="0" applyAlignment="1" applyFont="1">
      <alignment horizontal="right" readingOrder="0" shrinkToFit="0" wrapText="0"/>
    </xf>
    <xf borderId="0" fillId="2" fontId="11" numFmtId="166" xfId="0" applyAlignment="1" applyFont="1" applyNumberFormat="1">
      <alignment horizontal="right" readingOrder="0" shrinkToFit="0" wrapText="0"/>
    </xf>
    <xf borderId="3" fillId="4" fontId="12" numFmtId="0" xfId="0" applyAlignment="1" applyBorder="1" applyFont="1">
      <alignment horizontal="left" readingOrder="0" shrinkToFit="0" wrapText="0"/>
    </xf>
    <xf borderId="3" fillId="4" fontId="11" numFmtId="0" xfId="0" applyAlignment="1" applyBorder="1" applyFont="1">
      <alignment horizontal="right" readingOrder="0" shrinkToFit="0" wrapText="0"/>
    </xf>
    <xf borderId="3" fillId="5" fontId="11" numFmtId="0" xfId="0" applyAlignment="1" applyBorder="1" applyFont="1">
      <alignment horizontal="right" readingOrder="0" shrinkToFit="0" wrapText="0"/>
    </xf>
    <xf borderId="3" fillId="4" fontId="11" numFmtId="3" xfId="0" applyAlignment="1" applyBorder="1" applyFont="1" applyNumberFormat="1">
      <alignment horizontal="right" readingOrder="0" shrinkToFit="0" wrapText="0"/>
    </xf>
    <xf borderId="3" fillId="4" fontId="11" numFmtId="166" xfId="0" applyAlignment="1" applyBorder="1" applyFont="1" applyNumberFormat="1">
      <alignment horizontal="right" readingOrder="0" shrinkToFit="0" wrapText="0"/>
    </xf>
    <xf borderId="3" fillId="2" fontId="13" numFmtId="0" xfId="0" applyAlignment="1" applyBorder="1" applyFont="1">
      <alignment horizontal="left" readingOrder="0" shrinkToFit="0" wrapText="0"/>
    </xf>
    <xf borderId="3" fillId="2" fontId="11" numFmtId="0" xfId="0" applyAlignment="1" applyBorder="1" applyFont="1">
      <alignment horizontal="right" readingOrder="0" shrinkToFit="0" wrapText="0"/>
    </xf>
    <xf borderId="3" fillId="3" fontId="11" numFmtId="0" xfId="0" applyAlignment="1" applyBorder="1" applyFont="1">
      <alignment horizontal="right" readingOrder="0" shrinkToFit="0" wrapText="0"/>
    </xf>
    <xf borderId="3" fillId="2" fontId="11" numFmtId="3" xfId="0" applyAlignment="1" applyBorder="1" applyFont="1" applyNumberFormat="1">
      <alignment horizontal="right" readingOrder="0" shrinkToFit="0" wrapText="0"/>
    </xf>
    <xf borderId="3" fillId="2" fontId="11" numFmtId="166" xfId="0" applyAlignment="1" applyBorder="1" applyFont="1" applyNumberFormat="1">
      <alignment horizontal="right" readingOrder="0" shrinkToFit="0" wrapText="0"/>
    </xf>
    <xf borderId="2" fillId="4" fontId="14" numFmtId="0" xfId="0" applyAlignment="1" applyBorder="1" applyFont="1">
      <alignment horizontal="left" readingOrder="0" shrinkToFit="0" wrapText="0"/>
    </xf>
    <xf borderId="2" fillId="4" fontId="11" numFmtId="0" xfId="0" applyAlignment="1" applyBorder="1" applyFont="1">
      <alignment horizontal="right" readingOrder="0" shrinkToFit="0" wrapText="0"/>
    </xf>
    <xf borderId="2" fillId="5" fontId="11" numFmtId="0" xfId="0" applyAlignment="1" applyBorder="1" applyFont="1">
      <alignment horizontal="right" readingOrder="0" shrinkToFit="0" wrapText="0"/>
    </xf>
    <xf borderId="2" fillId="4" fontId="11" numFmtId="3" xfId="0" applyAlignment="1" applyBorder="1" applyFont="1" applyNumberFormat="1">
      <alignment horizontal="right" readingOrder="0" shrinkToFit="0" wrapText="0"/>
    </xf>
    <xf borderId="2" fillId="4" fontId="11" numFmtId="166" xfId="0" applyAlignment="1" applyBorder="1" applyFont="1" applyNumberForma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kegn/" TargetMode="External"/><Relationship Id="rId42" Type="http://schemas.openxmlformats.org/officeDocument/2006/relationships/hyperlink" Target="https://africanfinancials.com/company/ke-sgl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bamb/" TargetMode="External"/><Relationship Id="rId43" Type="http://schemas.openxmlformats.org/officeDocument/2006/relationships/hyperlink" Target="https://africanfinancials.com/company/ke-brit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sasn/" TargetMode="External"/><Relationship Id="rId2" Type="http://schemas.openxmlformats.org/officeDocument/2006/relationships/hyperlink" Target="https://africanfinancials.com/company/ke-boc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cgen/" TargetMode="External"/><Relationship Id="rId9" Type="http://schemas.openxmlformats.org/officeDocument/2006/relationships/hyperlink" Target="https://africanfinancials.com/company/ke-xprs/" TargetMode="External"/><Relationship Id="rId48" Type="http://schemas.openxmlformats.org/officeDocument/2006/relationships/hyperlink" Target="https://africanfinancials.com/company/ke-hfck/" TargetMode="External"/><Relationship Id="rId47" Type="http://schemas.openxmlformats.org/officeDocument/2006/relationships/hyperlink" Target="https://africanfinancials.com/company/ke-tcl/" TargetMode="External"/><Relationship Id="rId49" Type="http://schemas.openxmlformats.org/officeDocument/2006/relationships/hyperlink" Target="https://africanfinancials.com/company/ke-och/" TargetMode="External"/><Relationship Id="rId5" Type="http://schemas.openxmlformats.org/officeDocument/2006/relationships/hyperlink" Target="https://africanfinancials.com/company/ke-kplc/" TargetMode="External"/><Relationship Id="rId6" Type="http://schemas.openxmlformats.org/officeDocument/2006/relationships/hyperlink" Target="https://africanfinancials.com/company/ke-egad/" TargetMode="External"/><Relationship Id="rId7" Type="http://schemas.openxmlformats.org/officeDocument/2006/relationships/hyperlink" Target="https://africanfinancials.com/company/ke-evrd/" TargetMode="External"/><Relationship Id="rId8" Type="http://schemas.openxmlformats.org/officeDocument/2006/relationships/hyperlink" Target="https://africanfinancials.com/company/ke-sameer/" TargetMode="External"/><Relationship Id="rId31" Type="http://schemas.openxmlformats.org/officeDocument/2006/relationships/hyperlink" Target="https://africanfinancials.com/company/ke-ctum/" TargetMode="External"/><Relationship Id="rId30" Type="http://schemas.openxmlformats.org/officeDocument/2006/relationships/hyperlink" Target="https://africanfinancials.com/company/ke-port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cic/" TargetMode="External"/><Relationship Id="rId35" Type="http://schemas.openxmlformats.org/officeDocument/2006/relationships/hyperlink" Target="https://africanfinancials.com/company/ke-umme/" TargetMode="External"/><Relationship Id="rId34" Type="http://schemas.openxmlformats.org/officeDocument/2006/relationships/hyperlink" Target="https://africanfinancials.com/company/ke-fahr/" TargetMode="External"/><Relationship Id="rId37" Type="http://schemas.openxmlformats.org/officeDocument/2006/relationships/hyperlink" Target="https://africanfinancials.com/company/ke-eqty/" TargetMode="External"/><Relationship Id="rId36" Type="http://schemas.openxmlformats.org/officeDocument/2006/relationships/hyperlink" Target="https://africanfinancials.com/company/ke-coop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kapc/" TargetMode="External"/><Relationship Id="rId20" Type="http://schemas.openxmlformats.org/officeDocument/2006/relationships/hyperlink" Target="https://africanfinancials.com/company/ke-crwn/" TargetMode="External"/><Relationship Id="rId22" Type="http://schemas.openxmlformats.org/officeDocument/2006/relationships/hyperlink" Target="https://africanfinancials.com/company/ke-sbic/" TargetMode="External"/><Relationship Id="rId21" Type="http://schemas.openxmlformats.org/officeDocument/2006/relationships/hyperlink" Target="https://africanfinancials.com/company/ke-kcb/" TargetMode="External"/><Relationship Id="rId24" Type="http://schemas.openxmlformats.org/officeDocument/2006/relationships/hyperlink" Target="https://africanfinancials.com/company/ke-tpse/" TargetMode="External"/><Relationship Id="rId23" Type="http://schemas.openxmlformats.org/officeDocument/2006/relationships/hyperlink" Target="https://africanfinancials.com/company/ke-uchm/" TargetMode="External"/><Relationship Id="rId26" Type="http://schemas.openxmlformats.org/officeDocument/2006/relationships/hyperlink" Target="https://africanfinancials.com/company/ke-absa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lam/" TargetMode="External"/><Relationship Id="rId27" Type="http://schemas.openxmlformats.org/officeDocument/2006/relationships/hyperlink" Target="https://africanfinancials.com/company/ke-cabl/" TargetMode="External"/><Relationship Id="rId29" Type="http://schemas.openxmlformats.org/officeDocument/2006/relationships/hyperlink" Target="https://africanfinancials.com/company/ke-nmg/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africanfinancials.com/company/ke-carb/" TargetMode="External"/><Relationship Id="rId11" Type="http://schemas.openxmlformats.org/officeDocument/2006/relationships/hyperlink" Target="https://africanfinancials.com/company/ke-nbv/" TargetMode="External"/><Relationship Id="rId10" Type="http://schemas.openxmlformats.org/officeDocument/2006/relationships/hyperlink" Target="https://africanfinancials.com/company/ke-ftgh/" TargetMode="External"/><Relationship Id="rId13" Type="http://schemas.openxmlformats.org/officeDocument/2006/relationships/hyperlink" Target="https://africanfinancials.com/company/ke-scan/" TargetMode="External"/><Relationship Id="rId12" Type="http://schemas.openxmlformats.org/officeDocument/2006/relationships/hyperlink" Target="https://africanfinancials.com/company/ke-wtk/" TargetMode="External"/><Relationship Id="rId15" Type="http://schemas.openxmlformats.org/officeDocument/2006/relationships/hyperlink" Target="https://africanfinancials.com/company/ke-scbk/" TargetMode="External"/><Relationship Id="rId14" Type="http://schemas.openxmlformats.org/officeDocument/2006/relationships/hyperlink" Target="https://africanfinancials.com/company/ke-knre/" TargetMode="External"/><Relationship Id="rId17" Type="http://schemas.openxmlformats.org/officeDocument/2006/relationships/hyperlink" Target="https://africanfinancials.com/company/ke-scom/" TargetMode="External"/><Relationship Id="rId16" Type="http://schemas.openxmlformats.org/officeDocument/2006/relationships/hyperlink" Target="https://africanfinancials.com/company/ke-nse/" TargetMode="External"/><Relationship Id="rId19" Type="http://schemas.openxmlformats.org/officeDocument/2006/relationships/hyperlink" Target="https://africanfinancials.com/company/ke-lbty/" TargetMode="External"/><Relationship Id="rId18" Type="http://schemas.openxmlformats.org/officeDocument/2006/relationships/hyperlink" Target="https://africanfinancials.com/company/ke-bkg/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0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1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2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3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4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5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6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7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8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8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19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scom/" TargetMode="External"/><Relationship Id="rId42" Type="http://schemas.openxmlformats.org/officeDocument/2006/relationships/hyperlink" Target="https://africanfinancials.com/company/ke-lbty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tcl/" TargetMode="External"/><Relationship Id="rId43" Type="http://schemas.openxmlformats.org/officeDocument/2006/relationships/hyperlink" Target="https://africanfinancials.com/company/ke-ctum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cabl/" TargetMode="External"/><Relationship Id="rId1" Type="http://schemas.openxmlformats.org/officeDocument/2006/relationships/hyperlink" Target="https://africanfinancials.com/company/ke-lkl/" TargetMode="External"/><Relationship Id="rId2" Type="http://schemas.openxmlformats.org/officeDocument/2006/relationships/hyperlink" Target="https://africanfinancials.com/company/ke-ftgh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hafr/" TargetMode="External"/><Relationship Id="rId48" Type="http://schemas.openxmlformats.org/officeDocument/2006/relationships/hyperlink" Target="https://africanfinancials.com/company/ke-sbic/" TargetMode="External"/><Relationship Id="rId47" Type="http://schemas.openxmlformats.org/officeDocument/2006/relationships/hyperlink" Target="https://africanfinancials.com/company/ke-och/" TargetMode="External"/><Relationship Id="rId49" Type="http://schemas.openxmlformats.org/officeDocument/2006/relationships/hyperlink" Target="https://africanfinancials.com/company/ke-cic/" TargetMode="External"/><Relationship Id="rId5" Type="http://schemas.openxmlformats.org/officeDocument/2006/relationships/hyperlink" Target="https://africanfinancials.com/company/ke-nse/" TargetMode="External"/><Relationship Id="rId6" Type="http://schemas.openxmlformats.org/officeDocument/2006/relationships/hyperlink" Target="https://africanfinancials.com/company/ke-kukz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nbv/" TargetMode="External"/><Relationship Id="rId31" Type="http://schemas.openxmlformats.org/officeDocument/2006/relationships/hyperlink" Target="https://africanfinancials.com/company/ke-knre/" TargetMode="External"/><Relationship Id="rId30" Type="http://schemas.openxmlformats.org/officeDocument/2006/relationships/hyperlink" Target="https://africanfinancials.com/company/ke-hfck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slam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coop/" TargetMode="External"/><Relationship Id="rId37" Type="http://schemas.openxmlformats.org/officeDocument/2006/relationships/hyperlink" Target="https://africanfinancials.com/company/ke-scan/" TargetMode="External"/><Relationship Id="rId36" Type="http://schemas.openxmlformats.org/officeDocument/2006/relationships/hyperlink" Target="https://africanfinancials.com/company/ke-dtk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absa/" TargetMode="External"/><Relationship Id="rId20" Type="http://schemas.openxmlformats.org/officeDocument/2006/relationships/hyperlink" Target="https://africanfinancials.com/company/ke-xprs/" TargetMode="External"/><Relationship Id="rId22" Type="http://schemas.openxmlformats.org/officeDocument/2006/relationships/hyperlink" Target="https://africanfinancials.com/company/ke-boc/" TargetMode="External"/><Relationship Id="rId21" Type="http://schemas.openxmlformats.org/officeDocument/2006/relationships/hyperlink" Target="https://africanfinancials.com/company/ke-sasn/" TargetMode="External"/><Relationship Id="rId24" Type="http://schemas.openxmlformats.org/officeDocument/2006/relationships/hyperlink" Target="https://africanfinancials.com/company/ke-sameer/" TargetMode="External"/><Relationship Id="rId23" Type="http://schemas.openxmlformats.org/officeDocument/2006/relationships/hyperlink" Target="https://africanfinancials.com/company/ke-por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wtk/" TargetMode="External"/><Relationship Id="rId28" Type="http://schemas.openxmlformats.org/officeDocument/2006/relationships/hyperlink" Target="https://africanfinancials.com/company/ke-eqty/" TargetMode="External"/><Relationship Id="rId27" Type="http://schemas.openxmlformats.org/officeDocument/2006/relationships/hyperlink" Target="https://africanfinancials.com/company/ke-carb/" TargetMode="External"/><Relationship Id="rId29" Type="http://schemas.openxmlformats.org/officeDocument/2006/relationships/hyperlink" Target="https://africanfinancials.com/company/ke-scbk/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africanfinancials.com/company/ke-kcb/" TargetMode="External"/><Relationship Id="rId11" Type="http://schemas.openxmlformats.org/officeDocument/2006/relationships/hyperlink" Target="https://africanfinancials.com/company/ke-bamb/" TargetMode="External"/><Relationship Id="rId10" Type="http://schemas.openxmlformats.org/officeDocument/2006/relationships/hyperlink" Target="https://africanfinancials.com/company/ke-crwn/" TargetMode="External"/><Relationship Id="rId13" Type="http://schemas.openxmlformats.org/officeDocument/2006/relationships/hyperlink" Target="https://africanfinancials.com/company/ke-brit/" TargetMode="External"/><Relationship Id="rId12" Type="http://schemas.openxmlformats.org/officeDocument/2006/relationships/hyperlink" Target="https://africanfinancials.com/company/ke-bkg/" TargetMode="External"/><Relationship Id="rId15" Type="http://schemas.openxmlformats.org/officeDocument/2006/relationships/hyperlink" Target="https://africanfinancials.com/company/ke-jub/" TargetMode="External"/><Relationship Id="rId14" Type="http://schemas.openxmlformats.org/officeDocument/2006/relationships/hyperlink" Target="https://africanfinancials.com/company/ke-evrd/" TargetMode="External"/><Relationship Id="rId17" Type="http://schemas.openxmlformats.org/officeDocument/2006/relationships/hyperlink" Target="https://africanfinancials.com/company/ke-umme/" TargetMode="External"/><Relationship Id="rId16" Type="http://schemas.openxmlformats.org/officeDocument/2006/relationships/hyperlink" Target="https://africanfinancials.com/company/ke-kegn/" TargetMode="External"/><Relationship Id="rId19" Type="http://schemas.openxmlformats.org/officeDocument/2006/relationships/hyperlink" Target="https://africanfinancials.com/company/ke-limt/" TargetMode="External"/><Relationship Id="rId18" Type="http://schemas.openxmlformats.org/officeDocument/2006/relationships/hyperlink" Target="https://africanfinancials.com/company/ke-egad/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20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21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21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22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absa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scbk/" TargetMode="External"/><Relationship Id="rId44" Type="http://schemas.openxmlformats.org/officeDocument/2006/relationships/hyperlink" Target="https://africanfinancials.com/company/ke-sgl/" TargetMode="External"/><Relationship Id="rId43" Type="http://schemas.openxmlformats.org/officeDocument/2006/relationships/hyperlink" Target="https://africanfinancials.com/company/ke-kcb/" TargetMode="External"/><Relationship Id="rId46" Type="http://schemas.openxmlformats.org/officeDocument/2006/relationships/hyperlink" Target="https://africanfinancials.com/company/ke-cic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nbv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fahr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nse/" TargetMode="External"/><Relationship Id="rId48" Type="http://schemas.openxmlformats.org/officeDocument/2006/relationships/hyperlink" Target="https://africanfinancials.com/company/ke-egad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tpse/" TargetMode="External"/><Relationship Id="rId5" Type="http://schemas.openxmlformats.org/officeDocument/2006/relationships/hyperlink" Target="https://africanfinancials.com/company/ke-evrd/" TargetMode="External"/><Relationship Id="rId6" Type="http://schemas.openxmlformats.org/officeDocument/2006/relationships/hyperlink" Target="https://africanfinancials.com/company/ke-brit/" TargetMode="External"/><Relationship Id="rId7" Type="http://schemas.openxmlformats.org/officeDocument/2006/relationships/hyperlink" Target="https://africanfinancials.com/company/ke-och/" TargetMode="External"/><Relationship Id="rId8" Type="http://schemas.openxmlformats.org/officeDocument/2006/relationships/hyperlink" Target="https://africanfinancials.com/company/ke-hafr/" TargetMode="External"/><Relationship Id="rId31" Type="http://schemas.openxmlformats.org/officeDocument/2006/relationships/hyperlink" Target="https://africanfinancials.com/company/ke-kukz/" TargetMode="External"/><Relationship Id="rId30" Type="http://schemas.openxmlformats.org/officeDocument/2006/relationships/hyperlink" Target="https://africanfinancials.com/company/ke-coop/" TargetMode="External"/><Relationship Id="rId33" Type="http://schemas.openxmlformats.org/officeDocument/2006/relationships/hyperlink" Target="https://africanfinancials.com/company/ke-scom/" TargetMode="External"/><Relationship Id="rId32" Type="http://schemas.openxmlformats.org/officeDocument/2006/relationships/hyperlink" Target="https://africanfinancials.com/company/ke-cabl/" TargetMode="External"/><Relationship Id="rId35" Type="http://schemas.openxmlformats.org/officeDocument/2006/relationships/hyperlink" Target="https://africanfinancials.com/company/ke-nmg/" TargetMode="External"/><Relationship Id="rId34" Type="http://schemas.openxmlformats.org/officeDocument/2006/relationships/hyperlink" Target="https://africanfinancials.com/company/ke-slam/" TargetMode="External"/><Relationship Id="rId37" Type="http://schemas.openxmlformats.org/officeDocument/2006/relationships/hyperlink" Target="https://africanfinancials.com/company/ke-bat/" TargetMode="External"/><Relationship Id="rId36" Type="http://schemas.openxmlformats.org/officeDocument/2006/relationships/hyperlink" Target="https://africanfinancials.com/company/ke-port/" TargetMode="External"/><Relationship Id="rId39" Type="http://schemas.openxmlformats.org/officeDocument/2006/relationships/hyperlink" Target="https://africanfinancials.com/company/ke-ctum/" TargetMode="External"/><Relationship Id="rId38" Type="http://schemas.openxmlformats.org/officeDocument/2006/relationships/hyperlink" Target="https://africanfinancials.com/company/ke-carb/" TargetMode="External"/><Relationship Id="rId20" Type="http://schemas.openxmlformats.org/officeDocument/2006/relationships/hyperlink" Target="https://africanfinancials.com/company/ke-totl/" TargetMode="External"/><Relationship Id="rId22" Type="http://schemas.openxmlformats.org/officeDocument/2006/relationships/hyperlink" Target="https://africanfinancials.com/company/ke-ncba/" TargetMode="External"/><Relationship Id="rId21" Type="http://schemas.openxmlformats.org/officeDocument/2006/relationships/hyperlink" Target="https://africanfinancials.com/company/ke-jub/" TargetMode="External"/><Relationship Id="rId24" Type="http://schemas.openxmlformats.org/officeDocument/2006/relationships/hyperlink" Target="https://africanfinancials.com/company/ke-cgen/" TargetMode="External"/><Relationship Id="rId23" Type="http://schemas.openxmlformats.org/officeDocument/2006/relationships/hyperlink" Target="https://africanfinancials.com/company/ke-unga/" TargetMode="External"/><Relationship Id="rId26" Type="http://schemas.openxmlformats.org/officeDocument/2006/relationships/hyperlink" Target="https://africanfinancials.com/company/ke-lkl/" TargetMode="External"/><Relationship Id="rId25" Type="http://schemas.openxmlformats.org/officeDocument/2006/relationships/hyperlink" Target="https://africanfinancials.com/company/ke-sbic/" TargetMode="External"/><Relationship Id="rId28" Type="http://schemas.openxmlformats.org/officeDocument/2006/relationships/hyperlink" Target="https://africanfinancials.com/company/ke-umme/" TargetMode="External"/><Relationship Id="rId27" Type="http://schemas.openxmlformats.org/officeDocument/2006/relationships/hyperlink" Target="https://africanfinancials.com/company/ke-wtk/" TargetMode="External"/><Relationship Id="rId29" Type="http://schemas.openxmlformats.org/officeDocument/2006/relationships/hyperlink" Target="https://africanfinancials.com/company/ke-limt/" TargetMode="External"/><Relationship Id="rId51" Type="http://schemas.openxmlformats.org/officeDocument/2006/relationships/drawing" Target="../drawings/drawing22.xml"/><Relationship Id="rId50" Type="http://schemas.openxmlformats.org/officeDocument/2006/relationships/hyperlink" Target="https://africanfinancials.com/company/ke-sameer/" TargetMode="External"/><Relationship Id="rId11" Type="http://schemas.openxmlformats.org/officeDocument/2006/relationships/hyperlink" Target="https://africanfinancials.com/company/ke-hfck/" TargetMode="External"/><Relationship Id="rId10" Type="http://schemas.openxmlformats.org/officeDocument/2006/relationships/hyperlink" Target="https://africanfinancials.com/company/ke-imh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kapc/" TargetMode="External"/><Relationship Id="rId15" Type="http://schemas.openxmlformats.org/officeDocument/2006/relationships/hyperlink" Target="https://africanfinancials.com/company/ke-bkg/" TargetMode="External"/><Relationship Id="rId14" Type="http://schemas.openxmlformats.org/officeDocument/2006/relationships/hyperlink" Target="https://africanfinancials.com/company/ke-ftgh/" TargetMode="External"/><Relationship Id="rId17" Type="http://schemas.openxmlformats.org/officeDocument/2006/relationships/hyperlink" Target="https://africanfinancials.com/company/ke-scan/" TargetMode="External"/><Relationship Id="rId16" Type="http://schemas.openxmlformats.org/officeDocument/2006/relationships/hyperlink" Target="https://africanfinancials.com/company/ke-crwn/" TargetMode="External"/><Relationship Id="rId19" Type="http://schemas.openxmlformats.org/officeDocument/2006/relationships/hyperlink" Target="https://africanfinancials.com/company/ke-kplc/" TargetMode="External"/><Relationship Id="rId18" Type="http://schemas.openxmlformats.org/officeDocument/2006/relationships/hyperlink" Target="https://africanfinancials.com/company/ke-eqty/" TargetMode="External"/></Relationships>
</file>

<file path=xl/worksheets/_rels/sheet23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23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24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25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25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26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27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28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28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29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29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scom/" TargetMode="External"/><Relationship Id="rId42" Type="http://schemas.openxmlformats.org/officeDocument/2006/relationships/hyperlink" Target="https://africanfinancials.com/company/ke-lbty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tcl/" TargetMode="External"/><Relationship Id="rId43" Type="http://schemas.openxmlformats.org/officeDocument/2006/relationships/hyperlink" Target="https://africanfinancials.com/company/ke-ctum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cabl/" TargetMode="External"/><Relationship Id="rId1" Type="http://schemas.openxmlformats.org/officeDocument/2006/relationships/hyperlink" Target="https://africanfinancials.com/company/ke-lkl/" TargetMode="External"/><Relationship Id="rId2" Type="http://schemas.openxmlformats.org/officeDocument/2006/relationships/hyperlink" Target="https://africanfinancials.com/company/ke-ftgh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hafr/" TargetMode="External"/><Relationship Id="rId48" Type="http://schemas.openxmlformats.org/officeDocument/2006/relationships/hyperlink" Target="https://africanfinancials.com/company/ke-sbic/" TargetMode="External"/><Relationship Id="rId47" Type="http://schemas.openxmlformats.org/officeDocument/2006/relationships/hyperlink" Target="https://africanfinancials.com/company/ke-och/" TargetMode="External"/><Relationship Id="rId49" Type="http://schemas.openxmlformats.org/officeDocument/2006/relationships/hyperlink" Target="https://africanfinancials.com/company/ke-cic/" TargetMode="External"/><Relationship Id="rId5" Type="http://schemas.openxmlformats.org/officeDocument/2006/relationships/hyperlink" Target="https://africanfinancials.com/company/ke-nse/" TargetMode="External"/><Relationship Id="rId6" Type="http://schemas.openxmlformats.org/officeDocument/2006/relationships/hyperlink" Target="https://africanfinancials.com/company/ke-kukz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nbv/" TargetMode="External"/><Relationship Id="rId31" Type="http://schemas.openxmlformats.org/officeDocument/2006/relationships/hyperlink" Target="https://africanfinancials.com/company/ke-knre/" TargetMode="External"/><Relationship Id="rId30" Type="http://schemas.openxmlformats.org/officeDocument/2006/relationships/hyperlink" Target="https://africanfinancials.com/company/ke-hfck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slam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coop/" TargetMode="External"/><Relationship Id="rId37" Type="http://schemas.openxmlformats.org/officeDocument/2006/relationships/hyperlink" Target="https://africanfinancials.com/company/ke-scan/" TargetMode="External"/><Relationship Id="rId36" Type="http://schemas.openxmlformats.org/officeDocument/2006/relationships/hyperlink" Target="https://africanfinancials.com/company/ke-dtk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absa/" TargetMode="External"/><Relationship Id="rId20" Type="http://schemas.openxmlformats.org/officeDocument/2006/relationships/hyperlink" Target="https://africanfinancials.com/company/ke-xprs/" TargetMode="External"/><Relationship Id="rId22" Type="http://schemas.openxmlformats.org/officeDocument/2006/relationships/hyperlink" Target="https://africanfinancials.com/company/ke-boc/" TargetMode="External"/><Relationship Id="rId21" Type="http://schemas.openxmlformats.org/officeDocument/2006/relationships/hyperlink" Target="https://africanfinancials.com/company/ke-sasn/" TargetMode="External"/><Relationship Id="rId24" Type="http://schemas.openxmlformats.org/officeDocument/2006/relationships/hyperlink" Target="https://africanfinancials.com/company/ke-sameer/" TargetMode="External"/><Relationship Id="rId23" Type="http://schemas.openxmlformats.org/officeDocument/2006/relationships/hyperlink" Target="https://africanfinancials.com/company/ke-por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wtk/" TargetMode="External"/><Relationship Id="rId28" Type="http://schemas.openxmlformats.org/officeDocument/2006/relationships/hyperlink" Target="https://africanfinancials.com/company/ke-eqty/" TargetMode="External"/><Relationship Id="rId27" Type="http://schemas.openxmlformats.org/officeDocument/2006/relationships/hyperlink" Target="https://africanfinancials.com/company/ke-carb/" TargetMode="External"/><Relationship Id="rId29" Type="http://schemas.openxmlformats.org/officeDocument/2006/relationships/hyperlink" Target="https://africanfinancials.com/company/ke-scbk/" TargetMode="External"/><Relationship Id="rId51" Type="http://schemas.openxmlformats.org/officeDocument/2006/relationships/drawing" Target="../drawings/drawing3.xml"/><Relationship Id="rId50" Type="http://schemas.openxmlformats.org/officeDocument/2006/relationships/hyperlink" Target="https://africanfinancials.com/company/ke-kcb/" TargetMode="External"/><Relationship Id="rId11" Type="http://schemas.openxmlformats.org/officeDocument/2006/relationships/hyperlink" Target="https://africanfinancials.com/company/ke-bamb/" TargetMode="External"/><Relationship Id="rId10" Type="http://schemas.openxmlformats.org/officeDocument/2006/relationships/hyperlink" Target="https://africanfinancials.com/company/ke-crwn/" TargetMode="External"/><Relationship Id="rId13" Type="http://schemas.openxmlformats.org/officeDocument/2006/relationships/hyperlink" Target="https://africanfinancials.com/company/ke-brit/" TargetMode="External"/><Relationship Id="rId12" Type="http://schemas.openxmlformats.org/officeDocument/2006/relationships/hyperlink" Target="https://africanfinancials.com/company/ke-bkg/" TargetMode="External"/><Relationship Id="rId15" Type="http://schemas.openxmlformats.org/officeDocument/2006/relationships/hyperlink" Target="https://africanfinancials.com/company/ke-jub/" TargetMode="External"/><Relationship Id="rId14" Type="http://schemas.openxmlformats.org/officeDocument/2006/relationships/hyperlink" Target="https://africanfinancials.com/company/ke-evrd/" TargetMode="External"/><Relationship Id="rId17" Type="http://schemas.openxmlformats.org/officeDocument/2006/relationships/hyperlink" Target="https://africanfinancials.com/company/ke-umme/" TargetMode="External"/><Relationship Id="rId16" Type="http://schemas.openxmlformats.org/officeDocument/2006/relationships/hyperlink" Target="https://africanfinancials.com/company/ke-kegn/" TargetMode="External"/><Relationship Id="rId19" Type="http://schemas.openxmlformats.org/officeDocument/2006/relationships/hyperlink" Target="https://africanfinancials.com/company/ke-limt/" TargetMode="External"/><Relationship Id="rId18" Type="http://schemas.openxmlformats.org/officeDocument/2006/relationships/hyperlink" Target="https://africanfinancials.com/company/ke-egad/" TargetMode="External"/></Relationships>
</file>

<file path=xl/worksheets/_rels/sheet30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30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31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31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32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32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33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bkg/" TargetMode="External"/><Relationship Id="rId42" Type="http://schemas.openxmlformats.org/officeDocument/2006/relationships/hyperlink" Target="https://africanfinancials.com/company/ke-brit/" TargetMode="External"/><Relationship Id="rId41" Type="http://schemas.openxmlformats.org/officeDocument/2006/relationships/hyperlink" Target="https://africanfinancials.com/company/ke-scan/" TargetMode="External"/><Relationship Id="rId44" Type="http://schemas.openxmlformats.org/officeDocument/2006/relationships/hyperlink" Target="https://africanfinancials.com/company/ke-kapc/" TargetMode="External"/><Relationship Id="rId43" Type="http://schemas.openxmlformats.org/officeDocument/2006/relationships/hyperlink" Target="https://africanfinancials.com/company/ke-kukz/" TargetMode="External"/><Relationship Id="rId46" Type="http://schemas.openxmlformats.org/officeDocument/2006/relationships/hyperlink" Target="https://africanfinancials.com/company/ke-hafr/" TargetMode="External"/><Relationship Id="rId45" Type="http://schemas.openxmlformats.org/officeDocument/2006/relationships/hyperlink" Target="https://africanfinancials.com/company/ke-evrd/" TargetMode="External"/><Relationship Id="rId1" Type="http://schemas.openxmlformats.org/officeDocument/2006/relationships/hyperlink" Target="https://africanfinancials.com/company/ke-slam/" TargetMode="External"/><Relationship Id="rId2" Type="http://schemas.openxmlformats.org/officeDocument/2006/relationships/hyperlink" Target="https://africanfinancials.com/company/ke-orch/" TargetMode="External"/><Relationship Id="rId3" Type="http://schemas.openxmlformats.org/officeDocument/2006/relationships/hyperlink" Target="https://africanfinancials.com/company/ke-sameer/" TargetMode="External"/><Relationship Id="rId4" Type="http://schemas.openxmlformats.org/officeDocument/2006/relationships/hyperlink" Target="https://africanfinancials.com/company/ke-lkl/" TargetMode="External"/><Relationship Id="rId9" Type="http://schemas.openxmlformats.org/officeDocument/2006/relationships/hyperlink" Target="https://africanfinancials.com/company/ke-kegn/" TargetMode="External"/><Relationship Id="rId48" Type="http://schemas.openxmlformats.org/officeDocument/2006/relationships/hyperlink" Target="https://africanfinancials.com/company/ke-och/" TargetMode="External"/><Relationship Id="rId47" Type="http://schemas.openxmlformats.org/officeDocument/2006/relationships/hyperlink" Target="https://africanfinancials.com/company/ke-wtk/" TargetMode="External"/><Relationship Id="rId49" Type="http://schemas.openxmlformats.org/officeDocument/2006/relationships/hyperlink" Target="https://africanfinancials.com/company/ke-scom/" TargetMode="External"/><Relationship Id="rId5" Type="http://schemas.openxmlformats.org/officeDocument/2006/relationships/hyperlink" Target="https://africanfinancials.com/company/ke-fahr/" TargetMode="External"/><Relationship Id="rId6" Type="http://schemas.openxmlformats.org/officeDocument/2006/relationships/hyperlink" Target="https://africanfinancials.com/company/ke-cabl/" TargetMode="External"/><Relationship Id="rId7" Type="http://schemas.openxmlformats.org/officeDocument/2006/relationships/hyperlink" Target="https://africanfinancials.com/company/ke-hfck/" TargetMode="External"/><Relationship Id="rId8" Type="http://schemas.openxmlformats.org/officeDocument/2006/relationships/hyperlink" Target="https://africanfinancials.com/company/ke-ncba/" TargetMode="External"/><Relationship Id="rId31" Type="http://schemas.openxmlformats.org/officeDocument/2006/relationships/hyperlink" Target="https://africanfinancials.com/company/ke-kcb/" TargetMode="External"/><Relationship Id="rId30" Type="http://schemas.openxmlformats.org/officeDocument/2006/relationships/hyperlink" Target="https://africanfinancials.com/company/ke-carb/" TargetMode="External"/><Relationship Id="rId33" Type="http://schemas.openxmlformats.org/officeDocument/2006/relationships/hyperlink" Target="https://africanfinancials.com/company/ke-ctum/" TargetMode="External"/><Relationship Id="rId32" Type="http://schemas.openxmlformats.org/officeDocument/2006/relationships/hyperlink" Target="https://africanfinancials.com/company/ke-jub/" TargetMode="External"/><Relationship Id="rId35" Type="http://schemas.openxmlformats.org/officeDocument/2006/relationships/hyperlink" Target="https://africanfinancials.com/company/ke-totl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crwn/" TargetMode="External"/><Relationship Id="rId36" Type="http://schemas.openxmlformats.org/officeDocument/2006/relationships/hyperlink" Target="https://africanfinancials.com/company/ke-unga/" TargetMode="External"/><Relationship Id="rId39" Type="http://schemas.openxmlformats.org/officeDocument/2006/relationships/hyperlink" Target="https://africanfinancials.com/company/ke-nbv/" TargetMode="External"/><Relationship Id="rId38" Type="http://schemas.openxmlformats.org/officeDocument/2006/relationships/hyperlink" Target="https://africanfinancials.com/company/ke-nse/" TargetMode="External"/><Relationship Id="rId20" Type="http://schemas.openxmlformats.org/officeDocument/2006/relationships/hyperlink" Target="https://africanfinancials.com/company/ke-imh/" TargetMode="External"/><Relationship Id="rId22" Type="http://schemas.openxmlformats.org/officeDocument/2006/relationships/hyperlink" Target="https://africanfinancials.com/company/ke-egad/" TargetMode="External"/><Relationship Id="rId21" Type="http://schemas.openxmlformats.org/officeDocument/2006/relationships/hyperlink" Target="https://africanfinancials.com/company/ke-uchm/" TargetMode="External"/><Relationship Id="rId24" Type="http://schemas.openxmlformats.org/officeDocument/2006/relationships/hyperlink" Target="https://africanfinancials.com/company/ke-absa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scbk/" TargetMode="External"/><Relationship Id="rId25" Type="http://schemas.openxmlformats.org/officeDocument/2006/relationships/hyperlink" Target="https://africanfinancials.com/company/ke-sgl/" TargetMode="External"/><Relationship Id="rId28" Type="http://schemas.openxmlformats.org/officeDocument/2006/relationships/hyperlink" Target="https://africanfinancials.com/company/ke-boc/" TargetMode="External"/><Relationship Id="rId27" Type="http://schemas.openxmlformats.org/officeDocument/2006/relationships/hyperlink" Target="https://africanfinancials.com/company/ke-nmg/" TargetMode="External"/><Relationship Id="rId29" Type="http://schemas.openxmlformats.org/officeDocument/2006/relationships/hyperlink" Target="https://africanfinancials.com/company/ke-port/" TargetMode="External"/><Relationship Id="rId51" Type="http://schemas.openxmlformats.org/officeDocument/2006/relationships/drawing" Target="../drawings/drawing33.xml"/><Relationship Id="rId50" Type="http://schemas.openxmlformats.org/officeDocument/2006/relationships/hyperlink" Target="https://africanfinancials.com/company/ke-cic/" TargetMode="External"/><Relationship Id="rId11" Type="http://schemas.openxmlformats.org/officeDocument/2006/relationships/hyperlink" Target="https://africanfinancials.com/company/ke-ftgh/" TargetMode="External"/><Relationship Id="rId10" Type="http://schemas.openxmlformats.org/officeDocument/2006/relationships/hyperlink" Target="https://africanfinancials.com/company/ke-dtk/" TargetMode="External"/><Relationship Id="rId13" Type="http://schemas.openxmlformats.org/officeDocument/2006/relationships/hyperlink" Target="https://africanfinancials.com/company/ke-knre/" TargetMode="External"/><Relationship Id="rId12" Type="http://schemas.openxmlformats.org/officeDocument/2006/relationships/hyperlink" Target="https://africanfinancials.com/company/ke-xprs/" TargetMode="External"/><Relationship Id="rId15" Type="http://schemas.openxmlformats.org/officeDocument/2006/relationships/hyperlink" Target="https://africanfinancials.com/company/ke-kplc/" TargetMode="External"/><Relationship Id="rId14" Type="http://schemas.openxmlformats.org/officeDocument/2006/relationships/hyperlink" Target="https://africanfinancials.com/company/ke-umme/" TargetMode="External"/><Relationship Id="rId17" Type="http://schemas.openxmlformats.org/officeDocument/2006/relationships/hyperlink" Target="https://africanfinancials.com/company/ke-lbty/" TargetMode="External"/><Relationship Id="rId16" Type="http://schemas.openxmlformats.org/officeDocument/2006/relationships/hyperlink" Target="https://africanfinancials.com/company/ke-eqty/" TargetMode="External"/><Relationship Id="rId19" Type="http://schemas.openxmlformats.org/officeDocument/2006/relationships/hyperlink" Target="https://africanfinancials.com/company/ke-coop/" TargetMode="External"/><Relationship Id="rId18" Type="http://schemas.openxmlformats.org/officeDocument/2006/relationships/hyperlink" Target="https://africanfinancials.com/company/ke-tpse/" TargetMode="External"/></Relationships>
</file>

<file path=xl/worksheets/_rels/sheet34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totl/" TargetMode="External"/><Relationship Id="rId41" Type="http://schemas.openxmlformats.org/officeDocument/2006/relationships/hyperlink" Target="https://africanfinancials.com/company/ke-evrd/" TargetMode="External"/><Relationship Id="rId44" Type="http://schemas.openxmlformats.org/officeDocument/2006/relationships/hyperlink" Target="https://africanfinancials.com/company/ke-sasn/" TargetMode="External"/><Relationship Id="rId43" Type="http://schemas.openxmlformats.org/officeDocument/2006/relationships/hyperlink" Target="https://africanfinancials.com/company/ke-bamb/" TargetMode="External"/><Relationship Id="rId46" Type="http://schemas.openxmlformats.org/officeDocument/2006/relationships/hyperlink" Target="https://africanfinancials.com/company/ke-umme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tpse/" TargetMode="External"/><Relationship Id="rId2" Type="http://schemas.openxmlformats.org/officeDocument/2006/relationships/hyperlink" Target="https://africanfinancials.com/company/ke-hafr/" TargetMode="External"/><Relationship Id="rId3" Type="http://schemas.openxmlformats.org/officeDocument/2006/relationships/hyperlink" Target="https://africanfinancials.com/company/ke-nbv/" TargetMode="External"/><Relationship Id="rId4" Type="http://schemas.openxmlformats.org/officeDocument/2006/relationships/hyperlink" Target="https://africanfinancials.com/company/ke-fahr/" TargetMode="External"/><Relationship Id="rId9" Type="http://schemas.openxmlformats.org/officeDocument/2006/relationships/hyperlink" Target="https://africanfinancials.com/company/ke-wtk/" TargetMode="External"/><Relationship Id="rId48" Type="http://schemas.openxmlformats.org/officeDocument/2006/relationships/hyperlink" Target="https://africanfinancials.com/company/ke-sameer/" TargetMode="External"/><Relationship Id="rId47" Type="http://schemas.openxmlformats.org/officeDocument/2006/relationships/hyperlink" Target="https://africanfinancials.com/company/ke-brit/" TargetMode="External"/><Relationship Id="rId49" Type="http://schemas.openxmlformats.org/officeDocument/2006/relationships/hyperlink" Target="https://africanfinancials.com/company/ke-cgen/" TargetMode="External"/><Relationship Id="rId5" Type="http://schemas.openxmlformats.org/officeDocument/2006/relationships/hyperlink" Target="https://africanfinancials.com/company/ke-orc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egad/" TargetMode="External"/><Relationship Id="rId31" Type="http://schemas.openxmlformats.org/officeDocument/2006/relationships/hyperlink" Target="https://africanfinancials.com/company/ke-nmg/" TargetMode="External"/><Relationship Id="rId30" Type="http://schemas.openxmlformats.org/officeDocument/2006/relationships/hyperlink" Target="https://africanfinancials.com/company/ke-scom/" TargetMode="External"/><Relationship Id="rId33" Type="http://schemas.openxmlformats.org/officeDocument/2006/relationships/hyperlink" Target="https://africanfinancials.com/company/ke-port/" TargetMode="External"/><Relationship Id="rId32" Type="http://schemas.openxmlformats.org/officeDocument/2006/relationships/hyperlink" Target="https://africanfinancials.com/company/ke-boc/" TargetMode="External"/><Relationship Id="rId35" Type="http://schemas.openxmlformats.org/officeDocument/2006/relationships/hyperlink" Target="https://africanfinancials.com/company/ke-jub/" TargetMode="External"/><Relationship Id="rId34" Type="http://schemas.openxmlformats.org/officeDocument/2006/relationships/hyperlink" Target="https://africanfinancials.com/company/ke-ctum/" TargetMode="External"/><Relationship Id="rId37" Type="http://schemas.openxmlformats.org/officeDocument/2006/relationships/hyperlink" Target="https://africanfinancials.com/company/ke-coop/" TargetMode="External"/><Relationship Id="rId36" Type="http://schemas.openxmlformats.org/officeDocument/2006/relationships/hyperlink" Target="https://africanfinancials.com/company/ke-kcb/" TargetMode="External"/><Relationship Id="rId39" Type="http://schemas.openxmlformats.org/officeDocument/2006/relationships/hyperlink" Target="https://africanfinancials.com/company/ke-eqty/" TargetMode="External"/><Relationship Id="rId38" Type="http://schemas.openxmlformats.org/officeDocument/2006/relationships/hyperlink" Target="https://africanfinancials.com/company/ke-knre/" TargetMode="External"/><Relationship Id="rId20" Type="http://schemas.openxmlformats.org/officeDocument/2006/relationships/hyperlink" Target="https://africanfinancials.com/company/ke-bat/" TargetMode="External"/><Relationship Id="rId22" Type="http://schemas.openxmlformats.org/officeDocument/2006/relationships/hyperlink" Target="https://africanfinancials.com/company/ke-bkg/" TargetMode="External"/><Relationship Id="rId21" Type="http://schemas.openxmlformats.org/officeDocument/2006/relationships/hyperlink" Target="https://africanfinancials.com/company/ke-sbic/" TargetMode="External"/><Relationship Id="rId24" Type="http://schemas.openxmlformats.org/officeDocument/2006/relationships/hyperlink" Target="https://africanfinancials.com/company/ke-unga/" TargetMode="External"/><Relationship Id="rId23" Type="http://schemas.openxmlformats.org/officeDocument/2006/relationships/hyperlink" Target="https://africanfinancials.com/company/ke-ftgh/" TargetMode="External"/><Relationship Id="rId26" Type="http://schemas.openxmlformats.org/officeDocument/2006/relationships/hyperlink" Target="https://africanfinancials.com/company/ke-tcl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can/" TargetMode="External"/><Relationship Id="rId27" Type="http://schemas.openxmlformats.org/officeDocument/2006/relationships/hyperlink" Target="https://africanfinancials.com/company/ke-sgl/" TargetMode="External"/><Relationship Id="rId29" Type="http://schemas.openxmlformats.org/officeDocument/2006/relationships/hyperlink" Target="https://africanfinancials.com/company/ke-kplc/" TargetMode="External"/><Relationship Id="rId51" Type="http://schemas.openxmlformats.org/officeDocument/2006/relationships/drawing" Target="../drawings/drawing34.xml"/><Relationship Id="rId50" Type="http://schemas.openxmlformats.org/officeDocument/2006/relationships/hyperlink" Target="https://africanfinancials.com/company/ke-lbty/" TargetMode="External"/><Relationship Id="rId11" Type="http://schemas.openxmlformats.org/officeDocument/2006/relationships/hyperlink" Target="https://africanfinancials.com/company/ke-carb/" TargetMode="External"/><Relationship Id="rId10" Type="http://schemas.openxmlformats.org/officeDocument/2006/relationships/hyperlink" Target="https://africanfinancials.com/company/ke-cabl/" TargetMode="External"/><Relationship Id="rId13" Type="http://schemas.openxmlformats.org/officeDocument/2006/relationships/hyperlink" Target="https://africanfinancials.com/company/ke-nse/" TargetMode="External"/><Relationship Id="rId12" Type="http://schemas.openxmlformats.org/officeDocument/2006/relationships/hyperlink" Target="https://africanfinancials.com/company/ke-dtk/" TargetMode="External"/><Relationship Id="rId15" Type="http://schemas.openxmlformats.org/officeDocument/2006/relationships/hyperlink" Target="https://africanfinancials.com/company/ke-absa/" TargetMode="External"/><Relationship Id="rId14" Type="http://schemas.openxmlformats.org/officeDocument/2006/relationships/hyperlink" Target="https://africanfinancials.com/company/ke-eabl/" TargetMode="External"/><Relationship Id="rId17" Type="http://schemas.openxmlformats.org/officeDocument/2006/relationships/hyperlink" Target="https://africanfinancials.com/company/ke-cic/" TargetMode="External"/><Relationship Id="rId16" Type="http://schemas.openxmlformats.org/officeDocument/2006/relationships/hyperlink" Target="https://africanfinancials.com/company/ke-scbk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kegn/" TargetMode="External"/></Relationships>
</file>

<file path=xl/worksheets/_rels/sheet35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totl/" TargetMode="External"/><Relationship Id="rId41" Type="http://schemas.openxmlformats.org/officeDocument/2006/relationships/hyperlink" Target="https://africanfinancials.com/company/ke-evrd/" TargetMode="External"/><Relationship Id="rId44" Type="http://schemas.openxmlformats.org/officeDocument/2006/relationships/hyperlink" Target="https://africanfinancials.com/company/ke-sasn/" TargetMode="External"/><Relationship Id="rId43" Type="http://schemas.openxmlformats.org/officeDocument/2006/relationships/hyperlink" Target="https://africanfinancials.com/company/ke-bamb/" TargetMode="External"/><Relationship Id="rId46" Type="http://schemas.openxmlformats.org/officeDocument/2006/relationships/hyperlink" Target="https://africanfinancials.com/company/ke-umme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tpse/" TargetMode="External"/><Relationship Id="rId2" Type="http://schemas.openxmlformats.org/officeDocument/2006/relationships/hyperlink" Target="https://africanfinancials.com/company/ke-hafr/" TargetMode="External"/><Relationship Id="rId3" Type="http://schemas.openxmlformats.org/officeDocument/2006/relationships/hyperlink" Target="https://africanfinancials.com/company/ke-nbv/" TargetMode="External"/><Relationship Id="rId4" Type="http://schemas.openxmlformats.org/officeDocument/2006/relationships/hyperlink" Target="https://africanfinancials.com/company/ke-fahr/" TargetMode="External"/><Relationship Id="rId9" Type="http://schemas.openxmlformats.org/officeDocument/2006/relationships/hyperlink" Target="https://africanfinancials.com/company/ke-wtk/" TargetMode="External"/><Relationship Id="rId48" Type="http://schemas.openxmlformats.org/officeDocument/2006/relationships/hyperlink" Target="https://africanfinancials.com/company/ke-sameer/" TargetMode="External"/><Relationship Id="rId47" Type="http://schemas.openxmlformats.org/officeDocument/2006/relationships/hyperlink" Target="https://africanfinancials.com/company/ke-brit/" TargetMode="External"/><Relationship Id="rId49" Type="http://schemas.openxmlformats.org/officeDocument/2006/relationships/hyperlink" Target="https://africanfinancials.com/company/ke-cgen/" TargetMode="External"/><Relationship Id="rId5" Type="http://schemas.openxmlformats.org/officeDocument/2006/relationships/hyperlink" Target="https://africanfinancials.com/company/ke-orc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egad/" TargetMode="External"/><Relationship Id="rId31" Type="http://schemas.openxmlformats.org/officeDocument/2006/relationships/hyperlink" Target="https://africanfinancials.com/company/ke-nmg/" TargetMode="External"/><Relationship Id="rId30" Type="http://schemas.openxmlformats.org/officeDocument/2006/relationships/hyperlink" Target="https://africanfinancials.com/company/ke-scom/" TargetMode="External"/><Relationship Id="rId33" Type="http://schemas.openxmlformats.org/officeDocument/2006/relationships/hyperlink" Target="https://africanfinancials.com/company/ke-port/" TargetMode="External"/><Relationship Id="rId32" Type="http://schemas.openxmlformats.org/officeDocument/2006/relationships/hyperlink" Target="https://africanfinancials.com/company/ke-boc/" TargetMode="External"/><Relationship Id="rId35" Type="http://schemas.openxmlformats.org/officeDocument/2006/relationships/hyperlink" Target="https://africanfinancials.com/company/ke-jub/" TargetMode="External"/><Relationship Id="rId34" Type="http://schemas.openxmlformats.org/officeDocument/2006/relationships/hyperlink" Target="https://africanfinancials.com/company/ke-ctum/" TargetMode="External"/><Relationship Id="rId37" Type="http://schemas.openxmlformats.org/officeDocument/2006/relationships/hyperlink" Target="https://africanfinancials.com/company/ke-coop/" TargetMode="External"/><Relationship Id="rId36" Type="http://schemas.openxmlformats.org/officeDocument/2006/relationships/hyperlink" Target="https://africanfinancials.com/company/ke-kcb/" TargetMode="External"/><Relationship Id="rId39" Type="http://schemas.openxmlformats.org/officeDocument/2006/relationships/hyperlink" Target="https://africanfinancials.com/company/ke-eqty/" TargetMode="External"/><Relationship Id="rId38" Type="http://schemas.openxmlformats.org/officeDocument/2006/relationships/hyperlink" Target="https://africanfinancials.com/company/ke-knre/" TargetMode="External"/><Relationship Id="rId20" Type="http://schemas.openxmlformats.org/officeDocument/2006/relationships/hyperlink" Target="https://africanfinancials.com/company/ke-bat/" TargetMode="External"/><Relationship Id="rId22" Type="http://schemas.openxmlformats.org/officeDocument/2006/relationships/hyperlink" Target="https://africanfinancials.com/company/ke-bkg/" TargetMode="External"/><Relationship Id="rId21" Type="http://schemas.openxmlformats.org/officeDocument/2006/relationships/hyperlink" Target="https://africanfinancials.com/company/ke-sbic/" TargetMode="External"/><Relationship Id="rId24" Type="http://schemas.openxmlformats.org/officeDocument/2006/relationships/hyperlink" Target="https://africanfinancials.com/company/ke-unga/" TargetMode="External"/><Relationship Id="rId23" Type="http://schemas.openxmlformats.org/officeDocument/2006/relationships/hyperlink" Target="https://africanfinancials.com/company/ke-ftgh/" TargetMode="External"/><Relationship Id="rId26" Type="http://schemas.openxmlformats.org/officeDocument/2006/relationships/hyperlink" Target="https://africanfinancials.com/company/ke-tcl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can/" TargetMode="External"/><Relationship Id="rId27" Type="http://schemas.openxmlformats.org/officeDocument/2006/relationships/hyperlink" Target="https://africanfinancials.com/company/ke-sgl/" TargetMode="External"/><Relationship Id="rId29" Type="http://schemas.openxmlformats.org/officeDocument/2006/relationships/hyperlink" Target="https://africanfinancials.com/company/ke-kplc/" TargetMode="External"/><Relationship Id="rId51" Type="http://schemas.openxmlformats.org/officeDocument/2006/relationships/drawing" Target="../drawings/drawing35.xml"/><Relationship Id="rId50" Type="http://schemas.openxmlformats.org/officeDocument/2006/relationships/hyperlink" Target="https://africanfinancials.com/company/ke-lbty/" TargetMode="External"/><Relationship Id="rId11" Type="http://schemas.openxmlformats.org/officeDocument/2006/relationships/hyperlink" Target="https://africanfinancials.com/company/ke-carb/" TargetMode="External"/><Relationship Id="rId10" Type="http://schemas.openxmlformats.org/officeDocument/2006/relationships/hyperlink" Target="https://africanfinancials.com/company/ke-cabl/" TargetMode="External"/><Relationship Id="rId13" Type="http://schemas.openxmlformats.org/officeDocument/2006/relationships/hyperlink" Target="https://africanfinancials.com/company/ke-nse/" TargetMode="External"/><Relationship Id="rId12" Type="http://schemas.openxmlformats.org/officeDocument/2006/relationships/hyperlink" Target="https://africanfinancials.com/company/ke-dtk/" TargetMode="External"/><Relationship Id="rId15" Type="http://schemas.openxmlformats.org/officeDocument/2006/relationships/hyperlink" Target="https://africanfinancials.com/company/ke-absa/" TargetMode="External"/><Relationship Id="rId14" Type="http://schemas.openxmlformats.org/officeDocument/2006/relationships/hyperlink" Target="https://africanfinancials.com/company/ke-eabl/" TargetMode="External"/><Relationship Id="rId17" Type="http://schemas.openxmlformats.org/officeDocument/2006/relationships/hyperlink" Target="https://africanfinancials.com/company/ke-cic/" TargetMode="External"/><Relationship Id="rId16" Type="http://schemas.openxmlformats.org/officeDocument/2006/relationships/hyperlink" Target="https://africanfinancials.com/company/ke-scbk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kegn/" TargetMode="External"/></Relationships>
</file>

<file path=xl/worksheets/_rels/sheet36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totl/" TargetMode="External"/><Relationship Id="rId41" Type="http://schemas.openxmlformats.org/officeDocument/2006/relationships/hyperlink" Target="https://africanfinancials.com/company/ke-evrd/" TargetMode="External"/><Relationship Id="rId44" Type="http://schemas.openxmlformats.org/officeDocument/2006/relationships/hyperlink" Target="https://africanfinancials.com/company/ke-sasn/" TargetMode="External"/><Relationship Id="rId43" Type="http://schemas.openxmlformats.org/officeDocument/2006/relationships/hyperlink" Target="https://africanfinancials.com/company/ke-bamb/" TargetMode="External"/><Relationship Id="rId46" Type="http://schemas.openxmlformats.org/officeDocument/2006/relationships/hyperlink" Target="https://africanfinancials.com/company/ke-umme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tpse/" TargetMode="External"/><Relationship Id="rId2" Type="http://schemas.openxmlformats.org/officeDocument/2006/relationships/hyperlink" Target="https://africanfinancials.com/company/ke-hafr/" TargetMode="External"/><Relationship Id="rId3" Type="http://schemas.openxmlformats.org/officeDocument/2006/relationships/hyperlink" Target="https://africanfinancials.com/company/ke-nbv/" TargetMode="External"/><Relationship Id="rId4" Type="http://schemas.openxmlformats.org/officeDocument/2006/relationships/hyperlink" Target="https://africanfinancials.com/company/ke-fahr/" TargetMode="External"/><Relationship Id="rId9" Type="http://schemas.openxmlformats.org/officeDocument/2006/relationships/hyperlink" Target="https://africanfinancials.com/company/ke-wtk/" TargetMode="External"/><Relationship Id="rId48" Type="http://schemas.openxmlformats.org/officeDocument/2006/relationships/hyperlink" Target="https://africanfinancials.com/company/ke-sameer/" TargetMode="External"/><Relationship Id="rId47" Type="http://schemas.openxmlformats.org/officeDocument/2006/relationships/hyperlink" Target="https://africanfinancials.com/company/ke-brit/" TargetMode="External"/><Relationship Id="rId49" Type="http://schemas.openxmlformats.org/officeDocument/2006/relationships/hyperlink" Target="https://africanfinancials.com/company/ke-cgen/" TargetMode="External"/><Relationship Id="rId5" Type="http://schemas.openxmlformats.org/officeDocument/2006/relationships/hyperlink" Target="https://africanfinancials.com/company/ke-orc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egad/" TargetMode="External"/><Relationship Id="rId31" Type="http://schemas.openxmlformats.org/officeDocument/2006/relationships/hyperlink" Target="https://africanfinancials.com/company/ke-nmg/" TargetMode="External"/><Relationship Id="rId30" Type="http://schemas.openxmlformats.org/officeDocument/2006/relationships/hyperlink" Target="https://africanfinancials.com/company/ke-scom/" TargetMode="External"/><Relationship Id="rId33" Type="http://schemas.openxmlformats.org/officeDocument/2006/relationships/hyperlink" Target="https://africanfinancials.com/company/ke-port/" TargetMode="External"/><Relationship Id="rId32" Type="http://schemas.openxmlformats.org/officeDocument/2006/relationships/hyperlink" Target="https://africanfinancials.com/company/ke-boc/" TargetMode="External"/><Relationship Id="rId35" Type="http://schemas.openxmlformats.org/officeDocument/2006/relationships/hyperlink" Target="https://africanfinancials.com/company/ke-jub/" TargetMode="External"/><Relationship Id="rId34" Type="http://schemas.openxmlformats.org/officeDocument/2006/relationships/hyperlink" Target="https://africanfinancials.com/company/ke-ctum/" TargetMode="External"/><Relationship Id="rId37" Type="http://schemas.openxmlformats.org/officeDocument/2006/relationships/hyperlink" Target="https://africanfinancials.com/company/ke-coop/" TargetMode="External"/><Relationship Id="rId36" Type="http://schemas.openxmlformats.org/officeDocument/2006/relationships/hyperlink" Target="https://africanfinancials.com/company/ke-kcb/" TargetMode="External"/><Relationship Id="rId39" Type="http://schemas.openxmlformats.org/officeDocument/2006/relationships/hyperlink" Target="https://africanfinancials.com/company/ke-eqty/" TargetMode="External"/><Relationship Id="rId38" Type="http://schemas.openxmlformats.org/officeDocument/2006/relationships/hyperlink" Target="https://africanfinancials.com/company/ke-knre/" TargetMode="External"/><Relationship Id="rId20" Type="http://schemas.openxmlformats.org/officeDocument/2006/relationships/hyperlink" Target="https://africanfinancials.com/company/ke-bat/" TargetMode="External"/><Relationship Id="rId22" Type="http://schemas.openxmlformats.org/officeDocument/2006/relationships/hyperlink" Target="https://africanfinancials.com/company/ke-bkg/" TargetMode="External"/><Relationship Id="rId21" Type="http://schemas.openxmlformats.org/officeDocument/2006/relationships/hyperlink" Target="https://africanfinancials.com/company/ke-sbic/" TargetMode="External"/><Relationship Id="rId24" Type="http://schemas.openxmlformats.org/officeDocument/2006/relationships/hyperlink" Target="https://africanfinancials.com/company/ke-unga/" TargetMode="External"/><Relationship Id="rId23" Type="http://schemas.openxmlformats.org/officeDocument/2006/relationships/hyperlink" Target="https://africanfinancials.com/company/ke-ftgh/" TargetMode="External"/><Relationship Id="rId26" Type="http://schemas.openxmlformats.org/officeDocument/2006/relationships/hyperlink" Target="https://africanfinancials.com/company/ke-tcl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can/" TargetMode="External"/><Relationship Id="rId27" Type="http://schemas.openxmlformats.org/officeDocument/2006/relationships/hyperlink" Target="https://africanfinancials.com/company/ke-sgl/" TargetMode="External"/><Relationship Id="rId29" Type="http://schemas.openxmlformats.org/officeDocument/2006/relationships/hyperlink" Target="https://africanfinancials.com/company/ke-kplc/" TargetMode="External"/><Relationship Id="rId51" Type="http://schemas.openxmlformats.org/officeDocument/2006/relationships/drawing" Target="../drawings/drawing36.xml"/><Relationship Id="rId50" Type="http://schemas.openxmlformats.org/officeDocument/2006/relationships/hyperlink" Target="https://africanfinancials.com/company/ke-lbty/" TargetMode="External"/><Relationship Id="rId11" Type="http://schemas.openxmlformats.org/officeDocument/2006/relationships/hyperlink" Target="https://africanfinancials.com/company/ke-carb/" TargetMode="External"/><Relationship Id="rId10" Type="http://schemas.openxmlformats.org/officeDocument/2006/relationships/hyperlink" Target="https://africanfinancials.com/company/ke-cabl/" TargetMode="External"/><Relationship Id="rId13" Type="http://schemas.openxmlformats.org/officeDocument/2006/relationships/hyperlink" Target="https://africanfinancials.com/company/ke-nse/" TargetMode="External"/><Relationship Id="rId12" Type="http://schemas.openxmlformats.org/officeDocument/2006/relationships/hyperlink" Target="https://africanfinancials.com/company/ke-dtk/" TargetMode="External"/><Relationship Id="rId15" Type="http://schemas.openxmlformats.org/officeDocument/2006/relationships/hyperlink" Target="https://africanfinancials.com/company/ke-absa/" TargetMode="External"/><Relationship Id="rId14" Type="http://schemas.openxmlformats.org/officeDocument/2006/relationships/hyperlink" Target="https://africanfinancials.com/company/ke-eabl/" TargetMode="External"/><Relationship Id="rId17" Type="http://schemas.openxmlformats.org/officeDocument/2006/relationships/hyperlink" Target="https://africanfinancials.com/company/ke-cic/" TargetMode="External"/><Relationship Id="rId16" Type="http://schemas.openxmlformats.org/officeDocument/2006/relationships/hyperlink" Target="https://africanfinancials.com/company/ke-scbk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kegn/" TargetMode="External"/></Relationships>
</file>

<file path=xl/worksheets/_rels/sheet37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totl/" TargetMode="External"/><Relationship Id="rId41" Type="http://schemas.openxmlformats.org/officeDocument/2006/relationships/hyperlink" Target="https://africanfinancials.com/company/ke-evrd/" TargetMode="External"/><Relationship Id="rId44" Type="http://schemas.openxmlformats.org/officeDocument/2006/relationships/hyperlink" Target="https://africanfinancials.com/company/ke-sasn/" TargetMode="External"/><Relationship Id="rId43" Type="http://schemas.openxmlformats.org/officeDocument/2006/relationships/hyperlink" Target="https://africanfinancials.com/company/ke-bamb/" TargetMode="External"/><Relationship Id="rId46" Type="http://schemas.openxmlformats.org/officeDocument/2006/relationships/hyperlink" Target="https://africanfinancials.com/company/ke-umme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tpse/" TargetMode="External"/><Relationship Id="rId2" Type="http://schemas.openxmlformats.org/officeDocument/2006/relationships/hyperlink" Target="https://africanfinancials.com/company/ke-hafr/" TargetMode="External"/><Relationship Id="rId3" Type="http://schemas.openxmlformats.org/officeDocument/2006/relationships/hyperlink" Target="https://africanfinancials.com/company/ke-nbv/" TargetMode="External"/><Relationship Id="rId4" Type="http://schemas.openxmlformats.org/officeDocument/2006/relationships/hyperlink" Target="https://africanfinancials.com/company/ke-fahr/" TargetMode="External"/><Relationship Id="rId9" Type="http://schemas.openxmlformats.org/officeDocument/2006/relationships/hyperlink" Target="https://africanfinancials.com/company/ke-wtk/" TargetMode="External"/><Relationship Id="rId48" Type="http://schemas.openxmlformats.org/officeDocument/2006/relationships/hyperlink" Target="https://africanfinancials.com/company/ke-sameer/" TargetMode="External"/><Relationship Id="rId47" Type="http://schemas.openxmlformats.org/officeDocument/2006/relationships/hyperlink" Target="https://africanfinancials.com/company/ke-brit/" TargetMode="External"/><Relationship Id="rId49" Type="http://schemas.openxmlformats.org/officeDocument/2006/relationships/hyperlink" Target="https://africanfinancials.com/company/ke-cgen/" TargetMode="External"/><Relationship Id="rId5" Type="http://schemas.openxmlformats.org/officeDocument/2006/relationships/hyperlink" Target="https://africanfinancials.com/company/ke-orc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egad/" TargetMode="External"/><Relationship Id="rId31" Type="http://schemas.openxmlformats.org/officeDocument/2006/relationships/hyperlink" Target="https://africanfinancials.com/company/ke-nmg/" TargetMode="External"/><Relationship Id="rId30" Type="http://schemas.openxmlformats.org/officeDocument/2006/relationships/hyperlink" Target="https://africanfinancials.com/company/ke-scom/" TargetMode="External"/><Relationship Id="rId33" Type="http://schemas.openxmlformats.org/officeDocument/2006/relationships/hyperlink" Target="https://africanfinancials.com/company/ke-port/" TargetMode="External"/><Relationship Id="rId32" Type="http://schemas.openxmlformats.org/officeDocument/2006/relationships/hyperlink" Target="https://africanfinancials.com/company/ke-boc/" TargetMode="External"/><Relationship Id="rId35" Type="http://schemas.openxmlformats.org/officeDocument/2006/relationships/hyperlink" Target="https://africanfinancials.com/company/ke-jub/" TargetMode="External"/><Relationship Id="rId34" Type="http://schemas.openxmlformats.org/officeDocument/2006/relationships/hyperlink" Target="https://africanfinancials.com/company/ke-ctum/" TargetMode="External"/><Relationship Id="rId37" Type="http://schemas.openxmlformats.org/officeDocument/2006/relationships/hyperlink" Target="https://africanfinancials.com/company/ke-coop/" TargetMode="External"/><Relationship Id="rId36" Type="http://schemas.openxmlformats.org/officeDocument/2006/relationships/hyperlink" Target="https://africanfinancials.com/company/ke-kcb/" TargetMode="External"/><Relationship Id="rId39" Type="http://schemas.openxmlformats.org/officeDocument/2006/relationships/hyperlink" Target="https://africanfinancials.com/company/ke-eqty/" TargetMode="External"/><Relationship Id="rId38" Type="http://schemas.openxmlformats.org/officeDocument/2006/relationships/hyperlink" Target="https://africanfinancials.com/company/ke-knre/" TargetMode="External"/><Relationship Id="rId20" Type="http://schemas.openxmlformats.org/officeDocument/2006/relationships/hyperlink" Target="https://africanfinancials.com/company/ke-bat/" TargetMode="External"/><Relationship Id="rId22" Type="http://schemas.openxmlformats.org/officeDocument/2006/relationships/hyperlink" Target="https://africanfinancials.com/company/ke-bkg/" TargetMode="External"/><Relationship Id="rId21" Type="http://schemas.openxmlformats.org/officeDocument/2006/relationships/hyperlink" Target="https://africanfinancials.com/company/ke-sbic/" TargetMode="External"/><Relationship Id="rId24" Type="http://schemas.openxmlformats.org/officeDocument/2006/relationships/hyperlink" Target="https://africanfinancials.com/company/ke-unga/" TargetMode="External"/><Relationship Id="rId23" Type="http://schemas.openxmlformats.org/officeDocument/2006/relationships/hyperlink" Target="https://africanfinancials.com/company/ke-ftgh/" TargetMode="External"/><Relationship Id="rId26" Type="http://schemas.openxmlformats.org/officeDocument/2006/relationships/hyperlink" Target="https://africanfinancials.com/company/ke-tcl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can/" TargetMode="External"/><Relationship Id="rId27" Type="http://schemas.openxmlformats.org/officeDocument/2006/relationships/hyperlink" Target="https://africanfinancials.com/company/ke-sgl/" TargetMode="External"/><Relationship Id="rId29" Type="http://schemas.openxmlformats.org/officeDocument/2006/relationships/hyperlink" Target="https://africanfinancials.com/company/ke-kplc/" TargetMode="External"/><Relationship Id="rId51" Type="http://schemas.openxmlformats.org/officeDocument/2006/relationships/drawing" Target="../drawings/drawing37.xml"/><Relationship Id="rId50" Type="http://schemas.openxmlformats.org/officeDocument/2006/relationships/hyperlink" Target="https://africanfinancials.com/company/ke-lbty/" TargetMode="External"/><Relationship Id="rId11" Type="http://schemas.openxmlformats.org/officeDocument/2006/relationships/hyperlink" Target="https://africanfinancials.com/company/ke-carb/" TargetMode="External"/><Relationship Id="rId10" Type="http://schemas.openxmlformats.org/officeDocument/2006/relationships/hyperlink" Target="https://africanfinancials.com/company/ke-cabl/" TargetMode="External"/><Relationship Id="rId13" Type="http://schemas.openxmlformats.org/officeDocument/2006/relationships/hyperlink" Target="https://africanfinancials.com/company/ke-nse/" TargetMode="External"/><Relationship Id="rId12" Type="http://schemas.openxmlformats.org/officeDocument/2006/relationships/hyperlink" Target="https://africanfinancials.com/company/ke-dtk/" TargetMode="External"/><Relationship Id="rId15" Type="http://schemas.openxmlformats.org/officeDocument/2006/relationships/hyperlink" Target="https://africanfinancials.com/company/ke-absa/" TargetMode="External"/><Relationship Id="rId14" Type="http://schemas.openxmlformats.org/officeDocument/2006/relationships/hyperlink" Target="https://africanfinancials.com/company/ke-eabl/" TargetMode="External"/><Relationship Id="rId17" Type="http://schemas.openxmlformats.org/officeDocument/2006/relationships/hyperlink" Target="https://africanfinancials.com/company/ke-cic/" TargetMode="External"/><Relationship Id="rId16" Type="http://schemas.openxmlformats.org/officeDocument/2006/relationships/hyperlink" Target="https://africanfinancials.com/company/ke-scbk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kegn/" TargetMode="External"/></Relationships>
</file>

<file path=xl/worksheets/_rels/sheet38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totl/" TargetMode="External"/><Relationship Id="rId41" Type="http://schemas.openxmlformats.org/officeDocument/2006/relationships/hyperlink" Target="https://africanfinancials.com/company/ke-evrd/" TargetMode="External"/><Relationship Id="rId44" Type="http://schemas.openxmlformats.org/officeDocument/2006/relationships/hyperlink" Target="https://africanfinancials.com/company/ke-sasn/" TargetMode="External"/><Relationship Id="rId43" Type="http://schemas.openxmlformats.org/officeDocument/2006/relationships/hyperlink" Target="https://africanfinancials.com/company/ke-bamb/" TargetMode="External"/><Relationship Id="rId46" Type="http://schemas.openxmlformats.org/officeDocument/2006/relationships/hyperlink" Target="https://africanfinancials.com/company/ke-umme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tpse/" TargetMode="External"/><Relationship Id="rId2" Type="http://schemas.openxmlformats.org/officeDocument/2006/relationships/hyperlink" Target="https://africanfinancials.com/company/ke-hafr/" TargetMode="External"/><Relationship Id="rId3" Type="http://schemas.openxmlformats.org/officeDocument/2006/relationships/hyperlink" Target="https://africanfinancials.com/company/ke-nbv/" TargetMode="External"/><Relationship Id="rId4" Type="http://schemas.openxmlformats.org/officeDocument/2006/relationships/hyperlink" Target="https://africanfinancials.com/company/ke-fahr/" TargetMode="External"/><Relationship Id="rId9" Type="http://schemas.openxmlformats.org/officeDocument/2006/relationships/hyperlink" Target="https://africanfinancials.com/company/ke-wtk/" TargetMode="External"/><Relationship Id="rId48" Type="http://schemas.openxmlformats.org/officeDocument/2006/relationships/hyperlink" Target="https://africanfinancials.com/company/ke-sameer/" TargetMode="External"/><Relationship Id="rId47" Type="http://schemas.openxmlformats.org/officeDocument/2006/relationships/hyperlink" Target="https://africanfinancials.com/company/ke-brit/" TargetMode="External"/><Relationship Id="rId49" Type="http://schemas.openxmlformats.org/officeDocument/2006/relationships/hyperlink" Target="https://africanfinancials.com/company/ke-cgen/" TargetMode="External"/><Relationship Id="rId5" Type="http://schemas.openxmlformats.org/officeDocument/2006/relationships/hyperlink" Target="https://africanfinancials.com/company/ke-orc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egad/" TargetMode="External"/><Relationship Id="rId31" Type="http://schemas.openxmlformats.org/officeDocument/2006/relationships/hyperlink" Target="https://africanfinancials.com/company/ke-nmg/" TargetMode="External"/><Relationship Id="rId30" Type="http://schemas.openxmlformats.org/officeDocument/2006/relationships/hyperlink" Target="https://africanfinancials.com/company/ke-scom/" TargetMode="External"/><Relationship Id="rId33" Type="http://schemas.openxmlformats.org/officeDocument/2006/relationships/hyperlink" Target="https://africanfinancials.com/company/ke-port/" TargetMode="External"/><Relationship Id="rId32" Type="http://schemas.openxmlformats.org/officeDocument/2006/relationships/hyperlink" Target="https://africanfinancials.com/company/ke-boc/" TargetMode="External"/><Relationship Id="rId35" Type="http://schemas.openxmlformats.org/officeDocument/2006/relationships/hyperlink" Target="https://africanfinancials.com/company/ke-jub/" TargetMode="External"/><Relationship Id="rId34" Type="http://schemas.openxmlformats.org/officeDocument/2006/relationships/hyperlink" Target="https://africanfinancials.com/company/ke-ctum/" TargetMode="External"/><Relationship Id="rId37" Type="http://schemas.openxmlformats.org/officeDocument/2006/relationships/hyperlink" Target="https://africanfinancials.com/company/ke-coop/" TargetMode="External"/><Relationship Id="rId36" Type="http://schemas.openxmlformats.org/officeDocument/2006/relationships/hyperlink" Target="https://africanfinancials.com/company/ke-kcb/" TargetMode="External"/><Relationship Id="rId39" Type="http://schemas.openxmlformats.org/officeDocument/2006/relationships/hyperlink" Target="https://africanfinancials.com/company/ke-eqty/" TargetMode="External"/><Relationship Id="rId38" Type="http://schemas.openxmlformats.org/officeDocument/2006/relationships/hyperlink" Target="https://africanfinancials.com/company/ke-knre/" TargetMode="External"/><Relationship Id="rId20" Type="http://schemas.openxmlformats.org/officeDocument/2006/relationships/hyperlink" Target="https://africanfinancials.com/company/ke-bat/" TargetMode="External"/><Relationship Id="rId22" Type="http://schemas.openxmlformats.org/officeDocument/2006/relationships/hyperlink" Target="https://africanfinancials.com/company/ke-bkg/" TargetMode="External"/><Relationship Id="rId21" Type="http://schemas.openxmlformats.org/officeDocument/2006/relationships/hyperlink" Target="https://africanfinancials.com/company/ke-sbic/" TargetMode="External"/><Relationship Id="rId24" Type="http://schemas.openxmlformats.org/officeDocument/2006/relationships/hyperlink" Target="https://africanfinancials.com/company/ke-unga/" TargetMode="External"/><Relationship Id="rId23" Type="http://schemas.openxmlformats.org/officeDocument/2006/relationships/hyperlink" Target="https://africanfinancials.com/company/ke-ftgh/" TargetMode="External"/><Relationship Id="rId26" Type="http://schemas.openxmlformats.org/officeDocument/2006/relationships/hyperlink" Target="https://africanfinancials.com/company/ke-tcl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can/" TargetMode="External"/><Relationship Id="rId27" Type="http://schemas.openxmlformats.org/officeDocument/2006/relationships/hyperlink" Target="https://africanfinancials.com/company/ke-sgl/" TargetMode="External"/><Relationship Id="rId29" Type="http://schemas.openxmlformats.org/officeDocument/2006/relationships/hyperlink" Target="https://africanfinancials.com/company/ke-kplc/" TargetMode="External"/><Relationship Id="rId51" Type="http://schemas.openxmlformats.org/officeDocument/2006/relationships/drawing" Target="../drawings/drawing38.xml"/><Relationship Id="rId50" Type="http://schemas.openxmlformats.org/officeDocument/2006/relationships/hyperlink" Target="https://africanfinancials.com/company/ke-lbty/" TargetMode="External"/><Relationship Id="rId11" Type="http://schemas.openxmlformats.org/officeDocument/2006/relationships/hyperlink" Target="https://africanfinancials.com/company/ke-carb/" TargetMode="External"/><Relationship Id="rId10" Type="http://schemas.openxmlformats.org/officeDocument/2006/relationships/hyperlink" Target="https://africanfinancials.com/company/ke-cabl/" TargetMode="External"/><Relationship Id="rId13" Type="http://schemas.openxmlformats.org/officeDocument/2006/relationships/hyperlink" Target="https://africanfinancials.com/company/ke-nse/" TargetMode="External"/><Relationship Id="rId12" Type="http://schemas.openxmlformats.org/officeDocument/2006/relationships/hyperlink" Target="https://africanfinancials.com/company/ke-dtk/" TargetMode="External"/><Relationship Id="rId15" Type="http://schemas.openxmlformats.org/officeDocument/2006/relationships/hyperlink" Target="https://africanfinancials.com/company/ke-absa/" TargetMode="External"/><Relationship Id="rId14" Type="http://schemas.openxmlformats.org/officeDocument/2006/relationships/hyperlink" Target="https://africanfinancials.com/company/ke-eabl/" TargetMode="External"/><Relationship Id="rId17" Type="http://schemas.openxmlformats.org/officeDocument/2006/relationships/hyperlink" Target="https://africanfinancials.com/company/ke-cic/" TargetMode="External"/><Relationship Id="rId16" Type="http://schemas.openxmlformats.org/officeDocument/2006/relationships/hyperlink" Target="https://africanfinancials.com/company/ke-scbk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kegn/" TargetMode="External"/></Relationships>
</file>

<file path=xl/worksheets/_rels/sheet39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totl/" TargetMode="External"/><Relationship Id="rId41" Type="http://schemas.openxmlformats.org/officeDocument/2006/relationships/hyperlink" Target="https://africanfinancials.com/company/ke-evrd/" TargetMode="External"/><Relationship Id="rId44" Type="http://schemas.openxmlformats.org/officeDocument/2006/relationships/hyperlink" Target="https://africanfinancials.com/company/ke-sasn/" TargetMode="External"/><Relationship Id="rId43" Type="http://schemas.openxmlformats.org/officeDocument/2006/relationships/hyperlink" Target="https://africanfinancials.com/company/ke-bamb/" TargetMode="External"/><Relationship Id="rId46" Type="http://schemas.openxmlformats.org/officeDocument/2006/relationships/hyperlink" Target="https://africanfinancials.com/company/ke-umme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tpse/" TargetMode="External"/><Relationship Id="rId2" Type="http://schemas.openxmlformats.org/officeDocument/2006/relationships/hyperlink" Target="https://africanfinancials.com/company/ke-hafr/" TargetMode="External"/><Relationship Id="rId3" Type="http://schemas.openxmlformats.org/officeDocument/2006/relationships/hyperlink" Target="https://africanfinancials.com/company/ke-nbv/" TargetMode="External"/><Relationship Id="rId4" Type="http://schemas.openxmlformats.org/officeDocument/2006/relationships/hyperlink" Target="https://africanfinancials.com/company/ke-fahr/" TargetMode="External"/><Relationship Id="rId9" Type="http://schemas.openxmlformats.org/officeDocument/2006/relationships/hyperlink" Target="https://africanfinancials.com/company/ke-wtk/" TargetMode="External"/><Relationship Id="rId48" Type="http://schemas.openxmlformats.org/officeDocument/2006/relationships/hyperlink" Target="https://africanfinancials.com/company/ke-sameer/" TargetMode="External"/><Relationship Id="rId47" Type="http://schemas.openxmlformats.org/officeDocument/2006/relationships/hyperlink" Target="https://africanfinancials.com/company/ke-brit/" TargetMode="External"/><Relationship Id="rId49" Type="http://schemas.openxmlformats.org/officeDocument/2006/relationships/hyperlink" Target="https://africanfinancials.com/company/ke-cgen/" TargetMode="External"/><Relationship Id="rId5" Type="http://schemas.openxmlformats.org/officeDocument/2006/relationships/hyperlink" Target="https://africanfinancials.com/company/ke-orc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egad/" TargetMode="External"/><Relationship Id="rId31" Type="http://schemas.openxmlformats.org/officeDocument/2006/relationships/hyperlink" Target="https://africanfinancials.com/company/ke-nmg/" TargetMode="External"/><Relationship Id="rId30" Type="http://schemas.openxmlformats.org/officeDocument/2006/relationships/hyperlink" Target="https://africanfinancials.com/company/ke-scom/" TargetMode="External"/><Relationship Id="rId33" Type="http://schemas.openxmlformats.org/officeDocument/2006/relationships/hyperlink" Target="https://africanfinancials.com/company/ke-port/" TargetMode="External"/><Relationship Id="rId32" Type="http://schemas.openxmlformats.org/officeDocument/2006/relationships/hyperlink" Target="https://africanfinancials.com/company/ke-boc/" TargetMode="External"/><Relationship Id="rId35" Type="http://schemas.openxmlformats.org/officeDocument/2006/relationships/hyperlink" Target="https://africanfinancials.com/company/ke-jub/" TargetMode="External"/><Relationship Id="rId34" Type="http://schemas.openxmlformats.org/officeDocument/2006/relationships/hyperlink" Target="https://africanfinancials.com/company/ke-ctum/" TargetMode="External"/><Relationship Id="rId37" Type="http://schemas.openxmlformats.org/officeDocument/2006/relationships/hyperlink" Target="https://africanfinancials.com/company/ke-coop/" TargetMode="External"/><Relationship Id="rId36" Type="http://schemas.openxmlformats.org/officeDocument/2006/relationships/hyperlink" Target="https://africanfinancials.com/company/ke-kcb/" TargetMode="External"/><Relationship Id="rId39" Type="http://schemas.openxmlformats.org/officeDocument/2006/relationships/hyperlink" Target="https://africanfinancials.com/company/ke-eqty/" TargetMode="External"/><Relationship Id="rId38" Type="http://schemas.openxmlformats.org/officeDocument/2006/relationships/hyperlink" Target="https://africanfinancials.com/company/ke-knre/" TargetMode="External"/><Relationship Id="rId20" Type="http://schemas.openxmlformats.org/officeDocument/2006/relationships/hyperlink" Target="https://africanfinancials.com/company/ke-bat/" TargetMode="External"/><Relationship Id="rId22" Type="http://schemas.openxmlformats.org/officeDocument/2006/relationships/hyperlink" Target="https://africanfinancials.com/company/ke-bkg/" TargetMode="External"/><Relationship Id="rId21" Type="http://schemas.openxmlformats.org/officeDocument/2006/relationships/hyperlink" Target="https://africanfinancials.com/company/ke-sbic/" TargetMode="External"/><Relationship Id="rId24" Type="http://schemas.openxmlformats.org/officeDocument/2006/relationships/hyperlink" Target="https://africanfinancials.com/company/ke-unga/" TargetMode="External"/><Relationship Id="rId23" Type="http://schemas.openxmlformats.org/officeDocument/2006/relationships/hyperlink" Target="https://africanfinancials.com/company/ke-ftgh/" TargetMode="External"/><Relationship Id="rId26" Type="http://schemas.openxmlformats.org/officeDocument/2006/relationships/hyperlink" Target="https://africanfinancials.com/company/ke-tcl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can/" TargetMode="External"/><Relationship Id="rId27" Type="http://schemas.openxmlformats.org/officeDocument/2006/relationships/hyperlink" Target="https://africanfinancials.com/company/ke-sgl/" TargetMode="External"/><Relationship Id="rId29" Type="http://schemas.openxmlformats.org/officeDocument/2006/relationships/hyperlink" Target="https://africanfinancials.com/company/ke-kplc/" TargetMode="External"/><Relationship Id="rId51" Type="http://schemas.openxmlformats.org/officeDocument/2006/relationships/drawing" Target="../drawings/drawing39.xml"/><Relationship Id="rId50" Type="http://schemas.openxmlformats.org/officeDocument/2006/relationships/hyperlink" Target="https://africanfinancials.com/company/ke-lbty/" TargetMode="External"/><Relationship Id="rId11" Type="http://schemas.openxmlformats.org/officeDocument/2006/relationships/hyperlink" Target="https://africanfinancials.com/company/ke-carb/" TargetMode="External"/><Relationship Id="rId10" Type="http://schemas.openxmlformats.org/officeDocument/2006/relationships/hyperlink" Target="https://africanfinancials.com/company/ke-cabl/" TargetMode="External"/><Relationship Id="rId13" Type="http://schemas.openxmlformats.org/officeDocument/2006/relationships/hyperlink" Target="https://africanfinancials.com/company/ke-nse/" TargetMode="External"/><Relationship Id="rId12" Type="http://schemas.openxmlformats.org/officeDocument/2006/relationships/hyperlink" Target="https://africanfinancials.com/company/ke-dtk/" TargetMode="External"/><Relationship Id="rId15" Type="http://schemas.openxmlformats.org/officeDocument/2006/relationships/hyperlink" Target="https://africanfinancials.com/company/ke-absa/" TargetMode="External"/><Relationship Id="rId14" Type="http://schemas.openxmlformats.org/officeDocument/2006/relationships/hyperlink" Target="https://africanfinancials.com/company/ke-eabl/" TargetMode="External"/><Relationship Id="rId17" Type="http://schemas.openxmlformats.org/officeDocument/2006/relationships/hyperlink" Target="https://africanfinancials.com/company/ke-cic/" TargetMode="External"/><Relationship Id="rId16" Type="http://schemas.openxmlformats.org/officeDocument/2006/relationships/hyperlink" Target="https://africanfinancials.com/company/ke-scbk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kegn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scom/" TargetMode="External"/><Relationship Id="rId42" Type="http://schemas.openxmlformats.org/officeDocument/2006/relationships/hyperlink" Target="https://africanfinancials.com/company/ke-lbty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tcl/" TargetMode="External"/><Relationship Id="rId43" Type="http://schemas.openxmlformats.org/officeDocument/2006/relationships/hyperlink" Target="https://africanfinancials.com/company/ke-ctum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cabl/" TargetMode="External"/><Relationship Id="rId1" Type="http://schemas.openxmlformats.org/officeDocument/2006/relationships/hyperlink" Target="https://africanfinancials.com/company/ke-lkl/" TargetMode="External"/><Relationship Id="rId2" Type="http://schemas.openxmlformats.org/officeDocument/2006/relationships/hyperlink" Target="https://africanfinancials.com/company/ke-ftgh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hafr/" TargetMode="External"/><Relationship Id="rId48" Type="http://schemas.openxmlformats.org/officeDocument/2006/relationships/hyperlink" Target="https://africanfinancials.com/company/ke-sbic/" TargetMode="External"/><Relationship Id="rId47" Type="http://schemas.openxmlformats.org/officeDocument/2006/relationships/hyperlink" Target="https://africanfinancials.com/company/ke-och/" TargetMode="External"/><Relationship Id="rId49" Type="http://schemas.openxmlformats.org/officeDocument/2006/relationships/hyperlink" Target="https://africanfinancials.com/company/ke-cic/" TargetMode="External"/><Relationship Id="rId5" Type="http://schemas.openxmlformats.org/officeDocument/2006/relationships/hyperlink" Target="https://africanfinancials.com/company/ke-nse/" TargetMode="External"/><Relationship Id="rId6" Type="http://schemas.openxmlformats.org/officeDocument/2006/relationships/hyperlink" Target="https://africanfinancials.com/company/ke-kukz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nbv/" TargetMode="External"/><Relationship Id="rId31" Type="http://schemas.openxmlformats.org/officeDocument/2006/relationships/hyperlink" Target="https://africanfinancials.com/company/ke-knre/" TargetMode="External"/><Relationship Id="rId30" Type="http://schemas.openxmlformats.org/officeDocument/2006/relationships/hyperlink" Target="https://africanfinancials.com/company/ke-hfck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slam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coop/" TargetMode="External"/><Relationship Id="rId37" Type="http://schemas.openxmlformats.org/officeDocument/2006/relationships/hyperlink" Target="https://africanfinancials.com/company/ke-scan/" TargetMode="External"/><Relationship Id="rId36" Type="http://schemas.openxmlformats.org/officeDocument/2006/relationships/hyperlink" Target="https://africanfinancials.com/company/ke-dtk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absa/" TargetMode="External"/><Relationship Id="rId20" Type="http://schemas.openxmlformats.org/officeDocument/2006/relationships/hyperlink" Target="https://africanfinancials.com/company/ke-xprs/" TargetMode="External"/><Relationship Id="rId22" Type="http://schemas.openxmlformats.org/officeDocument/2006/relationships/hyperlink" Target="https://africanfinancials.com/company/ke-boc/" TargetMode="External"/><Relationship Id="rId21" Type="http://schemas.openxmlformats.org/officeDocument/2006/relationships/hyperlink" Target="https://africanfinancials.com/company/ke-sasn/" TargetMode="External"/><Relationship Id="rId24" Type="http://schemas.openxmlformats.org/officeDocument/2006/relationships/hyperlink" Target="https://africanfinancials.com/company/ke-sameer/" TargetMode="External"/><Relationship Id="rId23" Type="http://schemas.openxmlformats.org/officeDocument/2006/relationships/hyperlink" Target="https://africanfinancials.com/company/ke-por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wtk/" TargetMode="External"/><Relationship Id="rId28" Type="http://schemas.openxmlformats.org/officeDocument/2006/relationships/hyperlink" Target="https://africanfinancials.com/company/ke-eqty/" TargetMode="External"/><Relationship Id="rId27" Type="http://schemas.openxmlformats.org/officeDocument/2006/relationships/hyperlink" Target="https://africanfinancials.com/company/ke-carb/" TargetMode="External"/><Relationship Id="rId29" Type="http://schemas.openxmlformats.org/officeDocument/2006/relationships/hyperlink" Target="https://africanfinancials.com/company/ke-scbk/" TargetMode="External"/><Relationship Id="rId51" Type="http://schemas.openxmlformats.org/officeDocument/2006/relationships/drawing" Target="../drawings/drawing4.xml"/><Relationship Id="rId50" Type="http://schemas.openxmlformats.org/officeDocument/2006/relationships/hyperlink" Target="https://africanfinancials.com/company/ke-kcb/" TargetMode="External"/><Relationship Id="rId11" Type="http://schemas.openxmlformats.org/officeDocument/2006/relationships/hyperlink" Target="https://africanfinancials.com/company/ke-bamb/" TargetMode="External"/><Relationship Id="rId10" Type="http://schemas.openxmlformats.org/officeDocument/2006/relationships/hyperlink" Target="https://africanfinancials.com/company/ke-crwn/" TargetMode="External"/><Relationship Id="rId13" Type="http://schemas.openxmlformats.org/officeDocument/2006/relationships/hyperlink" Target="https://africanfinancials.com/company/ke-brit/" TargetMode="External"/><Relationship Id="rId12" Type="http://schemas.openxmlformats.org/officeDocument/2006/relationships/hyperlink" Target="https://africanfinancials.com/company/ke-bkg/" TargetMode="External"/><Relationship Id="rId15" Type="http://schemas.openxmlformats.org/officeDocument/2006/relationships/hyperlink" Target="https://africanfinancials.com/company/ke-jub/" TargetMode="External"/><Relationship Id="rId14" Type="http://schemas.openxmlformats.org/officeDocument/2006/relationships/hyperlink" Target="https://africanfinancials.com/company/ke-evrd/" TargetMode="External"/><Relationship Id="rId17" Type="http://schemas.openxmlformats.org/officeDocument/2006/relationships/hyperlink" Target="https://africanfinancials.com/company/ke-umme/" TargetMode="External"/><Relationship Id="rId16" Type="http://schemas.openxmlformats.org/officeDocument/2006/relationships/hyperlink" Target="https://africanfinancials.com/company/ke-kegn/" TargetMode="External"/><Relationship Id="rId19" Type="http://schemas.openxmlformats.org/officeDocument/2006/relationships/hyperlink" Target="https://africanfinancials.com/company/ke-limt/" TargetMode="External"/><Relationship Id="rId18" Type="http://schemas.openxmlformats.org/officeDocument/2006/relationships/hyperlink" Target="https://africanfinancials.com/company/ke-egad/" TargetMode="External"/></Relationships>
</file>

<file path=xl/worksheets/_rels/sheet40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totl/" TargetMode="External"/><Relationship Id="rId41" Type="http://schemas.openxmlformats.org/officeDocument/2006/relationships/hyperlink" Target="https://africanfinancials.com/company/ke-evrd/" TargetMode="External"/><Relationship Id="rId44" Type="http://schemas.openxmlformats.org/officeDocument/2006/relationships/hyperlink" Target="https://africanfinancials.com/company/ke-sasn/" TargetMode="External"/><Relationship Id="rId43" Type="http://schemas.openxmlformats.org/officeDocument/2006/relationships/hyperlink" Target="https://africanfinancials.com/company/ke-bamb/" TargetMode="External"/><Relationship Id="rId46" Type="http://schemas.openxmlformats.org/officeDocument/2006/relationships/hyperlink" Target="https://africanfinancials.com/company/ke-umme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tpse/" TargetMode="External"/><Relationship Id="rId2" Type="http://schemas.openxmlformats.org/officeDocument/2006/relationships/hyperlink" Target="https://africanfinancials.com/company/ke-hafr/" TargetMode="External"/><Relationship Id="rId3" Type="http://schemas.openxmlformats.org/officeDocument/2006/relationships/hyperlink" Target="https://africanfinancials.com/company/ke-nbv/" TargetMode="External"/><Relationship Id="rId4" Type="http://schemas.openxmlformats.org/officeDocument/2006/relationships/hyperlink" Target="https://africanfinancials.com/company/ke-fahr/" TargetMode="External"/><Relationship Id="rId9" Type="http://schemas.openxmlformats.org/officeDocument/2006/relationships/hyperlink" Target="https://africanfinancials.com/company/ke-wtk/" TargetMode="External"/><Relationship Id="rId48" Type="http://schemas.openxmlformats.org/officeDocument/2006/relationships/hyperlink" Target="https://africanfinancials.com/company/ke-sameer/" TargetMode="External"/><Relationship Id="rId47" Type="http://schemas.openxmlformats.org/officeDocument/2006/relationships/hyperlink" Target="https://africanfinancials.com/company/ke-brit/" TargetMode="External"/><Relationship Id="rId49" Type="http://schemas.openxmlformats.org/officeDocument/2006/relationships/hyperlink" Target="https://africanfinancials.com/company/ke-cgen/" TargetMode="External"/><Relationship Id="rId5" Type="http://schemas.openxmlformats.org/officeDocument/2006/relationships/hyperlink" Target="https://africanfinancials.com/company/ke-orc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egad/" TargetMode="External"/><Relationship Id="rId31" Type="http://schemas.openxmlformats.org/officeDocument/2006/relationships/hyperlink" Target="https://africanfinancials.com/company/ke-nmg/" TargetMode="External"/><Relationship Id="rId30" Type="http://schemas.openxmlformats.org/officeDocument/2006/relationships/hyperlink" Target="https://africanfinancials.com/company/ke-scom/" TargetMode="External"/><Relationship Id="rId33" Type="http://schemas.openxmlformats.org/officeDocument/2006/relationships/hyperlink" Target="https://africanfinancials.com/company/ke-port/" TargetMode="External"/><Relationship Id="rId32" Type="http://schemas.openxmlformats.org/officeDocument/2006/relationships/hyperlink" Target="https://africanfinancials.com/company/ke-boc/" TargetMode="External"/><Relationship Id="rId35" Type="http://schemas.openxmlformats.org/officeDocument/2006/relationships/hyperlink" Target="https://africanfinancials.com/company/ke-jub/" TargetMode="External"/><Relationship Id="rId34" Type="http://schemas.openxmlformats.org/officeDocument/2006/relationships/hyperlink" Target="https://africanfinancials.com/company/ke-ctum/" TargetMode="External"/><Relationship Id="rId37" Type="http://schemas.openxmlformats.org/officeDocument/2006/relationships/hyperlink" Target="https://africanfinancials.com/company/ke-coop/" TargetMode="External"/><Relationship Id="rId36" Type="http://schemas.openxmlformats.org/officeDocument/2006/relationships/hyperlink" Target="https://africanfinancials.com/company/ke-kcb/" TargetMode="External"/><Relationship Id="rId39" Type="http://schemas.openxmlformats.org/officeDocument/2006/relationships/hyperlink" Target="https://africanfinancials.com/company/ke-eqty/" TargetMode="External"/><Relationship Id="rId38" Type="http://schemas.openxmlformats.org/officeDocument/2006/relationships/hyperlink" Target="https://africanfinancials.com/company/ke-knre/" TargetMode="External"/><Relationship Id="rId20" Type="http://schemas.openxmlformats.org/officeDocument/2006/relationships/hyperlink" Target="https://africanfinancials.com/company/ke-bat/" TargetMode="External"/><Relationship Id="rId22" Type="http://schemas.openxmlformats.org/officeDocument/2006/relationships/hyperlink" Target="https://africanfinancials.com/company/ke-bkg/" TargetMode="External"/><Relationship Id="rId21" Type="http://schemas.openxmlformats.org/officeDocument/2006/relationships/hyperlink" Target="https://africanfinancials.com/company/ke-sbic/" TargetMode="External"/><Relationship Id="rId24" Type="http://schemas.openxmlformats.org/officeDocument/2006/relationships/hyperlink" Target="https://africanfinancials.com/company/ke-unga/" TargetMode="External"/><Relationship Id="rId23" Type="http://schemas.openxmlformats.org/officeDocument/2006/relationships/hyperlink" Target="https://africanfinancials.com/company/ke-ftgh/" TargetMode="External"/><Relationship Id="rId26" Type="http://schemas.openxmlformats.org/officeDocument/2006/relationships/hyperlink" Target="https://africanfinancials.com/company/ke-tcl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can/" TargetMode="External"/><Relationship Id="rId27" Type="http://schemas.openxmlformats.org/officeDocument/2006/relationships/hyperlink" Target="https://africanfinancials.com/company/ke-sgl/" TargetMode="External"/><Relationship Id="rId29" Type="http://schemas.openxmlformats.org/officeDocument/2006/relationships/hyperlink" Target="https://africanfinancials.com/company/ke-kplc/" TargetMode="External"/><Relationship Id="rId51" Type="http://schemas.openxmlformats.org/officeDocument/2006/relationships/drawing" Target="../drawings/drawing40.xml"/><Relationship Id="rId50" Type="http://schemas.openxmlformats.org/officeDocument/2006/relationships/hyperlink" Target="https://africanfinancials.com/company/ke-lbty/" TargetMode="External"/><Relationship Id="rId11" Type="http://schemas.openxmlformats.org/officeDocument/2006/relationships/hyperlink" Target="https://africanfinancials.com/company/ke-carb/" TargetMode="External"/><Relationship Id="rId10" Type="http://schemas.openxmlformats.org/officeDocument/2006/relationships/hyperlink" Target="https://africanfinancials.com/company/ke-cabl/" TargetMode="External"/><Relationship Id="rId13" Type="http://schemas.openxmlformats.org/officeDocument/2006/relationships/hyperlink" Target="https://africanfinancials.com/company/ke-nse/" TargetMode="External"/><Relationship Id="rId12" Type="http://schemas.openxmlformats.org/officeDocument/2006/relationships/hyperlink" Target="https://africanfinancials.com/company/ke-dtk/" TargetMode="External"/><Relationship Id="rId15" Type="http://schemas.openxmlformats.org/officeDocument/2006/relationships/hyperlink" Target="https://africanfinancials.com/company/ke-absa/" TargetMode="External"/><Relationship Id="rId14" Type="http://schemas.openxmlformats.org/officeDocument/2006/relationships/hyperlink" Target="https://africanfinancials.com/company/ke-eabl/" TargetMode="External"/><Relationship Id="rId17" Type="http://schemas.openxmlformats.org/officeDocument/2006/relationships/hyperlink" Target="https://africanfinancials.com/company/ke-cic/" TargetMode="External"/><Relationship Id="rId16" Type="http://schemas.openxmlformats.org/officeDocument/2006/relationships/hyperlink" Target="https://africanfinancials.com/company/ke-scbk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kegn/" TargetMode="External"/></Relationships>
</file>

<file path=xl/worksheets/_rels/sheet41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totl/" TargetMode="External"/><Relationship Id="rId41" Type="http://schemas.openxmlformats.org/officeDocument/2006/relationships/hyperlink" Target="https://africanfinancials.com/company/ke-evrd/" TargetMode="External"/><Relationship Id="rId44" Type="http://schemas.openxmlformats.org/officeDocument/2006/relationships/hyperlink" Target="https://africanfinancials.com/company/ke-sasn/" TargetMode="External"/><Relationship Id="rId43" Type="http://schemas.openxmlformats.org/officeDocument/2006/relationships/hyperlink" Target="https://africanfinancials.com/company/ke-bamb/" TargetMode="External"/><Relationship Id="rId46" Type="http://schemas.openxmlformats.org/officeDocument/2006/relationships/hyperlink" Target="https://africanfinancials.com/company/ke-umme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tpse/" TargetMode="External"/><Relationship Id="rId2" Type="http://schemas.openxmlformats.org/officeDocument/2006/relationships/hyperlink" Target="https://africanfinancials.com/company/ke-hafr/" TargetMode="External"/><Relationship Id="rId3" Type="http://schemas.openxmlformats.org/officeDocument/2006/relationships/hyperlink" Target="https://africanfinancials.com/company/ke-nbv/" TargetMode="External"/><Relationship Id="rId4" Type="http://schemas.openxmlformats.org/officeDocument/2006/relationships/hyperlink" Target="https://africanfinancials.com/company/ke-fahr/" TargetMode="External"/><Relationship Id="rId9" Type="http://schemas.openxmlformats.org/officeDocument/2006/relationships/hyperlink" Target="https://africanfinancials.com/company/ke-wtk/" TargetMode="External"/><Relationship Id="rId48" Type="http://schemas.openxmlformats.org/officeDocument/2006/relationships/hyperlink" Target="https://africanfinancials.com/company/ke-sameer/" TargetMode="External"/><Relationship Id="rId47" Type="http://schemas.openxmlformats.org/officeDocument/2006/relationships/hyperlink" Target="https://africanfinancials.com/company/ke-brit/" TargetMode="External"/><Relationship Id="rId49" Type="http://schemas.openxmlformats.org/officeDocument/2006/relationships/hyperlink" Target="https://africanfinancials.com/company/ke-cgen/" TargetMode="External"/><Relationship Id="rId5" Type="http://schemas.openxmlformats.org/officeDocument/2006/relationships/hyperlink" Target="https://africanfinancials.com/company/ke-orc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egad/" TargetMode="External"/><Relationship Id="rId31" Type="http://schemas.openxmlformats.org/officeDocument/2006/relationships/hyperlink" Target="https://africanfinancials.com/company/ke-nmg/" TargetMode="External"/><Relationship Id="rId30" Type="http://schemas.openxmlformats.org/officeDocument/2006/relationships/hyperlink" Target="https://africanfinancials.com/company/ke-scom/" TargetMode="External"/><Relationship Id="rId33" Type="http://schemas.openxmlformats.org/officeDocument/2006/relationships/hyperlink" Target="https://africanfinancials.com/company/ke-port/" TargetMode="External"/><Relationship Id="rId32" Type="http://schemas.openxmlformats.org/officeDocument/2006/relationships/hyperlink" Target="https://africanfinancials.com/company/ke-boc/" TargetMode="External"/><Relationship Id="rId35" Type="http://schemas.openxmlformats.org/officeDocument/2006/relationships/hyperlink" Target="https://africanfinancials.com/company/ke-jub/" TargetMode="External"/><Relationship Id="rId34" Type="http://schemas.openxmlformats.org/officeDocument/2006/relationships/hyperlink" Target="https://africanfinancials.com/company/ke-ctum/" TargetMode="External"/><Relationship Id="rId37" Type="http://schemas.openxmlformats.org/officeDocument/2006/relationships/hyperlink" Target="https://africanfinancials.com/company/ke-coop/" TargetMode="External"/><Relationship Id="rId36" Type="http://schemas.openxmlformats.org/officeDocument/2006/relationships/hyperlink" Target="https://africanfinancials.com/company/ke-kcb/" TargetMode="External"/><Relationship Id="rId39" Type="http://schemas.openxmlformats.org/officeDocument/2006/relationships/hyperlink" Target="https://africanfinancials.com/company/ke-eqty/" TargetMode="External"/><Relationship Id="rId38" Type="http://schemas.openxmlformats.org/officeDocument/2006/relationships/hyperlink" Target="https://africanfinancials.com/company/ke-knre/" TargetMode="External"/><Relationship Id="rId20" Type="http://schemas.openxmlformats.org/officeDocument/2006/relationships/hyperlink" Target="https://africanfinancials.com/company/ke-bat/" TargetMode="External"/><Relationship Id="rId22" Type="http://schemas.openxmlformats.org/officeDocument/2006/relationships/hyperlink" Target="https://africanfinancials.com/company/ke-bkg/" TargetMode="External"/><Relationship Id="rId21" Type="http://schemas.openxmlformats.org/officeDocument/2006/relationships/hyperlink" Target="https://africanfinancials.com/company/ke-sbic/" TargetMode="External"/><Relationship Id="rId24" Type="http://schemas.openxmlformats.org/officeDocument/2006/relationships/hyperlink" Target="https://africanfinancials.com/company/ke-unga/" TargetMode="External"/><Relationship Id="rId23" Type="http://schemas.openxmlformats.org/officeDocument/2006/relationships/hyperlink" Target="https://africanfinancials.com/company/ke-ftgh/" TargetMode="External"/><Relationship Id="rId26" Type="http://schemas.openxmlformats.org/officeDocument/2006/relationships/hyperlink" Target="https://africanfinancials.com/company/ke-tcl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can/" TargetMode="External"/><Relationship Id="rId27" Type="http://schemas.openxmlformats.org/officeDocument/2006/relationships/hyperlink" Target="https://africanfinancials.com/company/ke-sgl/" TargetMode="External"/><Relationship Id="rId29" Type="http://schemas.openxmlformats.org/officeDocument/2006/relationships/hyperlink" Target="https://africanfinancials.com/company/ke-kplc/" TargetMode="External"/><Relationship Id="rId51" Type="http://schemas.openxmlformats.org/officeDocument/2006/relationships/drawing" Target="../drawings/drawing41.xml"/><Relationship Id="rId50" Type="http://schemas.openxmlformats.org/officeDocument/2006/relationships/hyperlink" Target="https://africanfinancials.com/company/ke-lbty/" TargetMode="External"/><Relationship Id="rId11" Type="http://schemas.openxmlformats.org/officeDocument/2006/relationships/hyperlink" Target="https://africanfinancials.com/company/ke-carb/" TargetMode="External"/><Relationship Id="rId10" Type="http://schemas.openxmlformats.org/officeDocument/2006/relationships/hyperlink" Target="https://africanfinancials.com/company/ke-cabl/" TargetMode="External"/><Relationship Id="rId13" Type="http://schemas.openxmlformats.org/officeDocument/2006/relationships/hyperlink" Target="https://africanfinancials.com/company/ke-nse/" TargetMode="External"/><Relationship Id="rId12" Type="http://schemas.openxmlformats.org/officeDocument/2006/relationships/hyperlink" Target="https://africanfinancials.com/company/ke-dtk/" TargetMode="External"/><Relationship Id="rId15" Type="http://schemas.openxmlformats.org/officeDocument/2006/relationships/hyperlink" Target="https://africanfinancials.com/company/ke-absa/" TargetMode="External"/><Relationship Id="rId14" Type="http://schemas.openxmlformats.org/officeDocument/2006/relationships/hyperlink" Target="https://africanfinancials.com/company/ke-eabl/" TargetMode="External"/><Relationship Id="rId17" Type="http://schemas.openxmlformats.org/officeDocument/2006/relationships/hyperlink" Target="https://africanfinancials.com/company/ke-cic/" TargetMode="External"/><Relationship Id="rId16" Type="http://schemas.openxmlformats.org/officeDocument/2006/relationships/hyperlink" Target="https://africanfinancials.com/company/ke-scbk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kegn/" TargetMode="External"/></Relationships>
</file>

<file path=xl/worksheets/_rels/sheet42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och/" TargetMode="External"/><Relationship Id="rId42" Type="http://schemas.openxmlformats.org/officeDocument/2006/relationships/hyperlink" Target="https://africanfinancials.com/company/ke-bamb/" TargetMode="External"/><Relationship Id="rId41" Type="http://schemas.openxmlformats.org/officeDocument/2006/relationships/hyperlink" Target="https://africanfinancials.com/company/ke-ctum/" TargetMode="External"/><Relationship Id="rId44" Type="http://schemas.openxmlformats.org/officeDocument/2006/relationships/hyperlink" Target="https://africanfinancials.com/company/ke-fahr/" TargetMode="External"/><Relationship Id="rId43" Type="http://schemas.openxmlformats.org/officeDocument/2006/relationships/hyperlink" Target="https://africanfinancials.com/company/ke-tcl/" TargetMode="External"/><Relationship Id="rId46" Type="http://schemas.openxmlformats.org/officeDocument/2006/relationships/hyperlink" Target="https://africanfinancials.com/company/ke-cabl/" TargetMode="External"/><Relationship Id="rId45" Type="http://schemas.openxmlformats.org/officeDocument/2006/relationships/hyperlink" Target="https://africanfinancials.com/company/ke-hafr/" TargetMode="External"/><Relationship Id="rId1" Type="http://schemas.openxmlformats.org/officeDocument/2006/relationships/hyperlink" Target="https://africanfinancials.com/company/ke-orch/" TargetMode="External"/><Relationship Id="rId2" Type="http://schemas.openxmlformats.org/officeDocument/2006/relationships/hyperlink" Target="https://africanfinancials.com/company/ke-kapc/" TargetMode="External"/><Relationship Id="rId3" Type="http://schemas.openxmlformats.org/officeDocument/2006/relationships/hyperlink" Target="https://africanfinancials.com/company/ke-egad/" TargetMode="External"/><Relationship Id="rId4" Type="http://schemas.openxmlformats.org/officeDocument/2006/relationships/hyperlink" Target="https://africanfinancials.com/company/ke-evrd/" TargetMode="External"/><Relationship Id="rId9" Type="http://schemas.openxmlformats.org/officeDocument/2006/relationships/hyperlink" Target="https://africanfinancials.com/company/ke-brit/" TargetMode="External"/><Relationship Id="rId48" Type="http://schemas.openxmlformats.org/officeDocument/2006/relationships/hyperlink" Target="https://africanfinancials.com/company/ke-hfck/" TargetMode="External"/><Relationship Id="rId47" Type="http://schemas.openxmlformats.org/officeDocument/2006/relationships/hyperlink" Target="https://africanfinancials.com/company/ke-unga/" TargetMode="External"/><Relationship Id="rId49" Type="http://schemas.openxmlformats.org/officeDocument/2006/relationships/hyperlink" Target="https://africanfinancials.com/company/ke-crwn/" TargetMode="External"/><Relationship Id="rId5" Type="http://schemas.openxmlformats.org/officeDocument/2006/relationships/hyperlink" Target="https://africanfinancials.com/company/ke-ftgh/" TargetMode="External"/><Relationship Id="rId6" Type="http://schemas.openxmlformats.org/officeDocument/2006/relationships/hyperlink" Target="https://africanfinancials.com/company/ke-lkl/" TargetMode="External"/><Relationship Id="rId7" Type="http://schemas.openxmlformats.org/officeDocument/2006/relationships/hyperlink" Target="https://africanfinancials.com/company/ke-scbk/" TargetMode="External"/><Relationship Id="rId8" Type="http://schemas.openxmlformats.org/officeDocument/2006/relationships/hyperlink" Target="https://africanfinancials.com/company/ke-totl/" TargetMode="External"/><Relationship Id="rId31" Type="http://schemas.openxmlformats.org/officeDocument/2006/relationships/hyperlink" Target="https://africanfinancials.com/company/ke-jub/" TargetMode="External"/><Relationship Id="rId30" Type="http://schemas.openxmlformats.org/officeDocument/2006/relationships/hyperlink" Target="https://africanfinancials.com/company/ke-wtk/" TargetMode="External"/><Relationship Id="rId33" Type="http://schemas.openxmlformats.org/officeDocument/2006/relationships/hyperlink" Target="https://africanfinancials.com/company/ke-imh/" TargetMode="External"/><Relationship Id="rId32" Type="http://schemas.openxmlformats.org/officeDocument/2006/relationships/hyperlink" Target="https://africanfinancials.com/company/ke-sgl/" TargetMode="External"/><Relationship Id="rId35" Type="http://schemas.openxmlformats.org/officeDocument/2006/relationships/hyperlink" Target="https://africanfinancials.com/company/ke-scom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umme/" TargetMode="External"/><Relationship Id="rId36" Type="http://schemas.openxmlformats.org/officeDocument/2006/relationships/hyperlink" Target="https://africanfinancials.com/company/ke-eqty/" TargetMode="External"/><Relationship Id="rId39" Type="http://schemas.openxmlformats.org/officeDocument/2006/relationships/hyperlink" Target="https://africanfinancials.com/company/ke-cic/" TargetMode="External"/><Relationship Id="rId38" Type="http://schemas.openxmlformats.org/officeDocument/2006/relationships/hyperlink" Target="https://africanfinancials.com/company/ke-sasn/" TargetMode="External"/><Relationship Id="rId20" Type="http://schemas.openxmlformats.org/officeDocument/2006/relationships/hyperlink" Target="https://africanfinancials.com/company/ke-uchm/" TargetMode="External"/><Relationship Id="rId22" Type="http://schemas.openxmlformats.org/officeDocument/2006/relationships/hyperlink" Target="https://africanfinancials.com/company/ke-eabl/" TargetMode="External"/><Relationship Id="rId21" Type="http://schemas.openxmlformats.org/officeDocument/2006/relationships/hyperlink" Target="https://africanfinancials.com/company/ke-nbv/" TargetMode="External"/><Relationship Id="rId24" Type="http://schemas.openxmlformats.org/officeDocument/2006/relationships/hyperlink" Target="https://africanfinancials.com/company/ke-coop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dtk/" TargetMode="External"/><Relationship Id="rId28" Type="http://schemas.openxmlformats.org/officeDocument/2006/relationships/hyperlink" Target="https://africanfinancials.com/company/ke-port/" TargetMode="External"/><Relationship Id="rId27" Type="http://schemas.openxmlformats.org/officeDocument/2006/relationships/hyperlink" Target="https://africanfinancials.com/company/ke-boc/" TargetMode="External"/><Relationship Id="rId29" Type="http://schemas.openxmlformats.org/officeDocument/2006/relationships/hyperlink" Target="https://africanfinancials.com/company/ke-cgen/" TargetMode="External"/><Relationship Id="rId51" Type="http://schemas.openxmlformats.org/officeDocument/2006/relationships/drawing" Target="../drawings/drawing42.xml"/><Relationship Id="rId50" Type="http://schemas.openxmlformats.org/officeDocument/2006/relationships/hyperlink" Target="https://africanfinancials.com/company/ke-xprs/" TargetMode="External"/><Relationship Id="rId11" Type="http://schemas.openxmlformats.org/officeDocument/2006/relationships/hyperlink" Target="https://africanfinancials.com/company/ke-knre/" TargetMode="External"/><Relationship Id="rId10" Type="http://schemas.openxmlformats.org/officeDocument/2006/relationships/hyperlink" Target="https://africanfinancials.com/company/ke-kplc/" TargetMode="External"/><Relationship Id="rId13" Type="http://schemas.openxmlformats.org/officeDocument/2006/relationships/hyperlink" Target="https://africanfinancials.com/company/ke-absa/" TargetMode="External"/><Relationship Id="rId12" Type="http://schemas.openxmlformats.org/officeDocument/2006/relationships/hyperlink" Target="https://africanfinancials.com/company/ke-carb/" TargetMode="External"/><Relationship Id="rId15" Type="http://schemas.openxmlformats.org/officeDocument/2006/relationships/hyperlink" Target="https://africanfinancials.com/company/ke-kegn/" TargetMode="External"/><Relationship Id="rId14" Type="http://schemas.openxmlformats.org/officeDocument/2006/relationships/hyperlink" Target="https://africanfinancials.com/company/ke-scan/" TargetMode="External"/><Relationship Id="rId17" Type="http://schemas.openxmlformats.org/officeDocument/2006/relationships/hyperlink" Target="https://africanfinancials.com/company/ke-nse/" TargetMode="External"/><Relationship Id="rId16" Type="http://schemas.openxmlformats.org/officeDocument/2006/relationships/hyperlink" Target="https://africanfinancials.com/company/ke-ncba/" TargetMode="External"/><Relationship Id="rId19" Type="http://schemas.openxmlformats.org/officeDocument/2006/relationships/hyperlink" Target="https://africanfinancials.com/company/ke-sbic/" TargetMode="External"/><Relationship Id="rId18" Type="http://schemas.openxmlformats.org/officeDocument/2006/relationships/hyperlink" Target="https://africanfinancials.com/company/ke-bkg/" TargetMode="External"/></Relationships>
</file>

<file path=xl/worksheets/_rels/sheet43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knre/" TargetMode="External"/><Relationship Id="rId42" Type="http://schemas.openxmlformats.org/officeDocument/2006/relationships/hyperlink" Target="https://africanfinancials.com/company/ke-kplc/" TargetMode="External"/><Relationship Id="rId41" Type="http://schemas.openxmlformats.org/officeDocument/2006/relationships/hyperlink" Target="https://africanfinancials.com/company/ke-eabl/" TargetMode="External"/><Relationship Id="rId44" Type="http://schemas.openxmlformats.org/officeDocument/2006/relationships/hyperlink" Target="https://africanfinancials.com/company/ke-kcb/" TargetMode="External"/><Relationship Id="rId43" Type="http://schemas.openxmlformats.org/officeDocument/2006/relationships/hyperlink" Target="https://africanfinancials.com/company/ke-scan/" TargetMode="External"/><Relationship Id="rId46" Type="http://schemas.openxmlformats.org/officeDocument/2006/relationships/hyperlink" Target="https://africanfinancials.com/company/ke-evrd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orch/" TargetMode="External"/><Relationship Id="rId2" Type="http://schemas.openxmlformats.org/officeDocument/2006/relationships/hyperlink" Target="https://africanfinancials.com/company/ke-crwn/" TargetMode="External"/><Relationship Id="rId3" Type="http://schemas.openxmlformats.org/officeDocument/2006/relationships/hyperlink" Target="https://africanfinancials.com/company/ke-sbic/" TargetMode="External"/><Relationship Id="rId4" Type="http://schemas.openxmlformats.org/officeDocument/2006/relationships/hyperlink" Target="https://africanfinancials.com/company/ke-hfck/" TargetMode="External"/><Relationship Id="rId9" Type="http://schemas.openxmlformats.org/officeDocument/2006/relationships/hyperlink" Target="https://africanfinancials.com/company/ke-cic/" TargetMode="External"/><Relationship Id="rId48" Type="http://schemas.openxmlformats.org/officeDocument/2006/relationships/hyperlink" Target="https://africanfinancials.com/company/ke-jub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slam/" TargetMode="External"/><Relationship Id="rId5" Type="http://schemas.openxmlformats.org/officeDocument/2006/relationships/hyperlink" Target="https://africanfinancials.com/company/ke-egad/" TargetMode="External"/><Relationship Id="rId6" Type="http://schemas.openxmlformats.org/officeDocument/2006/relationships/hyperlink" Target="https://africanfinancials.com/company/ke-totl/" TargetMode="External"/><Relationship Id="rId7" Type="http://schemas.openxmlformats.org/officeDocument/2006/relationships/hyperlink" Target="https://africanfinancials.com/company/ke-hafr/" TargetMode="External"/><Relationship Id="rId8" Type="http://schemas.openxmlformats.org/officeDocument/2006/relationships/hyperlink" Target="https://africanfinancials.com/company/ke-xprs/" TargetMode="External"/><Relationship Id="rId31" Type="http://schemas.openxmlformats.org/officeDocument/2006/relationships/hyperlink" Target="https://africanfinancials.com/company/ke-port/" TargetMode="External"/><Relationship Id="rId30" Type="http://schemas.openxmlformats.org/officeDocument/2006/relationships/hyperlink" Target="https://africanfinancials.com/company/ke-boc/" TargetMode="External"/><Relationship Id="rId33" Type="http://schemas.openxmlformats.org/officeDocument/2006/relationships/hyperlink" Target="https://africanfinancials.com/company/ke-sameer/" TargetMode="External"/><Relationship Id="rId32" Type="http://schemas.openxmlformats.org/officeDocument/2006/relationships/hyperlink" Target="https://africanfinancials.com/company/ke-carb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scom/" TargetMode="External"/><Relationship Id="rId36" Type="http://schemas.openxmlformats.org/officeDocument/2006/relationships/hyperlink" Target="https://africanfinancials.com/company/ke-scbk/" TargetMode="External"/><Relationship Id="rId39" Type="http://schemas.openxmlformats.org/officeDocument/2006/relationships/hyperlink" Target="https://africanfinancials.com/company/ke-coop/" TargetMode="External"/><Relationship Id="rId38" Type="http://schemas.openxmlformats.org/officeDocument/2006/relationships/hyperlink" Target="https://africanfinancials.com/company/ke-eqty/" TargetMode="External"/><Relationship Id="rId20" Type="http://schemas.openxmlformats.org/officeDocument/2006/relationships/hyperlink" Target="https://africanfinancials.com/company/ke-sgl/" TargetMode="External"/><Relationship Id="rId22" Type="http://schemas.openxmlformats.org/officeDocument/2006/relationships/hyperlink" Target="https://africanfinancials.com/company/ke-bamb/" TargetMode="External"/><Relationship Id="rId21" Type="http://schemas.openxmlformats.org/officeDocument/2006/relationships/hyperlink" Target="https://africanfinancials.com/company/ke-lbty/" TargetMode="External"/><Relationship Id="rId24" Type="http://schemas.openxmlformats.org/officeDocument/2006/relationships/hyperlink" Target="https://africanfinancials.com/company/ke-tcl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bkg/" TargetMode="External"/><Relationship Id="rId25" Type="http://schemas.openxmlformats.org/officeDocument/2006/relationships/hyperlink" Target="https://africanfinancials.com/company/ke-absa/" TargetMode="External"/><Relationship Id="rId28" Type="http://schemas.openxmlformats.org/officeDocument/2006/relationships/hyperlink" Target="https://africanfinancials.com/company/ke-nmg/" TargetMode="External"/><Relationship Id="rId27" Type="http://schemas.openxmlformats.org/officeDocument/2006/relationships/hyperlink" Target="https://africanfinancials.com/company/ke-och/" TargetMode="External"/><Relationship Id="rId29" Type="http://schemas.openxmlformats.org/officeDocument/2006/relationships/hyperlink" Target="https://africanfinancials.com/company/ke-kapc/" TargetMode="External"/><Relationship Id="rId51" Type="http://schemas.openxmlformats.org/officeDocument/2006/relationships/drawing" Target="../drawings/drawing43.xml"/><Relationship Id="rId50" Type="http://schemas.openxmlformats.org/officeDocument/2006/relationships/hyperlink" Target="https://africanfinancials.com/company/ke-unga/" TargetMode="External"/><Relationship Id="rId11" Type="http://schemas.openxmlformats.org/officeDocument/2006/relationships/hyperlink" Target="https://africanfinancials.com/company/ke-umme/" TargetMode="External"/><Relationship Id="rId10" Type="http://schemas.openxmlformats.org/officeDocument/2006/relationships/hyperlink" Target="https://africanfinancials.com/company/ke-ftgh/" TargetMode="External"/><Relationship Id="rId13" Type="http://schemas.openxmlformats.org/officeDocument/2006/relationships/hyperlink" Target="https://africanfinancials.com/company/ke-ctum/" TargetMode="External"/><Relationship Id="rId12" Type="http://schemas.openxmlformats.org/officeDocument/2006/relationships/hyperlink" Target="https://africanfinancials.com/company/ke-brit/" TargetMode="External"/><Relationship Id="rId15" Type="http://schemas.openxmlformats.org/officeDocument/2006/relationships/hyperlink" Target="https://africanfinancials.com/company/ke-cabl/" TargetMode="External"/><Relationship Id="rId14" Type="http://schemas.openxmlformats.org/officeDocument/2006/relationships/hyperlink" Target="https://africanfinancials.com/company/ke-nse/" TargetMode="External"/><Relationship Id="rId17" Type="http://schemas.openxmlformats.org/officeDocument/2006/relationships/hyperlink" Target="https://africanfinancials.com/company/ke-fahr/" TargetMode="External"/><Relationship Id="rId16" Type="http://schemas.openxmlformats.org/officeDocument/2006/relationships/hyperlink" Target="https://africanfinancials.com/company/ke-nbv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wtk/" TargetMode="External"/></Relationships>
</file>

<file path=xl/worksheets/_rels/sheet44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kegn/" TargetMode="External"/><Relationship Id="rId42" Type="http://schemas.openxmlformats.org/officeDocument/2006/relationships/hyperlink" Target="https://africanfinancials.com/company/ke-sgl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bamb/" TargetMode="External"/><Relationship Id="rId43" Type="http://schemas.openxmlformats.org/officeDocument/2006/relationships/hyperlink" Target="https://africanfinancials.com/company/ke-brit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imh/" TargetMode="External"/><Relationship Id="rId1" Type="http://schemas.openxmlformats.org/officeDocument/2006/relationships/hyperlink" Target="https://africanfinancials.com/company/ke-sasn/" TargetMode="External"/><Relationship Id="rId2" Type="http://schemas.openxmlformats.org/officeDocument/2006/relationships/hyperlink" Target="https://africanfinancials.com/company/ke-boc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cgen/" TargetMode="External"/><Relationship Id="rId9" Type="http://schemas.openxmlformats.org/officeDocument/2006/relationships/hyperlink" Target="https://africanfinancials.com/company/ke-xprs/" TargetMode="External"/><Relationship Id="rId48" Type="http://schemas.openxmlformats.org/officeDocument/2006/relationships/hyperlink" Target="https://africanfinancials.com/company/ke-hfck/" TargetMode="External"/><Relationship Id="rId47" Type="http://schemas.openxmlformats.org/officeDocument/2006/relationships/hyperlink" Target="https://africanfinancials.com/company/ke-tcl/" TargetMode="External"/><Relationship Id="rId49" Type="http://schemas.openxmlformats.org/officeDocument/2006/relationships/hyperlink" Target="https://africanfinancials.com/company/ke-och/" TargetMode="External"/><Relationship Id="rId5" Type="http://schemas.openxmlformats.org/officeDocument/2006/relationships/hyperlink" Target="https://africanfinancials.com/company/ke-kplc/" TargetMode="External"/><Relationship Id="rId6" Type="http://schemas.openxmlformats.org/officeDocument/2006/relationships/hyperlink" Target="https://africanfinancials.com/company/ke-egad/" TargetMode="External"/><Relationship Id="rId7" Type="http://schemas.openxmlformats.org/officeDocument/2006/relationships/hyperlink" Target="https://africanfinancials.com/company/ke-evrd/" TargetMode="External"/><Relationship Id="rId8" Type="http://schemas.openxmlformats.org/officeDocument/2006/relationships/hyperlink" Target="https://africanfinancials.com/company/ke-sameer/" TargetMode="External"/><Relationship Id="rId31" Type="http://schemas.openxmlformats.org/officeDocument/2006/relationships/hyperlink" Target="https://africanfinancials.com/company/ke-ctum/" TargetMode="External"/><Relationship Id="rId30" Type="http://schemas.openxmlformats.org/officeDocument/2006/relationships/hyperlink" Target="https://africanfinancials.com/company/ke-port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cic/" TargetMode="External"/><Relationship Id="rId35" Type="http://schemas.openxmlformats.org/officeDocument/2006/relationships/hyperlink" Target="https://africanfinancials.com/company/ke-umme/" TargetMode="External"/><Relationship Id="rId34" Type="http://schemas.openxmlformats.org/officeDocument/2006/relationships/hyperlink" Target="https://africanfinancials.com/company/ke-fahr/" TargetMode="External"/><Relationship Id="rId37" Type="http://schemas.openxmlformats.org/officeDocument/2006/relationships/hyperlink" Target="https://africanfinancials.com/company/ke-eqty/" TargetMode="External"/><Relationship Id="rId36" Type="http://schemas.openxmlformats.org/officeDocument/2006/relationships/hyperlink" Target="https://africanfinancials.com/company/ke-coop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kapc/" TargetMode="External"/><Relationship Id="rId20" Type="http://schemas.openxmlformats.org/officeDocument/2006/relationships/hyperlink" Target="https://africanfinancials.com/company/ke-crwn/" TargetMode="External"/><Relationship Id="rId22" Type="http://schemas.openxmlformats.org/officeDocument/2006/relationships/hyperlink" Target="https://africanfinancials.com/company/ke-sbic/" TargetMode="External"/><Relationship Id="rId21" Type="http://schemas.openxmlformats.org/officeDocument/2006/relationships/hyperlink" Target="https://africanfinancials.com/company/ke-kcb/" TargetMode="External"/><Relationship Id="rId24" Type="http://schemas.openxmlformats.org/officeDocument/2006/relationships/hyperlink" Target="https://africanfinancials.com/company/ke-tpse/" TargetMode="External"/><Relationship Id="rId23" Type="http://schemas.openxmlformats.org/officeDocument/2006/relationships/hyperlink" Target="https://africanfinancials.com/company/ke-uchm/" TargetMode="External"/><Relationship Id="rId26" Type="http://schemas.openxmlformats.org/officeDocument/2006/relationships/hyperlink" Target="https://africanfinancials.com/company/ke-absa/" TargetMode="External"/><Relationship Id="rId25" Type="http://schemas.openxmlformats.org/officeDocument/2006/relationships/hyperlink" Target="https://africanfinancials.com/company/ke-limt/" TargetMode="External"/><Relationship Id="rId28" Type="http://schemas.openxmlformats.org/officeDocument/2006/relationships/hyperlink" Target="https://africanfinancials.com/company/ke-slam/" TargetMode="External"/><Relationship Id="rId27" Type="http://schemas.openxmlformats.org/officeDocument/2006/relationships/hyperlink" Target="https://africanfinancials.com/company/ke-cabl/" TargetMode="External"/><Relationship Id="rId29" Type="http://schemas.openxmlformats.org/officeDocument/2006/relationships/hyperlink" Target="https://africanfinancials.com/company/ke-nmg/" TargetMode="External"/><Relationship Id="rId51" Type="http://schemas.openxmlformats.org/officeDocument/2006/relationships/drawing" Target="../drawings/drawing44.xml"/><Relationship Id="rId50" Type="http://schemas.openxmlformats.org/officeDocument/2006/relationships/hyperlink" Target="https://africanfinancials.com/company/ke-carb/" TargetMode="External"/><Relationship Id="rId11" Type="http://schemas.openxmlformats.org/officeDocument/2006/relationships/hyperlink" Target="https://africanfinancials.com/company/ke-nbv/" TargetMode="External"/><Relationship Id="rId10" Type="http://schemas.openxmlformats.org/officeDocument/2006/relationships/hyperlink" Target="https://africanfinancials.com/company/ke-ftgh/" TargetMode="External"/><Relationship Id="rId13" Type="http://schemas.openxmlformats.org/officeDocument/2006/relationships/hyperlink" Target="https://africanfinancials.com/company/ke-scan/" TargetMode="External"/><Relationship Id="rId12" Type="http://schemas.openxmlformats.org/officeDocument/2006/relationships/hyperlink" Target="https://africanfinancials.com/company/ke-wtk/" TargetMode="External"/><Relationship Id="rId15" Type="http://schemas.openxmlformats.org/officeDocument/2006/relationships/hyperlink" Target="https://africanfinancials.com/company/ke-scbk/" TargetMode="External"/><Relationship Id="rId14" Type="http://schemas.openxmlformats.org/officeDocument/2006/relationships/hyperlink" Target="https://africanfinancials.com/company/ke-knre/" TargetMode="External"/><Relationship Id="rId17" Type="http://schemas.openxmlformats.org/officeDocument/2006/relationships/hyperlink" Target="https://africanfinancials.com/company/ke-scom/" TargetMode="External"/><Relationship Id="rId16" Type="http://schemas.openxmlformats.org/officeDocument/2006/relationships/hyperlink" Target="https://africanfinancials.com/company/ke-nse/" TargetMode="External"/><Relationship Id="rId19" Type="http://schemas.openxmlformats.org/officeDocument/2006/relationships/hyperlink" Target="https://africanfinancials.com/company/ke-lbty/" TargetMode="External"/><Relationship Id="rId18" Type="http://schemas.openxmlformats.org/officeDocument/2006/relationships/hyperlink" Target="https://africanfinancials.com/company/ke-bkg/" TargetMode="External"/></Relationships>
</file>

<file path=xl/worksheets/_rels/sheet45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knre/" TargetMode="External"/><Relationship Id="rId42" Type="http://schemas.openxmlformats.org/officeDocument/2006/relationships/hyperlink" Target="https://africanfinancials.com/company/ke-kplc/" TargetMode="External"/><Relationship Id="rId41" Type="http://schemas.openxmlformats.org/officeDocument/2006/relationships/hyperlink" Target="https://africanfinancials.com/company/ke-eabl/" TargetMode="External"/><Relationship Id="rId44" Type="http://schemas.openxmlformats.org/officeDocument/2006/relationships/hyperlink" Target="https://africanfinancials.com/company/ke-kcb/" TargetMode="External"/><Relationship Id="rId43" Type="http://schemas.openxmlformats.org/officeDocument/2006/relationships/hyperlink" Target="https://africanfinancials.com/company/ke-scan/" TargetMode="External"/><Relationship Id="rId46" Type="http://schemas.openxmlformats.org/officeDocument/2006/relationships/hyperlink" Target="https://africanfinancials.com/company/ke-evrd/" TargetMode="External"/><Relationship Id="rId45" Type="http://schemas.openxmlformats.org/officeDocument/2006/relationships/hyperlink" Target="https://africanfinancials.com/company/ke-kegn/" TargetMode="External"/><Relationship Id="rId1" Type="http://schemas.openxmlformats.org/officeDocument/2006/relationships/hyperlink" Target="https://africanfinancials.com/company/ke-orch/" TargetMode="External"/><Relationship Id="rId2" Type="http://schemas.openxmlformats.org/officeDocument/2006/relationships/hyperlink" Target="https://africanfinancials.com/company/ke-crwn/" TargetMode="External"/><Relationship Id="rId3" Type="http://schemas.openxmlformats.org/officeDocument/2006/relationships/hyperlink" Target="https://africanfinancials.com/company/ke-sbic/" TargetMode="External"/><Relationship Id="rId4" Type="http://schemas.openxmlformats.org/officeDocument/2006/relationships/hyperlink" Target="https://africanfinancials.com/company/ke-hfck/" TargetMode="External"/><Relationship Id="rId9" Type="http://schemas.openxmlformats.org/officeDocument/2006/relationships/hyperlink" Target="https://africanfinancials.com/company/ke-cic/" TargetMode="External"/><Relationship Id="rId48" Type="http://schemas.openxmlformats.org/officeDocument/2006/relationships/hyperlink" Target="https://africanfinancials.com/company/ke-jub/" TargetMode="External"/><Relationship Id="rId47" Type="http://schemas.openxmlformats.org/officeDocument/2006/relationships/hyperlink" Target="https://africanfinancials.com/company/ke-dtk/" TargetMode="External"/><Relationship Id="rId49" Type="http://schemas.openxmlformats.org/officeDocument/2006/relationships/hyperlink" Target="https://africanfinancials.com/company/ke-slam/" TargetMode="External"/><Relationship Id="rId5" Type="http://schemas.openxmlformats.org/officeDocument/2006/relationships/hyperlink" Target="https://africanfinancials.com/company/ke-egad/" TargetMode="External"/><Relationship Id="rId6" Type="http://schemas.openxmlformats.org/officeDocument/2006/relationships/hyperlink" Target="https://africanfinancials.com/company/ke-totl/" TargetMode="External"/><Relationship Id="rId7" Type="http://schemas.openxmlformats.org/officeDocument/2006/relationships/hyperlink" Target="https://africanfinancials.com/company/ke-hafr/" TargetMode="External"/><Relationship Id="rId8" Type="http://schemas.openxmlformats.org/officeDocument/2006/relationships/hyperlink" Target="https://africanfinancials.com/company/ke-xprs/" TargetMode="External"/><Relationship Id="rId31" Type="http://schemas.openxmlformats.org/officeDocument/2006/relationships/hyperlink" Target="https://africanfinancials.com/company/ke-port/" TargetMode="External"/><Relationship Id="rId30" Type="http://schemas.openxmlformats.org/officeDocument/2006/relationships/hyperlink" Target="https://africanfinancials.com/company/ke-boc/" TargetMode="External"/><Relationship Id="rId33" Type="http://schemas.openxmlformats.org/officeDocument/2006/relationships/hyperlink" Target="https://africanfinancials.com/company/ke-sameer/" TargetMode="External"/><Relationship Id="rId32" Type="http://schemas.openxmlformats.org/officeDocument/2006/relationships/hyperlink" Target="https://africanfinancials.com/company/ke-carb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bat/" TargetMode="External"/><Relationship Id="rId37" Type="http://schemas.openxmlformats.org/officeDocument/2006/relationships/hyperlink" Target="https://africanfinancials.com/company/ke-scom/" TargetMode="External"/><Relationship Id="rId36" Type="http://schemas.openxmlformats.org/officeDocument/2006/relationships/hyperlink" Target="https://africanfinancials.com/company/ke-scbk/" TargetMode="External"/><Relationship Id="rId39" Type="http://schemas.openxmlformats.org/officeDocument/2006/relationships/hyperlink" Target="https://africanfinancials.com/company/ke-coop/" TargetMode="External"/><Relationship Id="rId38" Type="http://schemas.openxmlformats.org/officeDocument/2006/relationships/hyperlink" Target="https://africanfinancials.com/company/ke-eqty/" TargetMode="External"/><Relationship Id="rId20" Type="http://schemas.openxmlformats.org/officeDocument/2006/relationships/hyperlink" Target="https://africanfinancials.com/company/ke-sgl/" TargetMode="External"/><Relationship Id="rId22" Type="http://schemas.openxmlformats.org/officeDocument/2006/relationships/hyperlink" Target="https://africanfinancials.com/company/ke-bamb/" TargetMode="External"/><Relationship Id="rId21" Type="http://schemas.openxmlformats.org/officeDocument/2006/relationships/hyperlink" Target="https://africanfinancials.com/company/ke-lbty/" TargetMode="External"/><Relationship Id="rId24" Type="http://schemas.openxmlformats.org/officeDocument/2006/relationships/hyperlink" Target="https://africanfinancials.com/company/ke-tcl/" TargetMode="External"/><Relationship Id="rId23" Type="http://schemas.openxmlformats.org/officeDocument/2006/relationships/hyperlink" Target="https://africanfinancials.com/company/ke-limt/" TargetMode="External"/><Relationship Id="rId26" Type="http://schemas.openxmlformats.org/officeDocument/2006/relationships/hyperlink" Target="https://africanfinancials.com/company/ke-bkg/" TargetMode="External"/><Relationship Id="rId25" Type="http://schemas.openxmlformats.org/officeDocument/2006/relationships/hyperlink" Target="https://africanfinancials.com/company/ke-absa/" TargetMode="External"/><Relationship Id="rId28" Type="http://schemas.openxmlformats.org/officeDocument/2006/relationships/hyperlink" Target="https://africanfinancials.com/company/ke-nmg/" TargetMode="External"/><Relationship Id="rId27" Type="http://schemas.openxmlformats.org/officeDocument/2006/relationships/hyperlink" Target="https://africanfinancials.com/company/ke-och/" TargetMode="External"/><Relationship Id="rId29" Type="http://schemas.openxmlformats.org/officeDocument/2006/relationships/hyperlink" Target="https://africanfinancials.com/company/ke-kapc/" TargetMode="External"/><Relationship Id="rId51" Type="http://schemas.openxmlformats.org/officeDocument/2006/relationships/drawing" Target="../drawings/drawing45.xml"/><Relationship Id="rId50" Type="http://schemas.openxmlformats.org/officeDocument/2006/relationships/hyperlink" Target="https://africanfinancials.com/company/ke-unga/" TargetMode="External"/><Relationship Id="rId11" Type="http://schemas.openxmlformats.org/officeDocument/2006/relationships/hyperlink" Target="https://africanfinancials.com/company/ke-umme/" TargetMode="External"/><Relationship Id="rId10" Type="http://schemas.openxmlformats.org/officeDocument/2006/relationships/hyperlink" Target="https://africanfinancials.com/company/ke-ftgh/" TargetMode="External"/><Relationship Id="rId13" Type="http://schemas.openxmlformats.org/officeDocument/2006/relationships/hyperlink" Target="https://africanfinancials.com/company/ke-ctum/" TargetMode="External"/><Relationship Id="rId12" Type="http://schemas.openxmlformats.org/officeDocument/2006/relationships/hyperlink" Target="https://africanfinancials.com/company/ke-brit/" TargetMode="External"/><Relationship Id="rId15" Type="http://schemas.openxmlformats.org/officeDocument/2006/relationships/hyperlink" Target="https://africanfinancials.com/company/ke-cabl/" TargetMode="External"/><Relationship Id="rId14" Type="http://schemas.openxmlformats.org/officeDocument/2006/relationships/hyperlink" Target="https://africanfinancials.com/company/ke-nse/" TargetMode="External"/><Relationship Id="rId17" Type="http://schemas.openxmlformats.org/officeDocument/2006/relationships/hyperlink" Target="https://africanfinancials.com/company/ke-fahr/" TargetMode="External"/><Relationship Id="rId16" Type="http://schemas.openxmlformats.org/officeDocument/2006/relationships/hyperlink" Target="https://africanfinancials.com/company/ke-nbv/" TargetMode="External"/><Relationship Id="rId19" Type="http://schemas.openxmlformats.org/officeDocument/2006/relationships/hyperlink" Target="https://africanfinancials.com/company/ke-ncba/" TargetMode="External"/><Relationship Id="rId18" Type="http://schemas.openxmlformats.org/officeDocument/2006/relationships/hyperlink" Target="https://africanfinancials.com/company/ke-wtk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scom/" TargetMode="External"/><Relationship Id="rId42" Type="http://schemas.openxmlformats.org/officeDocument/2006/relationships/hyperlink" Target="https://africanfinancials.com/company/ke-lbty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tcl/" TargetMode="External"/><Relationship Id="rId43" Type="http://schemas.openxmlformats.org/officeDocument/2006/relationships/hyperlink" Target="https://africanfinancials.com/company/ke-ctum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cabl/" TargetMode="External"/><Relationship Id="rId1" Type="http://schemas.openxmlformats.org/officeDocument/2006/relationships/hyperlink" Target="https://africanfinancials.com/company/ke-lkl/" TargetMode="External"/><Relationship Id="rId2" Type="http://schemas.openxmlformats.org/officeDocument/2006/relationships/hyperlink" Target="https://africanfinancials.com/company/ke-ftgh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hafr/" TargetMode="External"/><Relationship Id="rId48" Type="http://schemas.openxmlformats.org/officeDocument/2006/relationships/hyperlink" Target="https://africanfinancials.com/company/ke-sbic/" TargetMode="External"/><Relationship Id="rId47" Type="http://schemas.openxmlformats.org/officeDocument/2006/relationships/hyperlink" Target="https://africanfinancials.com/company/ke-och/" TargetMode="External"/><Relationship Id="rId49" Type="http://schemas.openxmlformats.org/officeDocument/2006/relationships/hyperlink" Target="https://africanfinancials.com/company/ke-cic/" TargetMode="External"/><Relationship Id="rId5" Type="http://schemas.openxmlformats.org/officeDocument/2006/relationships/hyperlink" Target="https://africanfinancials.com/company/ke-nse/" TargetMode="External"/><Relationship Id="rId6" Type="http://schemas.openxmlformats.org/officeDocument/2006/relationships/hyperlink" Target="https://africanfinancials.com/company/ke-kukz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nbv/" TargetMode="External"/><Relationship Id="rId31" Type="http://schemas.openxmlformats.org/officeDocument/2006/relationships/hyperlink" Target="https://africanfinancials.com/company/ke-knre/" TargetMode="External"/><Relationship Id="rId30" Type="http://schemas.openxmlformats.org/officeDocument/2006/relationships/hyperlink" Target="https://africanfinancials.com/company/ke-hfck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slam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coop/" TargetMode="External"/><Relationship Id="rId37" Type="http://schemas.openxmlformats.org/officeDocument/2006/relationships/hyperlink" Target="https://africanfinancials.com/company/ke-scan/" TargetMode="External"/><Relationship Id="rId36" Type="http://schemas.openxmlformats.org/officeDocument/2006/relationships/hyperlink" Target="https://africanfinancials.com/company/ke-dtk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absa/" TargetMode="External"/><Relationship Id="rId20" Type="http://schemas.openxmlformats.org/officeDocument/2006/relationships/hyperlink" Target="https://africanfinancials.com/company/ke-xprs/" TargetMode="External"/><Relationship Id="rId22" Type="http://schemas.openxmlformats.org/officeDocument/2006/relationships/hyperlink" Target="https://africanfinancials.com/company/ke-boc/" TargetMode="External"/><Relationship Id="rId21" Type="http://schemas.openxmlformats.org/officeDocument/2006/relationships/hyperlink" Target="https://africanfinancials.com/company/ke-sasn/" TargetMode="External"/><Relationship Id="rId24" Type="http://schemas.openxmlformats.org/officeDocument/2006/relationships/hyperlink" Target="https://africanfinancials.com/company/ke-sameer/" TargetMode="External"/><Relationship Id="rId23" Type="http://schemas.openxmlformats.org/officeDocument/2006/relationships/hyperlink" Target="https://africanfinancials.com/company/ke-por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wtk/" TargetMode="External"/><Relationship Id="rId28" Type="http://schemas.openxmlformats.org/officeDocument/2006/relationships/hyperlink" Target="https://africanfinancials.com/company/ke-eqty/" TargetMode="External"/><Relationship Id="rId27" Type="http://schemas.openxmlformats.org/officeDocument/2006/relationships/hyperlink" Target="https://africanfinancials.com/company/ke-carb/" TargetMode="External"/><Relationship Id="rId29" Type="http://schemas.openxmlformats.org/officeDocument/2006/relationships/hyperlink" Target="https://africanfinancials.com/company/ke-scbk/" TargetMode="External"/><Relationship Id="rId51" Type="http://schemas.openxmlformats.org/officeDocument/2006/relationships/drawing" Target="../drawings/drawing5.xml"/><Relationship Id="rId50" Type="http://schemas.openxmlformats.org/officeDocument/2006/relationships/hyperlink" Target="https://africanfinancials.com/company/ke-kcb/" TargetMode="External"/><Relationship Id="rId11" Type="http://schemas.openxmlformats.org/officeDocument/2006/relationships/hyperlink" Target="https://africanfinancials.com/company/ke-bamb/" TargetMode="External"/><Relationship Id="rId10" Type="http://schemas.openxmlformats.org/officeDocument/2006/relationships/hyperlink" Target="https://africanfinancials.com/company/ke-crwn/" TargetMode="External"/><Relationship Id="rId13" Type="http://schemas.openxmlformats.org/officeDocument/2006/relationships/hyperlink" Target="https://africanfinancials.com/company/ke-brit/" TargetMode="External"/><Relationship Id="rId12" Type="http://schemas.openxmlformats.org/officeDocument/2006/relationships/hyperlink" Target="https://africanfinancials.com/company/ke-bkg/" TargetMode="External"/><Relationship Id="rId15" Type="http://schemas.openxmlformats.org/officeDocument/2006/relationships/hyperlink" Target="https://africanfinancials.com/company/ke-jub/" TargetMode="External"/><Relationship Id="rId14" Type="http://schemas.openxmlformats.org/officeDocument/2006/relationships/hyperlink" Target="https://africanfinancials.com/company/ke-evrd/" TargetMode="External"/><Relationship Id="rId17" Type="http://schemas.openxmlformats.org/officeDocument/2006/relationships/hyperlink" Target="https://africanfinancials.com/company/ke-umme/" TargetMode="External"/><Relationship Id="rId16" Type="http://schemas.openxmlformats.org/officeDocument/2006/relationships/hyperlink" Target="https://africanfinancials.com/company/ke-kegn/" TargetMode="External"/><Relationship Id="rId19" Type="http://schemas.openxmlformats.org/officeDocument/2006/relationships/hyperlink" Target="https://africanfinancials.com/company/ke-limt/" TargetMode="External"/><Relationship Id="rId18" Type="http://schemas.openxmlformats.org/officeDocument/2006/relationships/hyperlink" Target="https://africanfinancials.com/company/ke-egad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scom/" TargetMode="External"/><Relationship Id="rId42" Type="http://schemas.openxmlformats.org/officeDocument/2006/relationships/hyperlink" Target="https://africanfinancials.com/company/ke-lbty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tcl/" TargetMode="External"/><Relationship Id="rId43" Type="http://schemas.openxmlformats.org/officeDocument/2006/relationships/hyperlink" Target="https://africanfinancials.com/company/ke-ctum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cabl/" TargetMode="External"/><Relationship Id="rId1" Type="http://schemas.openxmlformats.org/officeDocument/2006/relationships/hyperlink" Target="https://africanfinancials.com/company/ke-lkl/" TargetMode="External"/><Relationship Id="rId2" Type="http://schemas.openxmlformats.org/officeDocument/2006/relationships/hyperlink" Target="https://africanfinancials.com/company/ke-ftgh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hafr/" TargetMode="External"/><Relationship Id="rId48" Type="http://schemas.openxmlformats.org/officeDocument/2006/relationships/hyperlink" Target="https://africanfinancials.com/company/ke-sbic/" TargetMode="External"/><Relationship Id="rId47" Type="http://schemas.openxmlformats.org/officeDocument/2006/relationships/hyperlink" Target="https://africanfinancials.com/company/ke-och/" TargetMode="External"/><Relationship Id="rId49" Type="http://schemas.openxmlformats.org/officeDocument/2006/relationships/hyperlink" Target="https://africanfinancials.com/company/ke-cic/" TargetMode="External"/><Relationship Id="rId5" Type="http://schemas.openxmlformats.org/officeDocument/2006/relationships/hyperlink" Target="https://africanfinancials.com/company/ke-nse/" TargetMode="External"/><Relationship Id="rId6" Type="http://schemas.openxmlformats.org/officeDocument/2006/relationships/hyperlink" Target="https://africanfinancials.com/company/ke-kukz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nbv/" TargetMode="External"/><Relationship Id="rId31" Type="http://schemas.openxmlformats.org/officeDocument/2006/relationships/hyperlink" Target="https://africanfinancials.com/company/ke-knre/" TargetMode="External"/><Relationship Id="rId30" Type="http://schemas.openxmlformats.org/officeDocument/2006/relationships/hyperlink" Target="https://africanfinancials.com/company/ke-hfck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slam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coop/" TargetMode="External"/><Relationship Id="rId37" Type="http://schemas.openxmlformats.org/officeDocument/2006/relationships/hyperlink" Target="https://africanfinancials.com/company/ke-scan/" TargetMode="External"/><Relationship Id="rId36" Type="http://schemas.openxmlformats.org/officeDocument/2006/relationships/hyperlink" Target="https://africanfinancials.com/company/ke-dtk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absa/" TargetMode="External"/><Relationship Id="rId20" Type="http://schemas.openxmlformats.org/officeDocument/2006/relationships/hyperlink" Target="https://africanfinancials.com/company/ke-xprs/" TargetMode="External"/><Relationship Id="rId22" Type="http://schemas.openxmlformats.org/officeDocument/2006/relationships/hyperlink" Target="https://africanfinancials.com/company/ke-boc/" TargetMode="External"/><Relationship Id="rId21" Type="http://schemas.openxmlformats.org/officeDocument/2006/relationships/hyperlink" Target="https://africanfinancials.com/company/ke-sasn/" TargetMode="External"/><Relationship Id="rId24" Type="http://schemas.openxmlformats.org/officeDocument/2006/relationships/hyperlink" Target="https://africanfinancials.com/company/ke-sameer/" TargetMode="External"/><Relationship Id="rId23" Type="http://schemas.openxmlformats.org/officeDocument/2006/relationships/hyperlink" Target="https://africanfinancials.com/company/ke-por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wtk/" TargetMode="External"/><Relationship Id="rId28" Type="http://schemas.openxmlformats.org/officeDocument/2006/relationships/hyperlink" Target="https://africanfinancials.com/company/ke-eqty/" TargetMode="External"/><Relationship Id="rId27" Type="http://schemas.openxmlformats.org/officeDocument/2006/relationships/hyperlink" Target="https://africanfinancials.com/company/ke-carb/" TargetMode="External"/><Relationship Id="rId29" Type="http://schemas.openxmlformats.org/officeDocument/2006/relationships/hyperlink" Target="https://africanfinancials.com/company/ke-scbk/" TargetMode="External"/><Relationship Id="rId51" Type="http://schemas.openxmlformats.org/officeDocument/2006/relationships/drawing" Target="../drawings/drawing6.xml"/><Relationship Id="rId50" Type="http://schemas.openxmlformats.org/officeDocument/2006/relationships/hyperlink" Target="https://africanfinancials.com/company/ke-kcb/" TargetMode="External"/><Relationship Id="rId11" Type="http://schemas.openxmlformats.org/officeDocument/2006/relationships/hyperlink" Target="https://africanfinancials.com/company/ke-bamb/" TargetMode="External"/><Relationship Id="rId10" Type="http://schemas.openxmlformats.org/officeDocument/2006/relationships/hyperlink" Target="https://africanfinancials.com/company/ke-crwn/" TargetMode="External"/><Relationship Id="rId13" Type="http://schemas.openxmlformats.org/officeDocument/2006/relationships/hyperlink" Target="https://africanfinancials.com/company/ke-brit/" TargetMode="External"/><Relationship Id="rId12" Type="http://schemas.openxmlformats.org/officeDocument/2006/relationships/hyperlink" Target="https://africanfinancials.com/company/ke-bkg/" TargetMode="External"/><Relationship Id="rId15" Type="http://schemas.openxmlformats.org/officeDocument/2006/relationships/hyperlink" Target="https://africanfinancials.com/company/ke-jub/" TargetMode="External"/><Relationship Id="rId14" Type="http://schemas.openxmlformats.org/officeDocument/2006/relationships/hyperlink" Target="https://africanfinancials.com/company/ke-evrd/" TargetMode="External"/><Relationship Id="rId17" Type="http://schemas.openxmlformats.org/officeDocument/2006/relationships/hyperlink" Target="https://africanfinancials.com/company/ke-umme/" TargetMode="External"/><Relationship Id="rId16" Type="http://schemas.openxmlformats.org/officeDocument/2006/relationships/hyperlink" Target="https://africanfinancials.com/company/ke-kegn/" TargetMode="External"/><Relationship Id="rId19" Type="http://schemas.openxmlformats.org/officeDocument/2006/relationships/hyperlink" Target="https://africanfinancials.com/company/ke-limt/" TargetMode="External"/><Relationship Id="rId18" Type="http://schemas.openxmlformats.org/officeDocument/2006/relationships/hyperlink" Target="https://africanfinancials.com/company/ke-egad/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scom/" TargetMode="External"/><Relationship Id="rId42" Type="http://schemas.openxmlformats.org/officeDocument/2006/relationships/hyperlink" Target="https://africanfinancials.com/company/ke-lbty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tcl/" TargetMode="External"/><Relationship Id="rId43" Type="http://schemas.openxmlformats.org/officeDocument/2006/relationships/hyperlink" Target="https://africanfinancials.com/company/ke-ctum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cabl/" TargetMode="External"/><Relationship Id="rId1" Type="http://schemas.openxmlformats.org/officeDocument/2006/relationships/hyperlink" Target="https://africanfinancials.com/company/ke-lkl/" TargetMode="External"/><Relationship Id="rId2" Type="http://schemas.openxmlformats.org/officeDocument/2006/relationships/hyperlink" Target="https://africanfinancials.com/company/ke-ftgh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hafr/" TargetMode="External"/><Relationship Id="rId48" Type="http://schemas.openxmlformats.org/officeDocument/2006/relationships/hyperlink" Target="https://africanfinancials.com/company/ke-sbic/" TargetMode="External"/><Relationship Id="rId47" Type="http://schemas.openxmlformats.org/officeDocument/2006/relationships/hyperlink" Target="https://africanfinancials.com/company/ke-och/" TargetMode="External"/><Relationship Id="rId49" Type="http://schemas.openxmlformats.org/officeDocument/2006/relationships/hyperlink" Target="https://africanfinancials.com/company/ke-cic/" TargetMode="External"/><Relationship Id="rId5" Type="http://schemas.openxmlformats.org/officeDocument/2006/relationships/hyperlink" Target="https://africanfinancials.com/company/ke-nse/" TargetMode="External"/><Relationship Id="rId6" Type="http://schemas.openxmlformats.org/officeDocument/2006/relationships/hyperlink" Target="https://africanfinancials.com/company/ke-kukz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nbv/" TargetMode="External"/><Relationship Id="rId31" Type="http://schemas.openxmlformats.org/officeDocument/2006/relationships/hyperlink" Target="https://africanfinancials.com/company/ke-knre/" TargetMode="External"/><Relationship Id="rId30" Type="http://schemas.openxmlformats.org/officeDocument/2006/relationships/hyperlink" Target="https://africanfinancials.com/company/ke-hfck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slam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coop/" TargetMode="External"/><Relationship Id="rId37" Type="http://schemas.openxmlformats.org/officeDocument/2006/relationships/hyperlink" Target="https://africanfinancials.com/company/ke-scan/" TargetMode="External"/><Relationship Id="rId36" Type="http://schemas.openxmlformats.org/officeDocument/2006/relationships/hyperlink" Target="https://africanfinancials.com/company/ke-dtk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absa/" TargetMode="External"/><Relationship Id="rId20" Type="http://schemas.openxmlformats.org/officeDocument/2006/relationships/hyperlink" Target="https://africanfinancials.com/company/ke-xprs/" TargetMode="External"/><Relationship Id="rId22" Type="http://schemas.openxmlformats.org/officeDocument/2006/relationships/hyperlink" Target="https://africanfinancials.com/company/ke-boc/" TargetMode="External"/><Relationship Id="rId21" Type="http://schemas.openxmlformats.org/officeDocument/2006/relationships/hyperlink" Target="https://africanfinancials.com/company/ke-sasn/" TargetMode="External"/><Relationship Id="rId24" Type="http://schemas.openxmlformats.org/officeDocument/2006/relationships/hyperlink" Target="https://africanfinancials.com/company/ke-sameer/" TargetMode="External"/><Relationship Id="rId23" Type="http://schemas.openxmlformats.org/officeDocument/2006/relationships/hyperlink" Target="https://africanfinancials.com/company/ke-por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wtk/" TargetMode="External"/><Relationship Id="rId28" Type="http://schemas.openxmlformats.org/officeDocument/2006/relationships/hyperlink" Target="https://africanfinancials.com/company/ke-eqty/" TargetMode="External"/><Relationship Id="rId27" Type="http://schemas.openxmlformats.org/officeDocument/2006/relationships/hyperlink" Target="https://africanfinancials.com/company/ke-carb/" TargetMode="External"/><Relationship Id="rId29" Type="http://schemas.openxmlformats.org/officeDocument/2006/relationships/hyperlink" Target="https://africanfinancials.com/company/ke-scbk/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s://africanfinancials.com/company/ke-kcb/" TargetMode="External"/><Relationship Id="rId11" Type="http://schemas.openxmlformats.org/officeDocument/2006/relationships/hyperlink" Target="https://africanfinancials.com/company/ke-bamb/" TargetMode="External"/><Relationship Id="rId10" Type="http://schemas.openxmlformats.org/officeDocument/2006/relationships/hyperlink" Target="https://africanfinancials.com/company/ke-crwn/" TargetMode="External"/><Relationship Id="rId13" Type="http://schemas.openxmlformats.org/officeDocument/2006/relationships/hyperlink" Target="https://africanfinancials.com/company/ke-brit/" TargetMode="External"/><Relationship Id="rId12" Type="http://schemas.openxmlformats.org/officeDocument/2006/relationships/hyperlink" Target="https://africanfinancials.com/company/ke-bkg/" TargetMode="External"/><Relationship Id="rId15" Type="http://schemas.openxmlformats.org/officeDocument/2006/relationships/hyperlink" Target="https://africanfinancials.com/company/ke-jub/" TargetMode="External"/><Relationship Id="rId14" Type="http://schemas.openxmlformats.org/officeDocument/2006/relationships/hyperlink" Target="https://africanfinancials.com/company/ke-evrd/" TargetMode="External"/><Relationship Id="rId17" Type="http://schemas.openxmlformats.org/officeDocument/2006/relationships/hyperlink" Target="https://africanfinancials.com/company/ke-umme/" TargetMode="External"/><Relationship Id="rId16" Type="http://schemas.openxmlformats.org/officeDocument/2006/relationships/hyperlink" Target="https://africanfinancials.com/company/ke-kegn/" TargetMode="External"/><Relationship Id="rId19" Type="http://schemas.openxmlformats.org/officeDocument/2006/relationships/hyperlink" Target="https://africanfinancials.com/company/ke-limt/" TargetMode="External"/><Relationship Id="rId18" Type="http://schemas.openxmlformats.org/officeDocument/2006/relationships/hyperlink" Target="https://africanfinancials.com/company/ke-egad/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scom/" TargetMode="External"/><Relationship Id="rId42" Type="http://schemas.openxmlformats.org/officeDocument/2006/relationships/hyperlink" Target="https://africanfinancials.com/company/ke-lbty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tcl/" TargetMode="External"/><Relationship Id="rId43" Type="http://schemas.openxmlformats.org/officeDocument/2006/relationships/hyperlink" Target="https://africanfinancials.com/company/ke-ctum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cabl/" TargetMode="External"/><Relationship Id="rId1" Type="http://schemas.openxmlformats.org/officeDocument/2006/relationships/hyperlink" Target="https://africanfinancials.com/company/ke-lkl/" TargetMode="External"/><Relationship Id="rId2" Type="http://schemas.openxmlformats.org/officeDocument/2006/relationships/hyperlink" Target="https://africanfinancials.com/company/ke-ftgh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hafr/" TargetMode="External"/><Relationship Id="rId48" Type="http://schemas.openxmlformats.org/officeDocument/2006/relationships/hyperlink" Target="https://africanfinancials.com/company/ke-sbic/" TargetMode="External"/><Relationship Id="rId47" Type="http://schemas.openxmlformats.org/officeDocument/2006/relationships/hyperlink" Target="https://africanfinancials.com/company/ke-och/" TargetMode="External"/><Relationship Id="rId49" Type="http://schemas.openxmlformats.org/officeDocument/2006/relationships/hyperlink" Target="https://africanfinancials.com/company/ke-cic/" TargetMode="External"/><Relationship Id="rId5" Type="http://schemas.openxmlformats.org/officeDocument/2006/relationships/hyperlink" Target="https://africanfinancials.com/company/ke-nse/" TargetMode="External"/><Relationship Id="rId6" Type="http://schemas.openxmlformats.org/officeDocument/2006/relationships/hyperlink" Target="https://africanfinancials.com/company/ke-kukz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nbv/" TargetMode="External"/><Relationship Id="rId31" Type="http://schemas.openxmlformats.org/officeDocument/2006/relationships/hyperlink" Target="https://africanfinancials.com/company/ke-knre/" TargetMode="External"/><Relationship Id="rId30" Type="http://schemas.openxmlformats.org/officeDocument/2006/relationships/hyperlink" Target="https://africanfinancials.com/company/ke-hfck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slam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coop/" TargetMode="External"/><Relationship Id="rId37" Type="http://schemas.openxmlformats.org/officeDocument/2006/relationships/hyperlink" Target="https://africanfinancials.com/company/ke-scan/" TargetMode="External"/><Relationship Id="rId36" Type="http://schemas.openxmlformats.org/officeDocument/2006/relationships/hyperlink" Target="https://africanfinancials.com/company/ke-dtk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absa/" TargetMode="External"/><Relationship Id="rId20" Type="http://schemas.openxmlformats.org/officeDocument/2006/relationships/hyperlink" Target="https://africanfinancials.com/company/ke-xprs/" TargetMode="External"/><Relationship Id="rId22" Type="http://schemas.openxmlformats.org/officeDocument/2006/relationships/hyperlink" Target="https://africanfinancials.com/company/ke-boc/" TargetMode="External"/><Relationship Id="rId21" Type="http://schemas.openxmlformats.org/officeDocument/2006/relationships/hyperlink" Target="https://africanfinancials.com/company/ke-sasn/" TargetMode="External"/><Relationship Id="rId24" Type="http://schemas.openxmlformats.org/officeDocument/2006/relationships/hyperlink" Target="https://africanfinancials.com/company/ke-sameer/" TargetMode="External"/><Relationship Id="rId23" Type="http://schemas.openxmlformats.org/officeDocument/2006/relationships/hyperlink" Target="https://africanfinancials.com/company/ke-por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wtk/" TargetMode="External"/><Relationship Id="rId28" Type="http://schemas.openxmlformats.org/officeDocument/2006/relationships/hyperlink" Target="https://africanfinancials.com/company/ke-eqty/" TargetMode="External"/><Relationship Id="rId27" Type="http://schemas.openxmlformats.org/officeDocument/2006/relationships/hyperlink" Target="https://africanfinancials.com/company/ke-carb/" TargetMode="External"/><Relationship Id="rId29" Type="http://schemas.openxmlformats.org/officeDocument/2006/relationships/hyperlink" Target="https://africanfinancials.com/company/ke-scbk/" TargetMode="External"/><Relationship Id="rId51" Type="http://schemas.openxmlformats.org/officeDocument/2006/relationships/drawing" Target="../drawings/drawing8.xml"/><Relationship Id="rId50" Type="http://schemas.openxmlformats.org/officeDocument/2006/relationships/hyperlink" Target="https://africanfinancials.com/company/ke-kcb/" TargetMode="External"/><Relationship Id="rId11" Type="http://schemas.openxmlformats.org/officeDocument/2006/relationships/hyperlink" Target="https://africanfinancials.com/company/ke-bamb/" TargetMode="External"/><Relationship Id="rId10" Type="http://schemas.openxmlformats.org/officeDocument/2006/relationships/hyperlink" Target="https://africanfinancials.com/company/ke-crwn/" TargetMode="External"/><Relationship Id="rId13" Type="http://schemas.openxmlformats.org/officeDocument/2006/relationships/hyperlink" Target="https://africanfinancials.com/company/ke-brit/" TargetMode="External"/><Relationship Id="rId12" Type="http://schemas.openxmlformats.org/officeDocument/2006/relationships/hyperlink" Target="https://africanfinancials.com/company/ke-bkg/" TargetMode="External"/><Relationship Id="rId15" Type="http://schemas.openxmlformats.org/officeDocument/2006/relationships/hyperlink" Target="https://africanfinancials.com/company/ke-jub/" TargetMode="External"/><Relationship Id="rId14" Type="http://schemas.openxmlformats.org/officeDocument/2006/relationships/hyperlink" Target="https://africanfinancials.com/company/ke-evrd/" TargetMode="External"/><Relationship Id="rId17" Type="http://schemas.openxmlformats.org/officeDocument/2006/relationships/hyperlink" Target="https://africanfinancials.com/company/ke-umme/" TargetMode="External"/><Relationship Id="rId16" Type="http://schemas.openxmlformats.org/officeDocument/2006/relationships/hyperlink" Target="https://africanfinancials.com/company/ke-kegn/" TargetMode="External"/><Relationship Id="rId19" Type="http://schemas.openxmlformats.org/officeDocument/2006/relationships/hyperlink" Target="https://africanfinancials.com/company/ke-limt/" TargetMode="External"/><Relationship Id="rId18" Type="http://schemas.openxmlformats.org/officeDocument/2006/relationships/hyperlink" Target="https://africanfinancials.com/company/ke-egad/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africanfinancials.com/company/ke-scom/" TargetMode="External"/><Relationship Id="rId42" Type="http://schemas.openxmlformats.org/officeDocument/2006/relationships/hyperlink" Target="https://africanfinancials.com/company/ke-lbty/" TargetMode="External"/><Relationship Id="rId41" Type="http://schemas.openxmlformats.org/officeDocument/2006/relationships/hyperlink" Target="https://africanfinancials.com/company/ke-totl/" TargetMode="External"/><Relationship Id="rId44" Type="http://schemas.openxmlformats.org/officeDocument/2006/relationships/hyperlink" Target="https://africanfinancials.com/company/ke-tcl/" TargetMode="External"/><Relationship Id="rId43" Type="http://schemas.openxmlformats.org/officeDocument/2006/relationships/hyperlink" Target="https://africanfinancials.com/company/ke-ctum/" TargetMode="External"/><Relationship Id="rId46" Type="http://schemas.openxmlformats.org/officeDocument/2006/relationships/hyperlink" Target="https://africanfinancials.com/company/ke-eabl/" TargetMode="External"/><Relationship Id="rId45" Type="http://schemas.openxmlformats.org/officeDocument/2006/relationships/hyperlink" Target="https://africanfinancials.com/company/ke-cabl/" TargetMode="External"/><Relationship Id="rId1" Type="http://schemas.openxmlformats.org/officeDocument/2006/relationships/hyperlink" Target="https://africanfinancials.com/company/ke-lkl/" TargetMode="External"/><Relationship Id="rId2" Type="http://schemas.openxmlformats.org/officeDocument/2006/relationships/hyperlink" Target="https://africanfinancials.com/company/ke-ftgh/" TargetMode="External"/><Relationship Id="rId3" Type="http://schemas.openxmlformats.org/officeDocument/2006/relationships/hyperlink" Target="https://africanfinancials.com/company/ke-orch/" TargetMode="External"/><Relationship Id="rId4" Type="http://schemas.openxmlformats.org/officeDocument/2006/relationships/hyperlink" Target="https://africanfinancials.com/company/ke-uchm/" TargetMode="External"/><Relationship Id="rId9" Type="http://schemas.openxmlformats.org/officeDocument/2006/relationships/hyperlink" Target="https://africanfinancials.com/company/ke-hafr/" TargetMode="External"/><Relationship Id="rId48" Type="http://schemas.openxmlformats.org/officeDocument/2006/relationships/hyperlink" Target="https://africanfinancials.com/company/ke-sbic/" TargetMode="External"/><Relationship Id="rId47" Type="http://schemas.openxmlformats.org/officeDocument/2006/relationships/hyperlink" Target="https://africanfinancials.com/company/ke-och/" TargetMode="External"/><Relationship Id="rId49" Type="http://schemas.openxmlformats.org/officeDocument/2006/relationships/hyperlink" Target="https://africanfinancials.com/company/ke-cic/" TargetMode="External"/><Relationship Id="rId5" Type="http://schemas.openxmlformats.org/officeDocument/2006/relationships/hyperlink" Target="https://africanfinancials.com/company/ke-nse/" TargetMode="External"/><Relationship Id="rId6" Type="http://schemas.openxmlformats.org/officeDocument/2006/relationships/hyperlink" Target="https://africanfinancials.com/company/ke-kukz/" TargetMode="External"/><Relationship Id="rId7" Type="http://schemas.openxmlformats.org/officeDocument/2006/relationships/hyperlink" Target="https://africanfinancials.com/company/ke-kapc/" TargetMode="External"/><Relationship Id="rId8" Type="http://schemas.openxmlformats.org/officeDocument/2006/relationships/hyperlink" Target="https://africanfinancials.com/company/ke-nbv/" TargetMode="External"/><Relationship Id="rId31" Type="http://schemas.openxmlformats.org/officeDocument/2006/relationships/hyperlink" Target="https://africanfinancials.com/company/ke-knre/" TargetMode="External"/><Relationship Id="rId30" Type="http://schemas.openxmlformats.org/officeDocument/2006/relationships/hyperlink" Target="https://africanfinancials.com/company/ke-hfck/" TargetMode="External"/><Relationship Id="rId33" Type="http://schemas.openxmlformats.org/officeDocument/2006/relationships/hyperlink" Target="https://africanfinancials.com/company/ke-ncba/" TargetMode="External"/><Relationship Id="rId32" Type="http://schemas.openxmlformats.org/officeDocument/2006/relationships/hyperlink" Target="https://africanfinancials.com/company/ke-slam/" TargetMode="External"/><Relationship Id="rId35" Type="http://schemas.openxmlformats.org/officeDocument/2006/relationships/hyperlink" Target="https://africanfinancials.com/company/ke-imh/" TargetMode="External"/><Relationship Id="rId34" Type="http://schemas.openxmlformats.org/officeDocument/2006/relationships/hyperlink" Target="https://africanfinancials.com/company/ke-coop/" TargetMode="External"/><Relationship Id="rId37" Type="http://schemas.openxmlformats.org/officeDocument/2006/relationships/hyperlink" Target="https://africanfinancials.com/company/ke-scan/" TargetMode="External"/><Relationship Id="rId36" Type="http://schemas.openxmlformats.org/officeDocument/2006/relationships/hyperlink" Target="https://africanfinancials.com/company/ke-dtk/" TargetMode="External"/><Relationship Id="rId39" Type="http://schemas.openxmlformats.org/officeDocument/2006/relationships/hyperlink" Target="https://africanfinancials.com/company/ke-bat/" TargetMode="External"/><Relationship Id="rId38" Type="http://schemas.openxmlformats.org/officeDocument/2006/relationships/hyperlink" Target="https://africanfinancials.com/company/ke-absa/" TargetMode="External"/><Relationship Id="rId20" Type="http://schemas.openxmlformats.org/officeDocument/2006/relationships/hyperlink" Target="https://africanfinancials.com/company/ke-xprs/" TargetMode="External"/><Relationship Id="rId22" Type="http://schemas.openxmlformats.org/officeDocument/2006/relationships/hyperlink" Target="https://africanfinancials.com/company/ke-boc/" TargetMode="External"/><Relationship Id="rId21" Type="http://schemas.openxmlformats.org/officeDocument/2006/relationships/hyperlink" Target="https://africanfinancials.com/company/ke-sasn/" TargetMode="External"/><Relationship Id="rId24" Type="http://schemas.openxmlformats.org/officeDocument/2006/relationships/hyperlink" Target="https://africanfinancials.com/company/ke-sameer/" TargetMode="External"/><Relationship Id="rId23" Type="http://schemas.openxmlformats.org/officeDocument/2006/relationships/hyperlink" Target="https://africanfinancials.com/company/ke-port/" TargetMode="External"/><Relationship Id="rId26" Type="http://schemas.openxmlformats.org/officeDocument/2006/relationships/hyperlink" Target="https://africanfinancials.com/company/ke-nmg/" TargetMode="External"/><Relationship Id="rId25" Type="http://schemas.openxmlformats.org/officeDocument/2006/relationships/hyperlink" Target="https://africanfinancials.com/company/ke-wtk/" TargetMode="External"/><Relationship Id="rId28" Type="http://schemas.openxmlformats.org/officeDocument/2006/relationships/hyperlink" Target="https://africanfinancials.com/company/ke-eqty/" TargetMode="External"/><Relationship Id="rId27" Type="http://schemas.openxmlformats.org/officeDocument/2006/relationships/hyperlink" Target="https://africanfinancials.com/company/ke-carb/" TargetMode="External"/><Relationship Id="rId29" Type="http://schemas.openxmlformats.org/officeDocument/2006/relationships/hyperlink" Target="https://africanfinancials.com/company/ke-scbk/" TargetMode="External"/><Relationship Id="rId51" Type="http://schemas.openxmlformats.org/officeDocument/2006/relationships/hyperlink" Target="https://africanfinancials.com/company/ke-cgen/" TargetMode="External"/><Relationship Id="rId50" Type="http://schemas.openxmlformats.org/officeDocument/2006/relationships/hyperlink" Target="https://africanfinancials.com/company/ke-kcb/" TargetMode="External"/><Relationship Id="rId53" Type="http://schemas.openxmlformats.org/officeDocument/2006/relationships/hyperlink" Target="https://africanfinancials.com/company/ke-kplc/" TargetMode="External"/><Relationship Id="rId52" Type="http://schemas.openxmlformats.org/officeDocument/2006/relationships/hyperlink" Target="https://africanfinancials.com/company/ke-fahr/" TargetMode="External"/><Relationship Id="rId11" Type="http://schemas.openxmlformats.org/officeDocument/2006/relationships/hyperlink" Target="https://africanfinancials.com/company/ke-bamb/" TargetMode="External"/><Relationship Id="rId55" Type="http://schemas.openxmlformats.org/officeDocument/2006/relationships/hyperlink" Target="https://africanfinancials.com/company/ke-tpse/" TargetMode="External"/><Relationship Id="rId10" Type="http://schemas.openxmlformats.org/officeDocument/2006/relationships/hyperlink" Target="https://africanfinancials.com/company/ke-crwn/" TargetMode="External"/><Relationship Id="rId54" Type="http://schemas.openxmlformats.org/officeDocument/2006/relationships/hyperlink" Target="https://africanfinancials.com/company/ke-unga/" TargetMode="External"/><Relationship Id="rId13" Type="http://schemas.openxmlformats.org/officeDocument/2006/relationships/hyperlink" Target="https://africanfinancials.com/company/ke-brit/" TargetMode="External"/><Relationship Id="rId57" Type="http://schemas.openxmlformats.org/officeDocument/2006/relationships/hyperlink" Target="https://africanfinancials.com/company/ke-kurv/" TargetMode="External"/><Relationship Id="rId12" Type="http://schemas.openxmlformats.org/officeDocument/2006/relationships/hyperlink" Target="https://africanfinancials.com/company/ke-bkg/" TargetMode="External"/><Relationship Id="rId56" Type="http://schemas.openxmlformats.org/officeDocument/2006/relationships/hyperlink" Target="https://africanfinancials.com/company/ke-sgl/" TargetMode="External"/><Relationship Id="rId15" Type="http://schemas.openxmlformats.org/officeDocument/2006/relationships/hyperlink" Target="https://africanfinancials.com/company/ke-jub/" TargetMode="External"/><Relationship Id="rId14" Type="http://schemas.openxmlformats.org/officeDocument/2006/relationships/hyperlink" Target="https://africanfinancials.com/company/ke-evrd/" TargetMode="External"/><Relationship Id="rId58" Type="http://schemas.openxmlformats.org/officeDocument/2006/relationships/drawing" Target="../drawings/drawing9.xml"/><Relationship Id="rId17" Type="http://schemas.openxmlformats.org/officeDocument/2006/relationships/hyperlink" Target="https://africanfinancials.com/company/ke-umme/" TargetMode="External"/><Relationship Id="rId16" Type="http://schemas.openxmlformats.org/officeDocument/2006/relationships/hyperlink" Target="https://africanfinancials.com/company/ke-kegn/" TargetMode="External"/><Relationship Id="rId19" Type="http://schemas.openxmlformats.org/officeDocument/2006/relationships/hyperlink" Target="https://africanfinancials.com/company/ke-limt/" TargetMode="External"/><Relationship Id="rId18" Type="http://schemas.openxmlformats.org/officeDocument/2006/relationships/hyperlink" Target="https://africanfinancials.com/company/ke-eg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/>
    </row>
    <row r="2">
      <c r="A2" s="4" t="s">
        <v>6</v>
      </c>
      <c r="B2" s="5">
        <v>26.0</v>
      </c>
      <c r="C2" s="6">
        <f>+9.24</f>
        <v>9.24</v>
      </c>
      <c r="D2" s="7">
        <v>5200.0</v>
      </c>
      <c r="E2" s="5">
        <v>200.0</v>
      </c>
      <c r="F2" s="8">
        <f>+15.81</f>
        <v>15.81</v>
      </c>
    </row>
    <row r="3">
      <c r="A3" s="9" t="s">
        <v>7</v>
      </c>
      <c r="B3" s="10">
        <v>85.0</v>
      </c>
      <c r="C3" s="11">
        <f>+8.97</f>
        <v>8.97</v>
      </c>
      <c r="D3" s="12">
        <v>76500.0</v>
      </c>
      <c r="E3" s="10">
        <v>900.0</v>
      </c>
      <c r="F3" s="13">
        <f>+20.14</f>
        <v>20.14</v>
      </c>
    </row>
    <row r="4">
      <c r="A4" s="14" t="s">
        <v>8</v>
      </c>
      <c r="B4" s="15">
        <v>19.5</v>
      </c>
      <c r="C4" s="16">
        <f>+8.33</f>
        <v>8.33</v>
      </c>
      <c r="D4" s="17">
        <v>7800.0</v>
      </c>
      <c r="E4" s="15">
        <v>400.0</v>
      </c>
      <c r="F4" s="15">
        <v>-79.47</v>
      </c>
    </row>
    <row r="5">
      <c r="A5" s="9" t="s">
        <v>9</v>
      </c>
      <c r="B5" s="10">
        <v>32.35</v>
      </c>
      <c r="C5" s="11">
        <f>+5.03</f>
        <v>5.03</v>
      </c>
      <c r="D5" s="12">
        <v>32350.0</v>
      </c>
      <c r="E5" s="12">
        <v>1000.0</v>
      </c>
      <c r="F5" s="10">
        <v>-31.82</v>
      </c>
    </row>
    <row r="6">
      <c r="A6" s="14" t="s">
        <v>10</v>
      </c>
      <c r="B6" s="15">
        <v>1.49</v>
      </c>
      <c r="C6" s="16">
        <f>+4.93</f>
        <v>4.93</v>
      </c>
      <c r="D6" s="17">
        <v>188783.0</v>
      </c>
      <c r="E6" s="17">
        <v>126700.0</v>
      </c>
      <c r="F6" s="15">
        <v>-4.49</v>
      </c>
    </row>
    <row r="7">
      <c r="A7" s="9" t="s">
        <v>11</v>
      </c>
      <c r="B7" s="10">
        <v>14.0</v>
      </c>
      <c r="C7" s="11">
        <f>+4.09</f>
        <v>4.09</v>
      </c>
      <c r="D7" s="12">
        <v>259000.0</v>
      </c>
      <c r="E7" s="12">
        <v>18500.0</v>
      </c>
      <c r="F7" s="13">
        <f>+33.33</f>
        <v>33.33</v>
      </c>
    </row>
    <row r="8">
      <c r="A8" s="14" t="s">
        <v>12</v>
      </c>
      <c r="B8" s="15">
        <v>1.36</v>
      </c>
      <c r="C8" s="16">
        <f>+3.82</f>
        <v>3.82</v>
      </c>
      <c r="D8" s="17">
        <v>8024.0</v>
      </c>
      <c r="E8" s="17">
        <v>5900.0</v>
      </c>
      <c r="F8" s="18">
        <f>+97.1</f>
        <v>97.1</v>
      </c>
    </row>
    <row r="9">
      <c r="A9" s="9" t="s">
        <v>13</v>
      </c>
      <c r="B9" s="10">
        <v>2.78</v>
      </c>
      <c r="C9" s="11">
        <f>+3.35</f>
        <v>3.35</v>
      </c>
      <c r="D9" s="12">
        <v>1946.0</v>
      </c>
      <c r="E9" s="10">
        <v>700.0</v>
      </c>
      <c r="F9" s="13">
        <f>+32.38</f>
        <v>32.38</v>
      </c>
    </row>
    <row r="10">
      <c r="A10" s="14" t="s">
        <v>14</v>
      </c>
      <c r="B10" s="15">
        <v>4.85</v>
      </c>
      <c r="C10" s="16">
        <f>+3.19</f>
        <v>3.19</v>
      </c>
      <c r="D10" s="17">
        <v>2910.0</v>
      </c>
      <c r="E10" s="15">
        <v>600.0</v>
      </c>
      <c r="F10" s="18">
        <f>+2.97</f>
        <v>2.97</v>
      </c>
    </row>
    <row r="11">
      <c r="A11" s="9" t="s">
        <v>15</v>
      </c>
      <c r="B11" s="10">
        <v>1.23</v>
      </c>
      <c r="C11" s="11">
        <f>+2.5</f>
        <v>2.5</v>
      </c>
      <c r="D11" s="12">
        <v>2091.0</v>
      </c>
      <c r="E11" s="12">
        <v>1700.0</v>
      </c>
      <c r="F11" s="13">
        <f>+13.89</f>
        <v>13.89</v>
      </c>
    </row>
    <row r="12">
      <c r="A12" s="14" t="s">
        <v>16</v>
      </c>
      <c r="B12" s="15">
        <v>3.03</v>
      </c>
      <c r="C12" s="16">
        <f>+1.34</f>
        <v>1.34</v>
      </c>
      <c r="D12" s="17">
        <v>4848.0</v>
      </c>
      <c r="E12" s="17">
        <v>1600.0</v>
      </c>
      <c r="F12" s="15">
        <v>-19.63</v>
      </c>
    </row>
    <row r="13">
      <c r="A13" s="9" t="s">
        <v>17</v>
      </c>
      <c r="B13" s="10">
        <v>204.5</v>
      </c>
      <c r="C13" s="11">
        <f>+1.24</f>
        <v>1.24</v>
      </c>
      <c r="D13" s="12">
        <v>102250.0</v>
      </c>
      <c r="E13" s="10">
        <v>500.0</v>
      </c>
      <c r="F13" s="13">
        <f>+27.81</f>
        <v>27.81</v>
      </c>
    </row>
    <row r="14">
      <c r="A14" s="14" t="s">
        <v>18</v>
      </c>
      <c r="B14" s="15">
        <v>2.68</v>
      </c>
      <c r="C14" s="16">
        <f>+1.13</f>
        <v>1.13</v>
      </c>
      <c r="D14" s="17">
        <v>161604.0</v>
      </c>
      <c r="E14" s="17">
        <v>60300.0</v>
      </c>
      <c r="F14" s="15">
        <v>-10.96</v>
      </c>
    </row>
    <row r="15">
      <c r="A15" s="9" t="s">
        <v>19</v>
      </c>
      <c r="B15" s="10">
        <v>1.83</v>
      </c>
      <c r="C15" s="11">
        <f>+1.11</f>
        <v>1.11</v>
      </c>
      <c r="D15" s="12">
        <v>45384.0</v>
      </c>
      <c r="E15" s="12">
        <v>24800.0</v>
      </c>
      <c r="F15" s="10">
        <v>0.0</v>
      </c>
    </row>
    <row r="16">
      <c r="A16" s="14" t="s">
        <v>20</v>
      </c>
      <c r="B16" s="15">
        <v>163.0</v>
      </c>
      <c r="C16" s="16">
        <f>+1.09</f>
        <v>1.09</v>
      </c>
      <c r="D16" s="17">
        <v>1.28933E7</v>
      </c>
      <c r="E16" s="17">
        <v>79100.0</v>
      </c>
      <c r="F16" s="18">
        <f>+14.19</f>
        <v>14.19</v>
      </c>
    </row>
    <row r="17">
      <c r="A17" s="9" t="s">
        <v>21</v>
      </c>
      <c r="B17" s="10">
        <v>5.98</v>
      </c>
      <c r="C17" s="11">
        <f>+0.67</f>
        <v>0.67</v>
      </c>
      <c r="D17" s="12">
        <v>25714.0</v>
      </c>
      <c r="E17" s="12">
        <v>4300.0</v>
      </c>
      <c r="F17" s="10">
        <v>-11.8</v>
      </c>
    </row>
    <row r="18">
      <c r="A18" s="14" t="s">
        <v>22</v>
      </c>
      <c r="B18" s="15">
        <v>15.0</v>
      </c>
      <c r="C18" s="16">
        <f>+0.33</f>
        <v>0.33</v>
      </c>
      <c r="D18" s="17">
        <v>1.24344E8</v>
      </c>
      <c r="E18" s="17">
        <v>8289600.0</v>
      </c>
      <c r="F18" s="15">
        <v>-37.89</v>
      </c>
    </row>
    <row r="19">
      <c r="A19" s="9" t="s">
        <v>23</v>
      </c>
      <c r="B19" s="10">
        <v>35.95</v>
      </c>
      <c r="C19" s="11">
        <f>+0.28</f>
        <v>0.28</v>
      </c>
      <c r="D19" s="12">
        <v>17975.0</v>
      </c>
      <c r="E19" s="10">
        <v>500.0</v>
      </c>
      <c r="F19" s="13">
        <f>+14.13</f>
        <v>14.13</v>
      </c>
    </row>
    <row r="20">
      <c r="A20" s="14" t="s">
        <v>24</v>
      </c>
      <c r="B20" s="15">
        <v>3.76</v>
      </c>
      <c r="C20" s="16">
        <f>+0.27</f>
        <v>0.27</v>
      </c>
      <c r="D20" s="17">
        <v>1504.0</v>
      </c>
      <c r="E20" s="15">
        <v>400.0</v>
      </c>
      <c r="F20" s="15">
        <v>-32.86</v>
      </c>
    </row>
    <row r="21">
      <c r="A21" s="9" t="s">
        <v>25</v>
      </c>
      <c r="B21" s="10">
        <v>39.6</v>
      </c>
      <c r="C21" s="11">
        <f>+0.25</f>
        <v>0.25</v>
      </c>
      <c r="D21" s="12">
        <v>75240.0</v>
      </c>
      <c r="E21" s="12">
        <v>1900.0</v>
      </c>
      <c r="F21" s="10">
        <v>-5.38</v>
      </c>
    </row>
    <row r="22">
      <c r="A22" s="14" t="s">
        <v>26</v>
      </c>
      <c r="B22" s="15">
        <v>22.35</v>
      </c>
      <c r="C22" s="16">
        <f>+0.22</f>
        <v>0.22</v>
      </c>
      <c r="D22" s="17">
        <v>2677530.0</v>
      </c>
      <c r="E22" s="17">
        <v>119800.0</v>
      </c>
      <c r="F22" s="15">
        <v>-41.34</v>
      </c>
    </row>
    <row r="23">
      <c r="A23" s="9" t="s">
        <v>27</v>
      </c>
      <c r="B23" s="10">
        <v>111.0</v>
      </c>
      <c r="C23" s="19">
        <v>0.0</v>
      </c>
      <c r="D23" s="12">
        <v>654900.0</v>
      </c>
      <c r="E23" s="12">
        <v>5900.0</v>
      </c>
      <c r="F23" s="13">
        <f>+8.82</f>
        <v>8.82</v>
      </c>
    </row>
    <row r="24">
      <c r="A24" s="14" t="s">
        <v>28</v>
      </c>
      <c r="B24" s="15">
        <v>0.23</v>
      </c>
      <c r="C24" s="20">
        <v>0.0</v>
      </c>
      <c r="D24" s="17">
        <v>2645.0</v>
      </c>
      <c r="E24" s="17">
        <v>11500.0</v>
      </c>
      <c r="F24" s="15">
        <v>0.0</v>
      </c>
    </row>
    <row r="25">
      <c r="A25" s="9" t="s">
        <v>29</v>
      </c>
      <c r="B25" s="10">
        <v>14.2</v>
      </c>
      <c r="C25" s="19">
        <v>0.0</v>
      </c>
      <c r="D25" s="12">
        <v>1420.0</v>
      </c>
      <c r="E25" s="10">
        <v>100.0</v>
      </c>
      <c r="F25" s="13">
        <f>+6.37</f>
        <v>6.37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</row>
    <row r="27">
      <c r="A27" s="9" t="s">
        <v>31</v>
      </c>
      <c r="B27" s="10">
        <v>11.85</v>
      </c>
      <c r="C27" s="19">
        <v>0.0</v>
      </c>
      <c r="D27" s="12">
        <v>1064130.0</v>
      </c>
      <c r="E27" s="12">
        <v>89800.0</v>
      </c>
      <c r="F27" s="10">
        <v>-3.66</v>
      </c>
    </row>
    <row r="28">
      <c r="A28" s="14" t="s">
        <v>32</v>
      </c>
      <c r="B28" s="15">
        <v>0.93</v>
      </c>
      <c r="C28" s="20">
        <v>0.0</v>
      </c>
      <c r="D28" s="17">
        <v>2325.0</v>
      </c>
      <c r="E28" s="17">
        <v>2500.0</v>
      </c>
      <c r="F28" s="18">
        <f>+10.71</f>
        <v>10.71</v>
      </c>
    </row>
    <row r="29">
      <c r="A29" s="9" t="s">
        <v>33</v>
      </c>
      <c r="B29" s="10">
        <v>7.18</v>
      </c>
      <c r="C29" s="19">
        <v>0.0</v>
      </c>
      <c r="D29" s="10">
        <v>718.0</v>
      </c>
      <c r="E29" s="10">
        <v>100.0</v>
      </c>
      <c r="F29" s="10">
        <v>-25.05</v>
      </c>
    </row>
    <row r="30">
      <c r="A30" s="14" t="s">
        <v>34</v>
      </c>
      <c r="B30" s="15">
        <v>20.0</v>
      </c>
      <c r="C30" s="20">
        <v>0.0</v>
      </c>
      <c r="D30" s="17">
        <v>96000.0</v>
      </c>
      <c r="E30" s="17">
        <v>4800.0</v>
      </c>
      <c r="F30" s="18">
        <f>+25.39</f>
        <v>25.39</v>
      </c>
    </row>
    <row r="31">
      <c r="A31" s="9" t="s">
        <v>35</v>
      </c>
      <c r="B31" s="10">
        <v>7.4</v>
      </c>
      <c r="C31" s="19">
        <v>0.0</v>
      </c>
      <c r="D31" s="10">
        <v>740.0</v>
      </c>
      <c r="E31" s="10">
        <v>100.0</v>
      </c>
      <c r="F31" s="13">
        <f>+8.82</f>
        <v>8.82</v>
      </c>
    </row>
    <row r="32">
      <c r="A32" s="14" t="s">
        <v>36</v>
      </c>
      <c r="B32" s="15">
        <v>9.0</v>
      </c>
      <c r="C32" s="20">
        <v>0.0</v>
      </c>
      <c r="D32" s="17">
        <v>1464300.0</v>
      </c>
      <c r="E32" s="17">
        <v>162700.0</v>
      </c>
      <c r="F32" s="18">
        <f>+7.66</f>
        <v>7.66</v>
      </c>
    </row>
    <row r="33">
      <c r="A33" s="9" t="s">
        <v>37</v>
      </c>
      <c r="B33" s="10">
        <v>2.13</v>
      </c>
      <c r="C33" s="19">
        <v>0.0</v>
      </c>
      <c r="D33" s="12">
        <v>11289.0</v>
      </c>
      <c r="E33" s="12">
        <v>5300.0</v>
      </c>
      <c r="F33" s="13">
        <f>+9.23</f>
        <v>9.23</v>
      </c>
    </row>
    <row r="34">
      <c r="A34" s="14" t="s">
        <v>38</v>
      </c>
      <c r="B34" s="15">
        <v>37.25</v>
      </c>
      <c r="C34" s="20">
        <v>-0.27</v>
      </c>
      <c r="D34" s="17">
        <v>67050.0</v>
      </c>
      <c r="E34" s="17">
        <v>1800.0</v>
      </c>
      <c r="F34" s="15">
        <v>-5.34</v>
      </c>
    </row>
    <row r="35">
      <c r="A35" s="9" t="s">
        <v>39</v>
      </c>
      <c r="B35" s="10">
        <v>7.14</v>
      </c>
      <c r="C35" s="19">
        <v>-0.28</v>
      </c>
      <c r="D35" s="12">
        <v>34272.0</v>
      </c>
      <c r="E35" s="12">
        <v>4800.0</v>
      </c>
      <c r="F35" s="13">
        <f>+9.51</f>
        <v>9.51</v>
      </c>
    </row>
    <row r="36">
      <c r="A36" s="14" t="s">
        <v>40</v>
      </c>
      <c r="B36" s="15">
        <v>13.2</v>
      </c>
      <c r="C36" s="20">
        <v>-0.38</v>
      </c>
      <c r="D36" s="17">
        <v>224400.0</v>
      </c>
      <c r="E36" s="17">
        <v>17000.0</v>
      </c>
      <c r="F36" s="18">
        <f>+77.9</f>
        <v>77.9</v>
      </c>
    </row>
    <row r="37">
      <c r="A37" s="9" t="s">
        <v>41</v>
      </c>
      <c r="B37" s="10">
        <v>11.8</v>
      </c>
      <c r="C37" s="19">
        <v>-0.42</v>
      </c>
      <c r="D37" s="12">
        <v>2046120.0</v>
      </c>
      <c r="E37" s="12">
        <v>173400.0</v>
      </c>
      <c r="F37" s="10">
        <v>-4.07</v>
      </c>
    </row>
    <row r="38">
      <c r="A38" s="14" t="s">
        <v>42</v>
      </c>
      <c r="B38" s="15">
        <v>36.9</v>
      </c>
      <c r="C38" s="20">
        <v>-0.67</v>
      </c>
      <c r="D38" s="17">
        <v>2.519901E7</v>
      </c>
      <c r="E38" s="17">
        <v>682900.0</v>
      </c>
      <c r="F38" s="15">
        <v>-17.08</v>
      </c>
    </row>
    <row r="39">
      <c r="A39" s="9" t="s">
        <v>43</v>
      </c>
      <c r="B39" s="10">
        <v>186.5</v>
      </c>
      <c r="C39" s="19">
        <v>-0.8</v>
      </c>
      <c r="D39" s="12">
        <v>37300.0</v>
      </c>
      <c r="E39" s="10">
        <v>200.0</v>
      </c>
      <c r="F39" s="13">
        <f>+64.68</f>
        <v>64.68</v>
      </c>
    </row>
    <row r="40">
      <c r="A40" s="14" t="s">
        <v>44</v>
      </c>
      <c r="B40" s="15">
        <v>419.5</v>
      </c>
      <c r="C40" s="20">
        <v>-0.83</v>
      </c>
      <c r="D40" s="17">
        <v>922900.0</v>
      </c>
      <c r="E40" s="17">
        <v>2200.0</v>
      </c>
      <c r="F40" s="15">
        <v>-8.8</v>
      </c>
    </row>
    <row r="41">
      <c r="A41" s="9" t="s">
        <v>45</v>
      </c>
      <c r="B41" s="10">
        <v>2.3</v>
      </c>
      <c r="C41" s="19">
        <v>-0.86</v>
      </c>
      <c r="D41" s="12">
        <v>343160.0</v>
      </c>
      <c r="E41" s="12">
        <v>149200.0</v>
      </c>
      <c r="F41" s="10">
        <v>-28.57</v>
      </c>
    </row>
    <row r="42">
      <c r="A42" s="14" t="s">
        <v>46</v>
      </c>
      <c r="B42" s="15">
        <v>17.85</v>
      </c>
      <c r="C42" s="20">
        <v>-1.11</v>
      </c>
      <c r="D42" s="17">
        <v>5355.0</v>
      </c>
      <c r="E42" s="15">
        <v>300.0</v>
      </c>
      <c r="F42" s="15">
        <v>-25.16</v>
      </c>
    </row>
    <row r="43">
      <c r="A43" s="9" t="s">
        <v>47</v>
      </c>
      <c r="B43" s="10">
        <v>7.3</v>
      </c>
      <c r="C43" s="19">
        <v>-1.35</v>
      </c>
      <c r="D43" s="12">
        <v>18250.0</v>
      </c>
      <c r="E43" s="12">
        <v>2500.0</v>
      </c>
      <c r="F43" s="10">
        <v>-30.14</v>
      </c>
    </row>
    <row r="44">
      <c r="A44" s="14" t="s">
        <v>48</v>
      </c>
      <c r="B44" s="15">
        <v>4.85</v>
      </c>
      <c r="C44" s="20">
        <v>-1.42</v>
      </c>
      <c r="D44" s="17">
        <v>99910.0</v>
      </c>
      <c r="E44" s="17">
        <v>20600.0</v>
      </c>
      <c r="F44" s="15">
        <v>-6.73</v>
      </c>
    </row>
    <row r="45">
      <c r="A45" s="9" t="s">
        <v>49</v>
      </c>
      <c r="B45" s="10">
        <v>25.1</v>
      </c>
      <c r="C45" s="19">
        <v>-1.57</v>
      </c>
      <c r="D45" s="12">
        <v>208330.0</v>
      </c>
      <c r="E45" s="12">
        <v>8300.0</v>
      </c>
      <c r="F45" s="10">
        <v>-20.32</v>
      </c>
    </row>
    <row r="46">
      <c r="A46" s="14" t="s">
        <v>50</v>
      </c>
      <c r="B46" s="15">
        <v>17.5</v>
      </c>
      <c r="C46" s="20">
        <v>-1.69</v>
      </c>
      <c r="D46" s="17">
        <v>255500.0</v>
      </c>
      <c r="E46" s="17">
        <v>14600.0</v>
      </c>
      <c r="F46" s="18">
        <f>+2.94</f>
        <v>2.94</v>
      </c>
    </row>
    <row r="47">
      <c r="A47" s="9" t="s">
        <v>51</v>
      </c>
      <c r="B47" s="10">
        <v>131.0</v>
      </c>
      <c r="C47" s="19">
        <v>-1.69</v>
      </c>
      <c r="D47" s="12">
        <v>235800.0</v>
      </c>
      <c r="E47" s="12">
        <v>1800.0</v>
      </c>
      <c r="F47" s="10">
        <v>-21.79</v>
      </c>
    </row>
    <row r="48">
      <c r="A48" s="14" t="s">
        <v>52</v>
      </c>
      <c r="B48" s="15">
        <v>0.53</v>
      </c>
      <c r="C48" s="20">
        <v>-1.85</v>
      </c>
      <c r="D48" s="17">
        <v>7420.0</v>
      </c>
      <c r="E48" s="17">
        <v>14000.0</v>
      </c>
      <c r="F48" s="15">
        <v>-43.01</v>
      </c>
    </row>
    <row r="49">
      <c r="A49" s="9" t="s">
        <v>53</v>
      </c>
      <c r="B49" s="10">
        <v>4.46</v>
      </c>
      <c r="C49" s="19">
        <v>-2.19</v>
      </c>
      <c r="D49" s="12">
        <v>16056.0</v>
      </c>
      <c r="E49" s="12">
        <v>3600.0</v>
      </c>
      <c r="F49" s="13">
        <f>+39.81</f>
        <v>39.81</v>
      </c>
    </row>
    <row r="50">
      <c r="A50" s="14" t="s">
        <v>54</v>
      </c>
      <c r="B50" s="15">
        <v>3.5</v>
      </c>
      <c r="C50" s="20">
        <v>-2.78</v>
      </c>
      <c r="D50" s="15">
        <v>700.0</v>
      </c>
      <c r="E50" s="15">
        <v>200.0</v>
      </c>
      <c r="F50" s="18">
        <f>+18.24</f>
        <v>18.24</v>
      </c>
    </row>
    <row r="51">
      <c r="A51" s="9" t="s">
        <v>55</v>
      </c>
      <c r="B51" s="10">
        <v>15.55</v>
      </c>
      <c r="C51" s="19">
        <v>-2.81</v>
      </c>
      <c r="D51" s="12">
        <v>83970.0</v>
      </c>
      <c r="E51" s="12">
        <v>5400.0</v>
      </c>
      <c r="F51" s="13">
        <f>+29.58</f>
        <v>29.58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27" t="s">
        <v>36</v>
      </c>
      <c r="B40" s="28">
        <v>8.98</v>
      </c>
      <c r="C40" s="29">
        <v>0.0</v>
      </c>
      <c r="D40" s="30">
        <v>299034.0</v>
      </c>
      <c r="E40" s="30">
        <v>33300.0</v>
      </c>
      <c r="F40" s="34">
        <f>+7.42</f>
        <v>7.42</v>
      </c>
      <c r="G40" s="28" t="s">
        <v>61</v>
      </c>
      <c r="H40" s="35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7" max="7" width="2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58</v>
      </c>
      <c r="B2" s="5">
        <v>2.37</v>
      </c>
      <c r="C2" s="6">
        <f>+9.72</f>
        <v>9.72</v>
      </c>
      <c r="D2" s="7">
        <v>65649.0</v>
      </c>
      <c r="E2" s="7">
        <v>27700.0</v>
      </c>
      <c r="F2" s="5">
        <v>-21.0</v>
      </c>
      <c r="G2" s="5" t="s">
        <v>59</v>
      </c>
      <c r="H2" s="22">
        <v>45232.0</v>
      </c>
    </row>
    <row r="3">
      <c r="A3" s="9" t="s">
        <v>15</v>
      </c>
      <c r="B3" s="10">
        <v>1.3</v>
      </c>
      <c r="C3" s="11">
        <f t="shared" ref="C3:C4" si="1">+8.33</f>
        <v>8.33</v>
      </c>
      <c r="D3" s="10">
        <v>260.0</v>
      </c>
      <c r="E3" s="10">
        <v>200.0</v>
      </c>
      <c r="F3" s="13">
        <f>+20.37</f>
        <v>20.37</v>
      </c>
      <c r="G3" s="10" t="s">
        <v>60</v>
      </c>
      <c r="H3" s="23">
        <v>45231.0</v>
      </c>
    </row>
    <row r="4">
      <c r="A4" s="14" t="s">
        <v>8</v>
      </c>
      <c r="B4" s="15">
        <v>19.5</v>
      </c>
      <c r="C4" s="16">
        <f t="shared" si="1"/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28</v>
      </c>
      <c r="B5" s="10">
        <v>0.19</v>
      </c>
      <c r="C5" s="11">
        <f>+5.56</f>
        <v>5.56</v>
      </c>
      <c r="D5" s="10">
        <v>513.0</v>
      </c>
      <c r="E5" s="12">
        <v>2700.0</v>
      </c>
      <c r="F5" s="10">
        <v>-17.39</v>
      </c>
      <c r="G5" s="10" t="s">
        <v>59</v>
      </c>
      <c r="H5" s="23">
        <v>45232.0</v>
      </c>
    </row>
    <row r="6">
      <c r="A6" s="14" t="s">
        <v>21</v>
      </c>
      <c r="B6" s="15">
        <v>6.26</v>
      </c>
      <c r="C6" s="16">
        <f>+4.68</f>
        <v>4.68</v>
      </c>
      <c r="D6" s="17">
        <v>8138.0</v>
      </c>
      <c r="E6" s="17">
        <v>1300.0</v>
      </c>
      <c r="F6" s="15">
        <v>-7.67</v>
      </c>
      <c r="G6" s="15" t="s">
        <v>61</v>
      </c>
      <c r="H6" s="25">
        <v>45232.0</v>
      </c>
    </row>
    <row r="7">
      <c r="A7" s="9" t="s">
        <v>62</v>
      </c>
      <c r="B7" s="10">
        <v>403.0</v>
      </c>
      <c r="C7" s="11">
        <f>+4.4</f>
        <v>4.4</v>
      </c>
      <c r="D7" s="12">
        <v>40300.0</v>
      </c>
      <c r="E7" s="10">
        <v>100.0</v>
      </c>
      <c r="F7" s="13">
        <f>+4.68</f>
        <v>4.68</v>
      </c>
      <c r="G7" s="10" t="s">
        <v>63</v>
      </c>
      <c r="H7" s="23">
        <v>45231.0</v>
      </c>
    </row>
    <row r="8">
      <c r="A8" s="14" t="s">
        <v>43</v>
      </c>
      <c r="B8" s="15">
        <v>220.0</v>
      </c>
      <c r="C8" s="16">
        <f>+3.9</f>
        <v>3.9</v>
      </c>
      <c r="D8" s="17">
        <v>88000.0</v>
      </c>
      <c r="E8" s="15">
        <v>400.0</v>
      </c>
      <c r="F8" s="18">
        <f>+94.26</f>
        <v>94.26</v>
      </c>
      <c r="G8" s="15" t="s">
        <v>63</v>
      </c>
      <c r="H8" s="25">
        <v>45231.0</v>
      </c>
    </row>
    <row r="9">
      <c r="A9" s="9" t="s">
        <v>16</v>
      </c>
      <c r="B9" s="10">
        <v>2.85</v>
      </c>
      <c r="C9" s="11">
        <f>+3.64</f>
        <v>3.64</v>
      </c>
      <c r="D9" s="12">
        <v>17955.0</v>
      </c>
      <c r="E9" s="12">
        <v>6300.0</v>
      </c>
      <c r="F9" s="10">
        <v>-24.4</v>
      </c>
      <c r="G9" s="10" t="s">
        <v>59</v>
      </c>
      <c r="H9" s="23">
        <v>45231.0</v>
      </c>
    </row>
    <row r="10">
      <c r="A10" s="14" t="s">
        <v>64</v>
      </c>
      <c r="B10" s="15">
        <v>0.33</v>
      </c>
      <c r="C10" s="16">
        <f>+3.13</f>
        <v>3.13</v>
      </c>
      <c r="D10" s="17">
        <v>1881.0</v>
      </c>
      <c r="E10" s="17">
        <v>5700.0</v>
      </c>
      <c r="F10" s="18">
        <f>+3.13</f>
        <v>3.13</v>
      </c>
      <c r="G10" s="15" t="s">
        <v>65</v>
      </c>
      <c r="H10" s="25">
        <v>45232.0</v>
      </c>
    </row>
    <row r="11">
      <c r="A11" s="9" t="s">
        <v>25</v>
      </c>
      <c r="B11" s="10">
        <v>36.1</v>
      </c>
      <c r="C11" s="11">
        <f>+2.85</f>
        <v>2.85</v>
      </c>
      <c r="D11" s="12">
        <v>7220.0</v>
      </c>
      <c r="E11" s="10">
        <v>200.0</v>
      </c>
      <c r="F11" s="10">
        <v>-13.74</v>
      </c>
      <c r="G11" s="10" t="s">
        <v>66</v>
      </c>
      <c r="H11" s="23">
        <v>45232.0</v>
      </c>
    </row>
    <row r="12">
      <c r="A12" s="14" t="s">
        <v>49</v>
      </c>
      <c r="B12" s="15">
        <v>23.5</v>
      </c>
      <c r="C12" s="16">
        <f>+2.62</f>
        <v>2.62</v>
      </c>
      <c r="D12" s="17">
        <v>9400.0</v>
      </c>
      <c r="E12" s="15">
        <v>400.0</v>
      </c>
      <c r="F12" s="15">
        <v>-25.4</v>
      </c>
      <c r="G12" s="15" t="s">
        <v>66</v>
      </c>
      <c r="H12" s="25">
        <v>45232.0</v>
      </c>
    </row>
    <row r="13">
      <c r="A13" s="9" t="s">
        <v>23</v>
      </c>
      <c r="B13" s="10">
        <v>35.0</v>
      </c>
      <c r="C13" s="11">
        <f>+2.19</f>
        <v>2.19</v>
      </c>
      <c r="D13" s="12">
        <v>3500.0</v>
      </c>
      <c r="E13" s="10">
        <v>100.0</v>
      </c>
      <c r="F13" s="13">
        <f>+11.11</f>
        <v>11.11</v>
      </c>
      <c r="G13" s="10" t="s">
        <v>67</v>
      </c>
      <c r="H13" s="23">
        <v>45232.0</v>
      </c>
    </row>
    <row r="14">
      <c r="A14" s="14" t="s">
        <v>48</v>
      </c>
      <c r="B14" s="15">
        <v>5.0</v>
      </c>
      <c r="C14" s="16">
        <f>+2.04</f>
        <v>2.04</v>
      </c>
      <c r="D14" s="17">
        <v>129500.0</v>
      </c>
      <c r="E14" s="17">
        <v>25900.0</v>
      </c>
      <c r="F14" s="15">
        <v>-3.85</v>
      </c>
      <c r="G14" s="15" t="s">
        <v>61</v>
      </c>
      <c r="H14" s="25">
        <v>45232.0</v>
      </c>
    </row>
    <row r="15">
      <c r="A15" s="9" t="s">
        <v>12</v>
      </c>
      <c r="B15" s="10">
        <v>1.3</v>
      </c>
      <c r="C15" s="11">
        <f>+1.56</f>
        <v>1.56</v>
      </c>
      <c r="D15" s="12">
        <v>2470.0</v>
      </c>
      <c r="E15" s="12">
        <v>1900.0</v>
      </c>
      <c r="F15" s="13">
        <f>+88.41</f>
        <v>88.41</v>
      </c>
      <c r="G15" s="10" t="s">
        <v>60</v>
      </c>
      <c r="H15" s="23">
        <v>45232.0</v>
      </c>
    </row>
    <row r="16">
      <c r="A16" s="14" t="s">
        <v>68</v>
      </c>
      <c r="B16" s="15">
        <v>185.5</v>
      </c>
      <c r="C16" s="16">
        <f>+1.37</f>
        <v>1.37</v>
      </c>
      <c r="D16" s="17">
        <v>37100.0</v>
      </c>
      <c r="E16" s="15">
        <v>200.0</v>
      </c>
      <c r="F16" s="15">
        <v>-6.67</v>
      </c>
      <c r="G16" s="15" t="s">
        <v>69</v>
      </c>
      <c r="H16" s="25">
        <v>45232.0</v>
      </c>
    </row>
    <row r="17">
      <c r="A17" s="9" t="s">
        <v>45</v>
      </c>
      <c r="B17" s="10">
        <v>2.37</v>
      </c>
      <c r="C17" s="11">
        <f>+0.85</f>
        <v>0.85</v>
      </c>
      <c r="D17" s="12">
        <v>1022418.0</v>
      </c>
      <c r="E17" s="12">
        <v>431400.0</v>
      </c>
      <c r="F17" s="10">
        <v>-26.4</v>
      </c>
      <c r="G17" s="10" t="s">
        <v>70</v>
      </c>
      <c r="H17" s="23">
        <v>45232.0</v>
      </c>
    </row>
    <row r="18">
      <c r="A18" s="14" t="s">
        <v>40</v>
      </c>
      <c r="B18" s="15">
        <v>13.65</v>
      </c>
      <c r="C18" s="16">
        <f>+0.37</f>
        <v>0.37</v>
      </c>
      <c r="D18" s="17">
        <v>4095.0</v>
      </c>
      <c r="E18" s="15">
        <v>300.0</v>
      </c>
      <c r="F18" s="18">
        <f>+83.96</f>
        <v>83.96</v>
      </c>
      <c r="G18" s="15" t="s">
        <v>70</v>
      </c>
      <c r="H18" s="25">
        <v>45232.0</v>
      </c>
    </row>
    <row r="19">
      <c r="A19" s="9" t="s">
        <v>11</v>
      </c>
      <c r="B19" s="10">
        <v>13.1</v>
      </c>
      <c r="C19" s="19">
        <v>0.0</v>
      </c>
      <c r="D19" s="12">
        <v>2620.0</v>
      </c>
      <c r="E19" s="10">
        <v>200.0</v>
      </c>
      <c r="F19" s="13">
        <f>+24.76</f>
        <v>24.76</v>
      </c>
      <c r="G19" s="10" t="s">
        <v>71</v>
      </c>
      <c r="H19" s="23">
        <v>45232.0</v>
      </c>
    </row>
    <row r="20">
      <c r="A20" s="14" t="s">
        <v>30</v>
      </c>
      <c r="B20" s="15">
        <v>380.0</v>
      </c>
      <c r="C20" s="20">
        <v>0.0</v>
      </c>
      <c r="D20" s="17">
        <v>38000.0</v>
      </c>
      <c r="E20" s="15">
        <v>100.0</v>
      </c>
      <c r="F20" s="15">
        <v>-9.52</v>
      </c>
      <c r="G20" s="15" t="s">
        <v>71</v>
      </c>
      <c r="H20" s="24">
        <v>45225.0</v>
      </c>
    </row>
    <row r="21">
      <c r="A21" s="9" t="s">
        <v>14</v>
      </c>
      <c r="B21" s="10">
        <v>3.36</v>
      </c>
      <c r="C21" s="19">
        <v>0.0</v>
      </c>
      <c r="D21" s="10">
        <v>336.0</v>
      </c>
      <c r="E21" s="10">
        <v>100.0</v>
      </c>
      <c r="F21" s="10">
        <v>-28.66</v>
      </c>
      <c r="G21" s="10" t="s">
        <v>72</v>
      </c>
      <c r="H21" s="26">
        <v>45230.0</v>
      </c>
    </row>
    <row r="22">
      <c r="A22" s="14" t="s">
        <v>6</v>
      </c>
      <c r="B22" s="15">
        <v>22.0</v>
      </c>
      <c r="C22" s="20">
        <v>0.0</v>
      </c>
      <c r="D22" s="17">
        <v>2200.0</v>
      </c>
      <c r="E22" s="15">
        <v>100.0</v>
      </c>
      <c r="F22" s="15">
        <v>-2.0</v>
      </c>
      <c r="G22" s="15" t="s">
        <v>71</v>
      </c>
      <c r="H22" s="25">
        <v>45232.0</v>
      </c>
    </row>
    <row r="23">
      <c r="A23" s="9" t="s">
        <v>7</v>
      </c>
      <c r="B23" s="10">
        <v>75.0</v>
      </c>
      <c r="C23" s="19">
        <v>0.0</v>
      </c>
      <c r="D23" s="12">
        <v>60000.0</v>
      </c>
      <c r="E23" s="10">
        <v>800.0</v>
      </c>
      <c r="F23" s="13">
        <f>+6.01</f>
        <v>6.01</v>
      </c>
      <c r="G23" s="10" t="s">
        <v>70</v>
      </c>
      <c r="H23" s="26">
        <v>45230.0</v>
      </c>
    </row>
    <row r="24">
      <c r="A24" s="14" t="s">
        <v>35</v>
      </c>
      <c r="B24" s="15">
        <v>9.0</v>
      </c>
      <c r="C24" s="20">
        <v>0.0</v>
      </c>
      <c r="D24" s="17">
        <v>60300.0</v>
      </c>
      <c r="E24" s="17">
        <v>6700.0</v>
      </c>
      <c r="F24" s="18">
        <f>+32.35</f>
        <v>32.35</v>
      </c>
      <c r="G24" s="15" t="s">
        <v>66</v>
      </c>
      <c r="H24" s="25">
        <v>45232.0</v>
      </c>
    </row>
    <row r="25">
      <c r="A25" s="9" t="s">
        <v>13</v>
      </c>
      <c r="B25" s="10">
        <v>2.13</v>
      </c>
      <c r="C25" s="19">
        <v>0.0</v>
      </c>
      <c r="D25" s="12">
        <v>134829.0</v>
      </c>
      <c r="E25" s="12">
        <v>63300.0</v>
      </c>
      <c r="F25" s="13">
        <f>+1.43</f>
        <v>1.43</v>
      </c>
      <c r="G25" s="10" t="s">
        <v>60</v>
      </c>
      <c r="H25" s="26">
        <v>45230.0</v>
      </c>
    </row>
    <row r="26">
      <c r="A26" s="14" t="s">
        <v>17</v>
      </c>
      <c r="B26" s="15">
        <v>205.0</v>
      </c>
      <c r="C26" s="20">
        <v>-0.24</v>
      </c>
      <c r="D26" s="17">
        <v>615000.0</v>
      </c>
      <c r="E26" s="17">
        <v>3000.0</v>
      </c>
      <c r="F26" s="18">
        <f>+28.13</f>
        <v>28.13</v>
      </c>
      <c r="G26" s="15" t="s">
        <v>71</v>
      </c>
      <c r="H26" s="25">
        <v>45232.0</v>
      </c>
    </row>
    <row r="27">
      <c r="A27" s="9" t="s">
        <v>34</v>
      </c>
      <c r="B27" s="10">
        <v>20.0</v>
      </c>
      <c r="C27" s="19">
        <v>-0.25</v>
      </c>
      <c r="D27" s="12">
        <v>202000.0</v>
      </c>
      <c r="E27" s="12">
        <v>10100.0</v>
      </c>
      <c r="F27" s="13">
        <f>+25.39</f>
        <v>25.39</v>
      </c>
      <c r="G27" s="10" t="s">
        <v>73</v>
      </c>
      <c r="H27" s="23">
        <v>45232.0</v>
      </c>
    </row>
    <row r="28">
      <c r="A28" s="14" t="s">
        <v>55</v>
      </c>
      <c r="B28" s="15">
        <v>17.5</v>
      </c>
      <c r="C28" s="20">
        <v>-0.28</v>
      </c>
      <c r="D28" s="17">
        <v>134750.0</v>
      </c>
      <c r="E28" s="17">
        <v>7700.0</v>
      </c>
      <c r="F28" s="18">
        <f>+45.83</f>
        <v>45.83</v>
      </c>
      <c r="G28" s="15" t="s">
        <v>60</v>
      </c>
      <c r="H28" s="25">
        <v>45232.0</v>
      </c>
    </row>
    <row r="29">
      <c r="A29" s="9" t="s">
        <v>42</v>
      </c>
      <c r="B29" s="10">
        <v>37.05</v>
      </c>
      <c r="C29" s="19">
        <v>-0.4</v>
      </c>
      <c r="D29" s="12">
        <v>1.6394625E7</v>
      </c>
      <c r="E29" s="12">
        <v>442500.0</v>
      </c>
      <c r="F29" s="10">
        <v>-16.74</v>
      </c>
      <c r="G29" s="10" t="s">
        <v>67</v>
      </c>
      <c r="H29" s="23">
        <v>45232.0</v>
      </c>
    </row>
    <row r="30">
      <c r="A30" s="14" t="s">
        <v>20</v>
      </c>
      <c r="B30" s="15">
        <v>155.75</v>
      </c>
      <c r="C30" s="20">
        <v>-0.48</v>
      </c>
      <c r="D30" s="17">
        <v>420525.0</v>
      </c>
      <c r="E30" s="17">
        <v>2700.0</v>
      </c>
      <c r="F30" s="18">
        <f>+9.11</f>
        <v>9.11</v>
      </c>
      <c r="G30" s="15" t="s">
        <v>67</v>
      </c>
      <c r="H30" s="25">
        <v>45232.0</v>
      </c>
    </row>
    <row r="31">
      <c r="A31" s="9" t="s">
        <v>53</v>
      </c>
      <c r="B31" s="10">
        <v>3.89</v>
      </c>
      <c r="C31" s="19">
        <v>-0.51</v>
      </c>
      <c r="D31" s="12">
        <v>17894.0</v>
      </c>
      <c r="E31" s="12">
        <v>4600.0</v>
      </c>
      <c r="F31" s="13">
        <f>+21.94</f>
        <v>21.94</v>
      </c>
      <c r="G31" s="10" t="s">
        <v>65</v>
      </c>
      <c r="H31" s="23">
        <v>45232.0</v>
      </c>
    </row>
    <row r="32">
      <c r="A32" s="14" t="s">
        <v>19</v>
      </c>
      <c r="B32" s="15">
        <v>1.76</v>
      </c>
      <c r="C32" s="20">
        <v>-0.57</v>
      </c>
      <c r="D32" s="17">
        <v>50864.0</v>
      </c>
      <c r="E32" s="17">
        <v>28900.0</v>
      </c>
      <c r="F32" s="15">
        <v>-3.83</v>
      </c>
      <c r="G32" s="15" t="s">
        <v>69</v>
      </c>
      <c r="H32" s="25">
        <v>45232.0</v>
      </c>
    </row>
    <row r="33">
      <c r="A33" s="9" t="s">
        <v>33</v>
      </c>
      <c r="B33" s="10">
        <v>6.9</v>
      </c>
      <c r="C33" s="19">
        <v>-0.58</v>
      </c>
      <c r="D33" s="12">
        <v>34500.0</v>
      </c>
      <c r="E33" s="12">
        <v>5000.0</v>
      </c>
      <c r="F33" s="10">
        <v>-27.97</v>
      </c>
      <c r="G33" s="10" t="s">
        <v>69</v>
      </c>
      <c r="H33" s="23">
        <v>45231.0</v>
      </c>
    </row>
    <row r="34">
      <c r="A34" s="14" t="s">
        <v>38</v>
      </c>
      <c r="B34" s="15">
        <v>39.1</v>
      </c>
      <c r="C34" s="20">
        <v>-0.64</v>
      </c>
      <c r="D34" s="17">
        <v>1888530.0</v>
      </c>
      <c r="E34" s="17">
        <v>48300.0</v>
      </c>
      <c r="F34" s="15">
        <v>-0.64</v>
      </c>
      <c r="G34" s="15" t="s">
        <v>67</v>
      </c>
      <c r="H34" s="25">
        <v>45232.0</v>
      </c>
    </row>
    <row r="35">
      <c r="A35" s="9" t="s">
        <v>41</v>
      </c>
      <c r="B35" s="10">
        <v>11.55</v>
      </c>
      <c r="C35" s="19">
        <v>-0.86</v>
      </c>
      <c r="D35" s="12">
        <v>1258950.0</v>
      </c>
      <c r="E35" s="12">
        <v>109000.0</v>
      </c>
      <c r="F35" s="10">
        <v>-6.1</v>
      </c>
      <c r="G35" s="10" t="s">
        <v>67</v>
      </c>
      <c r="H35" s="23">
        <v>45232.0</v>
      </c>
    </row>
    <row r="36">
      <c r="A36" s="14" t="s">
        <v>50</v>
      </c>
      <c r="B36" s="15">
        <v>16.75</v>
      </c>
      <c r="C36" s="20">
        <v>-0.89</v>
      </c>
      <c r="D36" s="17">
        <v>139025.0</v>
      </c>
      <c r="E36" s="17">
        <v>8300.0</v>
      </c>
      <c r="F36" s="15">
        <v>-1.47</v>
      </c>
      <c r="G36" s="15" t="s">
        <v>60</v>
      </c>
      <c r="H36" s="25">
        <v>45232.0</v>
      </c>
    </row>
    <row r="37">
      <c r="A37" s="9" t="s">
        <v>74</v>
      </c>
      <c r="B37" s="10">
        <v>44.55</v>
      </c>
      <c r="C37" s="19">
        <v>-1.0</v>
      </c>
      <c r="D37" s="12">
        <v>311850.0</v>
      </c>
      <c r="E37" s="12">
        <v>7000.0</v>
      </c>
      <c r="F37" s="10">
        <v>-10.9</v>
      </c>
      <c r="G37" s="10" t="s">
        <v>67</v>
      </c>
      <c r="H37" s="23">
        <v>45232.0</v>
      </c>
    </row>
    <row r="38">
      <c r="A38" s="14" t="s">
        <v>18</v>
      </c>
      <c r="B38" s="15">
        <v>2.47</v>
      </c>
      <c r="C38" s="20">
        <v>-1.2</v>
      </c>
      <c r="D38" s="17">
        <v>23959.0</v>
      </c>
      <c r="E38" s="17">
        <v>9700.0</v>
      </c>
      <c r="F38" s="15">
        <v>-17.94</v>
      </c>
      <c r="G38" s="15" t="s">
        <v>73</v>
      </c>
      <c r="H38" s="25">
        <v>45232.0</v>
      </c>
    </row>
    <row r="39">
      <c r="A39" s="9" t="s">
        <v>31</v>
      </c>
      <c r="B39" s="10">
        <v>11.4</v>
      </c>
      <c r="C39" s="19">
        <v>-1.3</v>
      </c>
      <c r="D39" s="12">
        <v>856140.0</v>
      </c>
      <c r="E39" s="12">
        <v>75100.0</v>
      </c>
      <c r="F39" s="10">
        <v>-7.32</v>
      </c>
      <c r="G39" s="10" t="s">
        <v>67</v>
      </c>
      <c r="H39" s="23">
        <v>45232.0</v>
      </c>
    </row>
    <row r="40">
      <c r="A40" s="14" t="s">
        <v>44</v>
      </c>
      <c r="B40" s="15">
        <v>415.0</v>
      </c>
      <c r="C40" s="20">
        <v>-1.37</v>
      </c>
      <c r="D40" s="17">
        <v>539500.0</v>
      </c>
      <c r="E40" s="17">
        <v>1300.0</v>
      </c>
      <c r="F40" s="15">
        <v>-9.78</v>
      </c>
      <c r="G40" s="15" t="s">
        <v>63</v>
      </c>
      <c r="H40" s="25">
        <v>45232.0</v>
      </c>
    </row>
    <row r="41">
      <c r="A41" s="9" t="s">
        <v>22</v>
      </c>
      <c r="B41" s="10">
        <v>12.1</v>
      </c>
      <c r="C41" s="19">
        <v>-1.63</v>
      </c>
      <c r="D41" s="12">
        <v>8535340.0</v>
      </c>
      <c r="E41" s="12">
        <v>705400.0</v>
      </c>
      <c r="F41" s="10">
        <v>-49.9</v>
      </c>
      <c r="G41" s="10" t="s">
        <v>75</v>
      </c>
      <c r="H41" s="23">
        <v>45232.0</v>
      </c>
    </row>
    <row r="42">
      <c r="A42" s="14" t="s">
        <v>46</v>
      </c>
      <c r="B42" s="15">
        <v>16.65</v>
      </c>
      <c r="C42" s="20">
        <v>-1.77</v>
      </c>
      <c r="D42" s="17">
        <v>178155.0</v>
      </c>
      <c r="E42" s="17">
        <v>10700.0</v>
      </c>
      <c r="F42" s="15">
        <v>-30.19</v>
      </c>
      <c r="G42" s="15" t="s">
        <v>70</v>
      </c>
      <c r="H42" s="25">
        <v>45232.0</v>
      </c>
    </row>
    <row r="43">
      <c r="A43" s="27" t="s">
        <v>24</v>
      </c>
      <c r="B43" s="28">
        <v>3.73</v>
      </c>
      <c r="C43" s="29">
        <v>-1.84</v>
      </c>
      <c r="D43" s="30">
        <v>4849.0</v>
      </c>
      <c r="E43" s="30">
        <v>1300.0</v>
      </c>
      <c r="F43" s="28">
        <v>-33.39</v>
      </c>
      <c r="G43" s="28" t="s">
        <v>69</v>
      </c>
      <c r="H43" s="31">
        <v>45232.0</v>
      </c>
    </row>
    <row r="44">
      <c r="A44" s="14" t="s">
        <v>36</v>
      </c>
      <c r="B44" s="15">
        <v>8.4</v>
      </c>
      <c r="C44" s="20">
        <v>-1.87</v>
      </c>
      <c r="D44" s="17">
        <v>623280.0</v>
      </c>
      <c r="E44" s="17">
        <v>74200.0</v>
      </c>
      <c r="F44" s="18">
        <f>+0.48</f>
        <v>0.48</v>
      </c>
      <c r="G44" s="15" t="s">
        <v>61</v>
      </c>
      <c r="H44" s="25">
        <v>45232.0</v>
      </c>
    </row>
    <row r="45">
      <c r="A45" s="9" t="s">
        <v>52</v>
      </c>
      <c r="B45" s="10">
        <v>0.52</v>
      </c>
      <c r="C45" s="19">
        <v>-1.89</v>
      </c>
      <c r="D45" s="10">
        <v>416.0</v>
      </c>
      <c r="E45" s="10">
        <v>800.0</v>
      </c>
      <c r="F45" s="10">
        <v>-44.09</v>
      </c>
      <c r="G45" s="10" t="s">
        <v>61</v>
      </c>
      <c r="H45" s="23">
        <v>45232.0</v>
      </c>
    </row>
    <row r="46">
      <c r="A46" s="14" t="s">
        <v>32</v>
      </c>
      <c r="B46" s="15">
        <v>0.91</v>
      </c>
      <c r="C46" s="20">
        <v>-2.15</v>
      </c>
      <c r="D46" s="17">
        <v>1638.0</v>
      </c>
      <c r="E46" s="17">
        <v>1800.0</v>
      </c>
      <c r="F46" s="18">
        <f>+8.33</f>
        <v>8.33</v>
      </c>
      <c r="G46" s="15" t="s">
        <v>66</v>
      </c>
      <c r="H46" s="25">
        <v>45232.0</v>
      </c>
    </row>
    <row r="47">
      <c r="A47" s="9" t="s">
        <v>51</v>
      </c>
      <c r="B47" s="10">
        <v>123.0</v>
      </c>
      <c r="C47" s="19">
        <v>-2.77</v>
      </c>
      <c r="D47" s="12">
        <v>1.78842E7</v>
      </c>
      <c r="E47" s="12">
        <v>145400.0</v>
      </c>
      <c r="F47" s="10">
        <v>-26.57</v>
      </c>
      <c r="G47" s="10" t="s">
        <v>76</v>
      </c>
      <c r="H47" s="23">
        <v>45232.0</v>
      </c>
    </row>
    <row r="48">
      <c r="A48" s="14" t="s">
        <v>54</v>
      </c>
      <c r="B48" s="15">
        <v>3.19</v>
      </c>
      <c r="C48" s="20">
        <v>-3.04</v>
      </c>
      <c r="D48" s="15">
        <v>957.0</v>
      </c>
      <c r="E48" s="15">
        <v>300.0</v>
      </c>
      <c r="F48" s="18">
        <f>+7.77</f>
        <v>7.77</v>
      </c>
      <c r="G48" s="15" t="s">
        <v>60</v>
      </c>
      <c r="H48" s="24">
        <v>45230.0</v>
      </c>
    </row>
    <row r="49">
      <c r="A49" s="9" t="s">
        <v>27</v>
      </c>
      <c r="B49" s="10">
        <v>105.0</v>
      </c>
      <c r="C49" s="19">
        <v>-3.45</v>
      </c>
      <c r="D49" s="12">
        <v>84000.0</v>
      </c>
      <c r="E49" s="10">
        <v>800.0</v>
      </c>
      <c r="F49" s="13">
        <f>+2.94</f>
        <v>2.94</v>
      </c>
      <c r="G49" s="10" t="s">
        <v>67</v>
      </c>
      <c r="H49" s="23">
        <v>45232.0</v>
      </c>
    </row>
    <row r="50">
      <c r="A50" s="14" t="s">
        <v>37</v>
      </c>
      <c r="B50" s="15">
        <v>2.02</v>
      </c>
      <c r="C50" s="20">
        <v>-3.81</v>
      </c>
      <c r="D50" s="17">
        <v>10302.0</v>
      </c>
      <c r="E50" s="17">
        <v>5100.0</v>
      </c>
      <c r="F50" s="18">
        <f>+3.59</f>
        <v>3.59</v>
      </c>
      <c r="G50" s="15" t="s">
        <v>69</v>
      </c>
      <c r="H50" s="25">
        <v>45232.0</v>
      </c>
    </row>
    <row r="51">
      <c r="A51" s="9" t="s">
        <v>26</v>
      </c>
      <c r="B51" s="10">
        <v>16.5</v>
      </c>
      <c r="C51" s="19">
        <v>-4.07</v>
      </c>
      <c r="D51" s="12">
        <v>2488200.0</v>
      </c>
      <c r="E51" s="12">
        <v>150800.0</v>
      </c>
      <c r="F51" s="10">
        <v>-56.69</v>
      </c>
      <c r="G51" s="10" t="s">
        <v>67</v>
      </c>
      <c r="H51" s="23">
        <v>45232.0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56</v>
      </c>
      <c r="H1" s="37" t="s">
        <v>57</v>
      </c>
    </row>
    <row r="2">
      <c r="A2" s="38" t="s">
        <v>33</v>
      </c>
      <c r="B2" s="39">
        <v>7.7</v>
      </c>
      <c r="C2" s="40">
        <v>10.0</v>
      </c>
      <c r="D2" s="39">
        <v>770.0</v>
      </c>
      <c r="E2" s="39">
        <v>100.0</v>
      </c>
      <c r="F2" s="39">
        <v>-19.62</v>
      </c>
      <c r="G2" s="39" t="s">
        <v>69</v>
      </c>
      <c r="H2" s="41">
        <v>45205.0</v>
      </c>
    </row>
    <row r="3">
      <c r="A3" s="42" t="s">
        <v>8</v>
      </c>
      <c r="B3" s="43">
        <v>19.5</v>
      </c>
      <c r="C3" s="44">
        <v>8.33</v>
      </c>
      <c r="D3" s="45">
        <v>7800.0</v>
      </c>
      <c r="E3" s="43">
        <v>400.0</v>
      </c>
      <c r="F3" s="43">
        <v>-79.47</v>
      </c>
      <c r="G3" s="43" t="s">
        <v>59</v>
      </c>
      <c r="H3" s="46">
        <v>45180.0</v>
      </c>
    </row>
    <row r="4">
      <c r="A4" s="47" t="s">
        <v>13</v>
      </c>
      <c r="B4" s="48">
        <v>2.6</v>
      </c>
      <c r="C4" s="49">
        <v>8.33</v>
      </c>
      <c r="D4" s="50">
        <v>13260.0</v>
      </c>
      <c r="E4" s="50">
        <v>5100.0</v>
      </c>
      <c r="F4" s="48">
        <v>23.81</v>
      </c>
      <c r="G4" s="48" t="s">
        <v>60</v>
      </c>
      <c r="H4" s="51">
        <v>45205.0</v>
      </c>
    </row>
    <row r="5">
      <c r="A5" s="42" t="s">
        <v>58</v>
      </c>
      <c r="B5" s="43">
        <v>2.4</v>
      </c>
      <c r="C5" s="44">
        <v>7.14</v>
      </c>
      <c r="D5" s="45">
        <v>51600.0</v>
      </c>
      <c r="E5" s="45">
        <v>21500.0</v>
      </c>
      <c r="F5" s="43">
        <v>-20.0</v>
      </c>
      <c r="G5" s="43" t="s">
        <v>59</v>
      </c>
      <c r="H5" s="46">
        <v>45204.0</v>
      </c>
    </row>
    <row r="6">
      <c r="A6" s="47" t="s">
        <v>39</v>
      </c>
      <c r="B6" s="48">
        <v>7.52</v>
      </c>
      <c r="C6" s="49">
        <v>5.62</v>
      </c>
      <c r="D6" s="50">
        <v>75200.0</v>
      </c>
      <c r="E6" s="50">
        <v>10000.0</v>
      </c>
      <c r="F6" s="48">
        <v>15.34</v>
      </c>
      <c r="G6" s="48" t="s">
        <v>65</v>
      </c>
      <c r="H6" s="51">
        <v>45205.0</v>
      </c>
    </row>
    <row r="7">
      <c r="A7" s="42" t="s">
        <v>32</v>
      </c>
      <c r="B7" s="43">
        <v>0.91</v>
      </c>
      <c r="C7" s="44">
        <v>4.6</v>
      </c>
      <c r="D7" s="45">
        <v>5460.0</v>
      </c>
      <c r="E7" s="45">
        <v>6000.0</v>
      </c>
      <c r="F7" s="43">
        <v>8.33</v>
      </c>
      <c r="G7" s="43" t="s">
        <v>66</v>
      </c>
      <c r="H7" s="46">
        <v>45205.0</v>
      </c>
    </row>
    <row r="8">
      <c r="A8" s="47" t="s">
        <v>53</v>
      </c>
      <c r="B8" s="48">
        <v>4.22</v>
      </c>
      <c r="C8" s="49">
        <v>4.46</v>
      </c>
      <c r="D8" s="50">
        <v>4642.0</v>
      </c>
      <c r="E8" s="50">
        <v>1100.0</v>
      </c>
      <c r="F8" s="48">
        <v>32.29</v>
      </c>
      <c r="G8" s="48" t="s">
        <v>65</v>
      </c>
      <c r="H8" s="51">
        <v>45205.0</v>
      </c>
    </row>
    <row r="9">
      <c r="A9" s="42" t="s">
        <v>38</v>
      </c>
      <c r="B9" s="43">
        <v>39.1</v>
      </c>
      <c r="C9" s="44">
        <v>4.13</v>
      </c>
      <c r="D9" s="45">
        <v>74290.0</v>
      </c>
      <c r="E9" s="45">
        <v>1900.0</v>
      </c>
      <c r="F9" s="43">
        <v>-0.64</v>
      </c>
      <c r="G9" s="43" t="s">
        <v>67</v>
      </c>
      <c r="H9" s="46">
        <v>45205.0</v>
      </c>
    </row>
    <row r="10">
      <c r="A10" s="47" t="s">
        <v>45</v>
      </c>
      <c r="B10" s="48">
        <v>2.3</v>
      </c>
      <c r="C10" s="49">
        <v>3.6</v>
      </c>
      <c r="D10" s="50">
        <v>6681270.0</v>
      </c>
      <c r="E10" s="50">
        <v>2904900.0</v>
      </c>
      <c r="F10" s="48">
        <v>-28.57</v>
      </c>
      <c r="G10" s="48" t="s">
        <v>70</v>
      </c>
      <c r="H10" s="51">
        <v>45205.0</v>
      </c>
    </row>
    <row r="11">
      <c r="A11" s="42" t="s">
        <v>74</v>
      </c>
      <c r="B11" s="43">
        <v>48.8</v>
      </c>
      <c r="C11" s="44">
        <v>3.5</v>
      </c>
      <c r="D11" s="45">
        <v>24400.0</v>
      </c>
      <c r="E11" s="43">
        <v>500.0</v>
      </c>
      <c r="F11" s="43">
        <v>-2.4</v>
      </c>
      <c r="G11" s="43" t="s">
        <v>67</v>
      </c>
      <c r="H11" s="46">
        <v>45205.0</v>
      </c>
    </row>
    <row r="12">
      <c r="A12" s="47" t="s">
        <v>15</v>
      </c>
      <c r="B12" s="48">
        <v>1.26</v>
      </c>
      <c r="C12" s="49">
        <v>3.28</v>
      </c>
      <c r="D12" s="50">
        <v>4410.0</v>
      </c>
      <c r="E12" s="50">
        <v>3500.0</v>
      </c>
      <c r="F12" s="48">
        <v>16.67</v>
      </c>
      <c r="G12" s="48" t="s">
        <v>60</v>
      </c>
      <c r="H12" s="51">
        <v>45205.0</v>
      </c>
    </row>
    <row r="13">
      <c r="A13" s="42" t="s">
        <v>14</v>
      </c>
      <c r="B13" s="43">
        <v>4.0</v>
      </c>
      <c r="C13" s="44">
        <v>1.78</v>
      </c>
      <c r="D13" s="45">
        <v>1200.0</v>
      </c>
      <c r="E13" s="43">
        <v>300.0</v>
      </c>
      <c r="F13" s="43">
        <v>-15.07</v>
      </c>
      <c r="G13" s="43" t="s">
        <v>72</v>
      </c>
      <c r="H13" s="46">
        <v>45205.0</v>
      </c>
    </row>
    <row r="14">
      <c r="A14" s="47" t="s">
        <v>19</v>
      </c>
      <c r="B14" s="48">
        <v>1.76</v>
      </c>
      <c r="C14" s="49">
        <v>1.73</v>
      </c>
      <c r="D14" s="50">
        <v>17424.0</v>
      </c>
      <c r="E14" s="50">
        <v>9900.0</v>
      </c>
      <c r="F14" s="48">
        <v>-3.83</v>
      </c>
      <c r="G14" s="48" t="s">
        <v>69</v>
      </c>
      <c r="H14" s="51">
        <v>45205.0</v>
      </c>
    </row>
    <row r="15">
      <c r="A15" s="42" t="s">
        <v>40</v>
      </c>
      <c r="B15" s="43">
        <v>13.3</v>
      </c>
      <c r="C15" s="44">
        <v>1.53</v>
      </c>
      <c r="D15" s="45">
        <v>244720.0</v>
      </c>
      <c r="E15" s="45">
        <v>18400.0</v>
      </c>
      <c r="F15" s="43">
        <v>79.25</v>
      </c>
      <c r="G15" s="43" t="s">
        <v>70</v>
      </c>
      <c r="H15" s="46">
        <v>45205.0</v>
      </c>
    </row>
    <row r="16">
      <c r="A16" s="47" t="s">
        <v>10</v>
      </c>
      <c r="B16" s="48">
        <v>1.43</v>
      </c>
      <c r="C16" s="49">
        <v>0.7</v>
      </c>
      <c r="D16" s="50">
        <v>89804.0</v>
      </c>
      <c r="E16" s="50">
        <v>62800.0</v>
      </c>
      <c r="F16" s="48">
        <v>-8.33</v>
      </c>
      <c r="G16" s="48" t="s">
        <v>70</v>
      </c>
      <c r="H16" s="51">
        <v>45205.0</v>
      </c>
    </row>
    <row r="17">
      <c r="A17" s="42" t="s">
        <v>42</v>
      </c>
      <c r="B17" s="43">
        <v>36.55</v>
      </c>
      <c r="C17" s="44">
        <v>0.69</v>
      </c>
      <c r="D17" s="45">
        <v>1849430.0</v>
      </c>
      <c r="E17" s="45">
        <v>50600.0</v>
      </c>
      <c r="F17" s="43">
        <v>-17.87</v>
      </c>
      <c r="G17" s="43" t="s">
        <v>67</v>
      </c>
      <c r="H17" s="46">
        <v>45205.0</v>
      </c>
    </row>
    <row r="18">
      <c r="A18" s="47" t="s">
        <v>24</v>
      </c>
      <c r="B18" s="48">
        <v>3.6</v>
      </c>
      <c r="C18" s="49">
        <v>0.56</v>
      </c>
      <c r="D18" s="50">
        <v>232920.0</v>
      </c>
      <c r="E18" s="50">
        <v>64700.0</v>
      </c>
      <c r="F18" s="48">
        <v>-35.71</v>
      </c>
      <c r="G18" s="48" t="s">
        <v>69</v>
      </c>
      <c r="H18" s="51">
        <v>45203.0</v>
      </c>
    </row>
    <row r="19">
      <c r="A19" s="42" t="s">
        <v>29</v>
      </c>
      <c r="B19" s="43">
        <v>11.6</v>
      </c>
      <c r="C19" s="44">
        <v>0.43</v>
      </c>
      <c r="D19" s="45">
        <v>1160.0</v>
      </c>
      <c r="E19" s="43">
        <v>100.0</v>
      </c>
      <c r="F19" s="43">
        <v>-13.11</v>
      </c>
      <c r="G19" s="43" t="s">
        <v>79</v>
      </c>
      <c r="H19" s="46">
        <v>45205.0</v>
      </c>
    </row>
    <row r="20">
      <c r="A20" s="47" t="s">
        <v>41</v>
      </c>
      <c r="B20" s="48">
        <v>11.6</v>
      </c>
      <c r="C20" s="49">
        <v>0.43</v>
      </c>
      <c r="D20" s="50">
        <v>1099680.0</v>
      </c>
      <c r="E20" s="50">
        <v>94800.0</v>
      </c>
      <c r="F20" s="48">
        <v>-5.69</v>
      </c>
      <c r="G20" s="48" t="s">
        <v>67</v>
      </c>
      <c r="H20" s="51">
        <v>45205.0</v>
      </c>
    </row>
    <row r="21">
      <c r="A21" s="42" t="s">
        <v>50</v>
      </c>
      <c r="B21" s="43">
        <v>17.95</v>
      </c>
      <c r="C21" s="44">
        <v>0.28</v>
      </c>
      <c r="D21" s="45">
        <v>71800.0</v>
      </c>
      <c r="E21" s="45">
        <v>4000.0</v>
      </c>
      <c r="F21" s="43">
        <v>5.59</v>
      </c>
      <c r="G21" s="43" t="s">
        <v>60</v>
      </c>
      <c r="H21" s="46">
        <v>45205.0</v>
      </c>
    </row>
    <row r="22">
      <c r="A22" s="47" t="s">
        <v>28</v>
      </c>
      <c r="B22" s="48">
        <v>0.2</v>
      </c>
      <c r="C22" s="49">
        <v>0.0</v>
      </c>
      <c r="D22" s="50">
        <v>2240.0</v>
      </c>
      <c r="E22" s="50">
        <v>11200.0</v>
      </c>
      <c r="F22" s="48">
        <v>-13.04</v>
      </c>
      <c r="G22" s="48" t="s">
        <v>59</v>
      </c>
      <c r="H22" s="51">
        <v>45205.0</v>
      </c>
    </row>
    <row r="23">
      <c r="A23" s="42" t="s">
        <v>11</v>
      </c>
      <c r="B23" s="43">
        <v>13.7</v>
      </c>
      <c r="C23" s="44">
        <v>0.0</v>
      </c>
      <c r="D23" s="45">
        <v>4110.0</v>
      </c>
      <c r="E23" s="43">
        <v>300.0</v>
      </c>
      <c r="F23" s="43">
        <v>30.48</v>
      </c>
      <c r="G23" s="43" t="s">
        <v>71</v>
      </c>
      <c r="H23" s="46">
        <v>45204.0</v>
      </c>
    </row>
    <row r="24">
      <c r="A24" s="47" t="s">
        <v>30</v>
      </c>
      <c r="B24" s="48">
        <v>380.0</v>
      </c>
      <c r="C24" s="49">
        <v>0.0</v>
      </c>
      <c r="D24" s="50">
        <v>38000.0</v>
      </c>
      <c r="E24" s="48">
        <v>100.0</v>
      </c>
      <c r="F24" s="48">
        <v>-9.52</v>
      </c>
      <c r="G24" s="48" t="s">
        <v>71</v>
      </c>
      <c r="H24" s="51">
        <v>45188.0</v>
      </c>
    </row>
    <row r="25">
      <c r="A25" s="42" t="s">
        <v>31</v>
      </c>
      <c r="B25" s="43">
        <v>11.9</v>
      </c>
      <c r="C25" s="44">
        <v>0.0</v>
      </c>
      <c r="D25" s="45">
        <v>2136050.0</v>
      </c>
      <c r="E25" s="45">
        <v>179500.0</v>
      </c>
      <c r="F25" s="43">
        <v>-3.25</v>
      </c>
      <c r="G25" s="43" t="s">
        <v>67</v>
      </c>
      <c r="H25" s="46">
        <v>45205.0</v>
      </c>
    </row>
    <row r="26">
      <c r="A26" s="47" t="s">
        <v>47</v>
      </c>
      <c r="B26" s="48">
        <v>7.16</v>
      </c>
      <c r="C26" s="49">
        <v>0.0</v>
      </c>
      <c r="D26" s="50">
        <v>3580.0</v>
      </c>
      <c r="E26" s="48">
        <v>500.0</v>
      </c>
      <c r="F26" s="48">
        <v>-31.48</v>
      </c>
      <c r="G26" s="48" t="s">
        <v>59</v>
      </c>
      <c r="H26" s="51">
        <v>45203.0</v>
      </c>
    </row>
    <row r="27">
      <c r="A27" s="42" t="s">
        <v>20</v>
      </c>
      <c r="B27" s="43">
        <v>160.25</v>
      </c>
      <c r="C27" s="44">
        <v>0.0</v>
      </c>
      <c r="D27" s="45">
        <v>1570450.0</v>
      </c>
      <c r="E27" s="45">
        <v>9800.0</v>
      </c>
      <c r="F27" s="43">
        <v>12.26</v>
      </c>
      <c r="G27" s="43" t="s">
        <v>67</v>
      </c>
      <c r="H27" s="46">
        <v>45205.0</v>
      </c>
    </row>
    <row r="28">
      <c r="A28" s="47" t="s">
        <v>34</v>
      </c>
      <c r="B28" s="48">
        <v>20.0</v>
      </c>
      <c r="C28" s="49">
        <v>0.0</v>
      </c>
      <c r="D28" s="50">
        <v>1046000.0</v>
      </c>
      <c r="E28" s="50">
        <v>52300.0</v>
      </c>
      <c r="F28" s="48">
        <v>25.39</v>
      </c>
      <c r="G28" s="48" t="s">
        <v>73</v>
      </c>
      <c r="H28" s="51">
        <v>45205.0</v>
      </c>
    </row>
    <row r="29">
      <c r="A29" s="42" t="s">
        <v>7</v>
      </c>
      <c r="B29" s="43">
        <v>85.0</v>
      </c>
      <c r="C29" s="44">
        <v>0.0</v>
      </c>
      <c r="D29" s="45">
        <v>17000.0</v>
      </c>
      <c r="E29" s="43">
        <v>200.0</v>
      </c>
      <c r="F29" s="43">
        <v>20.14</v>
      </c>
      <c r="G29" s="43" t="s">
        <v>70</v>
      </c>
      <c r="H29" s="46">
        <v>45205.0</v>
      </c>
    </row>
    <row r="30">
      <c r="A30" s="47" t="s">
        <v>35</v>
      </c>
      <c r="B30" s="48">
        <v>7.3</v>
      </c>
      <c r="C30" s="49">
        <v>0.0</v>
      </c>
      <c r="D30" s="48">
        <v>730.0</v>
      </c>
      <c r="E30" s="48">
        <v>100.0</v>
      </c>
      <c r="F30" s="48">
        <v>7.35</v>
      </c>
      <c r="G30" s="48" t="s">
        <v>66</v>
      </c>
      <c r="H30" s="51">
        <v>45205.0</v>
      </c>
    </row>
    <row r="31">
      <c r="A31" s="42" t="s">
        <v>55</v>
      </c>
      <c r="B31" s="43">
        <v>16.0</v>
      </c>
      <c r="C31" s="44">
        <v>0.0</v>
      </c>
      <c r="D31" s="45">
        <v>747200.0</v>
      </c>
      <c r="E31" s="45">
        <v>46700.0</v>
      </c>
      <c r="F31" s="43">
        <v>33.33</v>
      </c>
      <c r="G31" s="43" t="s">
        <v>60</v>
      </c>
      <c r="H31" s="46">
        <v>45205.0</v>
      </c>
    </row>
    <row r="32">
      <c r="A32" s="47" t="s">
        <v>26</v>
      </c>
      <c r="B32" s="48">
        <v>20.95</v>
      </c>
      <c r="C32" s="49">
        <v>0.0</v>
      </c>
      <c r="D32" s="50">
        <v>3.5172955E7</v>
      </c>
      <c r="E32" s="50">
        <v>1678900.0</v>
      </c>
      <c r="F32" s="48">
        <v>-45.01</v>
      </c>
      <c r="G32" s="48" t="s">
        <v>67</v>
      </c>
      <c r="H32" s="51">
        <v>45205.0</v>
      </c>
    </row>
    <row r="33">
      <c r="A33" s="42" t="s">
        <v>68</v>
      </c>
      <c r="B33" s="43">
        <v>188.0</v>
      </c>
      <c r="C33" s="44">
        <v>-0.13</v>
      </c>
      <c r="D33" s="45">
        <v>18800.0</v>
      </c>
      <c r="E33" s="43">
        <v>100.0</v>
      </c>
      <c r="F33" s="43">
        <v>-5.41</v>
      </c>
      <c r="G33" s="43" t="s">
        <v>69</v>
      </c>
      <c r="H33" s="46">
        <v>45205.0</v>
      </c>
    </row>
    <row r="34">
      <c r="A34" s="47" t="s">
        <v>36</v>
      </c>
      <c r="B34" s="48">
        <v>9.04</v>
      </c>
      <c r="C34" s="49">
        <v>-0.22</v>
      </c>
      <c r="D34" s="50">
        <v>105768.0</v>
      </c>
      <c r="E34" s="50">
        <v>11700.0</v>
      </c>
      <c r="F34" s="48">
        <v>8.13</v>
      </c>
      <c r="G34" s="48" t="s">
        <v>61</v>
      </c>
      <c r="H34" s="51">
        <v>45205.0</v>
      </c>
    </row>
    <row r="35">
      <c r="A35" s="42" t="s">
        <v>44</v>
      </c>
      <c r="B35" s="43">
        <v>421.0</v>
      </c>
      <c r="C35" s="44">
        <v>-0.47</v>
      </c>
      <c r="D35" s="45">
        <v>168400.0</v>
      </c>
      <c r="E35" s="43">
        <v>400.0</v>
      </c>
      <c r="F35" s="43">
        <v>-8.48</v>
      </c>
      <c r="G35" s="43" t="s">
        <v>63</v>
      </c>
      <c r="H35" s="46">
        <v>45205.0</v>
      </c>
    </row>
    <row r="36">
      <c r="A36" s="47" t="s">
        <v>46</v>
      </c>
      <c r="B36" s="48">
        <v>17.6</v>
      </c>
      <c r="C36" s="49">
        <v>-0.57</v>
      </c>
      <c r="D36" s="50">
        <v>47520.0</v>
      </c>
      <c r="E36" s="50">
        <v>2700.0</v>
      </c>
      <c r="F36" s="48">
        <v>-26.21</v>
      </c>
      <c r="G36" s="48" t="s">
        <v>70</v>
      </c>
      <c r="H36" s="51">
        <v>45205.0</v>
      </c>
    </row>
    <row r="37">
      <c r="A37" s="42" t="s">
        <v>78</v>
      </c>
      <c r="B37" s="43">
        <v>17.0</v>
      </c>
      <c r="C37" s="44">
        <v>-0.58</v>
      </c>
      <c r="D37" s="45">
        <v>3400.0</v>
      </c>
      <c r="E37" s="43">
        <v>200.0</v>
      </c>
      <c r="F37" s="43">
        <v>-46.88</v>
      </c>
      <c r="G37" s="43" t="s">
        <v>71</v>
      </c>
      <c r="H37" s="46">
        <v>45204.0</v>
      </c>
    </row>
    <row r="38">
      <c r="A38" s="47" t="s">
        <v>25</v>
      </c>
      <c r="B38" s="48">
        <v>36.5</v>
      </c>
      <c r="C38" s="49">
        <v>-0.68</v>
      </c>
      <c r="D38" s="50">
        <v>94900.0</v>
      </c>
      <c r="E38" s="50">
        <v>2600.0</v>
      </c>
      <c r="F38" s="48">
        <v>-12.78</v>
      </c>
      <c r="G38" s="48" t="s">
        <v>66</v>
      </c>
      <c r="H38" s="51">
        <v>45205.0</v>
      </c>
    </row>
    <row r="39">
      <c r="A39" s="42" t="s">
        <v>21</v>
      </c>
      <c r="B39" s="43">
        <v>5.94</v>
      </c>
      <c r="C39" s="44">
        <v>-1.0</v>
      </c>
      <c r="D39" s="45">
        <v>36234.0</v>
      </c>
      <c r="E39" s="45">
        <v>6100.0</v>
      </c>
      <c r="F39" s="43">
        <v>-12.39</v>
      </c>
      <c r="G39" s="43" t="s">
        <v>61</v>
      </c>
      <c r="H39" s="46">
        <v>45205.0</v>
      </c>
    </row>
    <row r="40">
      <c r="A40" s="47" t="s">
        <v>16</v>
      </c>
      <c r="B40" s="48">
        <v>2.87</v>
      </c>
      <c r="C40" s="49">
        <v>-1.03</v>
      </c>
      <c r="D40" s="48">
        <v>574.0</v>
      </c>
      <c r="E40" s="48">
        <v>200.0</v>
      </c>
      <c r="F40" s="48">
        <v>-23.87</v>
      </c>
      <c r="G40" s="48" t="s">
        <v>59</v>
      </c>
      <c r="H40" s="51">
        <v>45205.0</v>
      </c>
    </row>
    <row r="41">
      <c r="A41" s="42" t="s">
        <v>23</v>
      </c>
      <c r="B41" s="43">
        <v>35.0</v>
      </c>
      <c r="C41" s="44">
        <v>-1.41</v>
      </c>
      <c r="D41" s="45">
        <v>21000.0</v>
      </c>
      <c r="E41" s="43">
        <v>600.0</v>
      </c>
      <c r="F41" s="43">
        <v>11.11</v>
      </c>
      <c r="G41" s="43" t="s">
        <v>67</v>
      </c>
      <c r="H41" s="46">
        <v>45205.0</v>
      </c>
    </row>
    <row r="42">
      <c r="A42" s="47" t="s">
        <v>18</v>
      </c>
      <c r="B42" s="48">
        <v>2.58</v>
      </c>
      <c r="C42" s="49">
        <v>-1.53</v>
      </c>
      <c r="D42" s="50">
        <v>24252.0</v>
      </c>
      <c r="E42" s="50">
        <v>9400.0</v>
      </c>
      <c r="F42" s="48">
        <v>-14.29</v>
      </c>
      <c r="G42" s="48" t="s">
        <v>73</v>
      </c>
      <c r="H42" s="51">
        <v>45205.0</v>
      </c>
    </row>
    <row r="43">
      <c r="A43" s="42" t="s">
        <v>48</v>
      </c>
      <c r="B43" s="43">
        <v>4.69</v>
      </c>
      <c r="C43" s="44">
        <v>-1.88</v>
      </c>
      <c r="D43" s="45">
        <v>28609.0</v>
      </c>
      <c r="E43" s="45">
        <v>6100.0</v>
      </c>
      <c r="F43" s="43">
        <v>-9.81</v>
      </c>
      <c r="G43" s="43" t="s">
        <v>61</v>
      </c>
      <c r="H43" s="46">
        <v>45205.0</v>
      </c>
    </row>
    <row r="44">
      <c r="A44" s="47" t="s">
        <v>62</v>
      </c>
      <c r="B44" s="48">
        <v>406.0</v>
      </c>
      <c r="C44" s="49">
        <v>-1.93</v>
      </c>
      <c r="D44" s="50">
        <v>40600.0</v>
      </c>
      <c r="E44" s="48">
        <v>100.0</v>
      </c>
      <c r="F44" s="48">
        <v>5.45</v>
      </c>
      <c r="G44" s="48" t="s">
        <v>63</v>
      </c>
      <c r="H44" s="51">
        <v>45205.0</v>
      </c>
    </row>
    <row r="45">
      <c r="A45" s="42" t="s">
        <v>43</v>
      </c>
      <c r="B45" s="43">
        <v>204.0</v>
      </c>
      <c r="C45" s="44">
        <v>-2.86</v>
      </c>
      <c r="D45" s="45">
        <v>163200.0</v>
      </c>
      <c r="E45" s="43">
        <v>800.0</v>
      </c>
      <c r="F45" s="43">
        <v>80.13</v>
      </c>
      <c r="G45" s="43" t="s">
        <v>63</v>
      </c>
      <c r="H45" s="46">
        <v>45205.0</v>
      </c>
    </row>
    <row r="46">
      <c r="A46" s="47" t="s">
        <v>12</v>
      </c>
      <c r="B46" s="48">
        <v>1.28</v>
      </c>
      <c r="C46" s="49">
        <v>-3.03</v>
      </c>
      <c r="D46" s="50">
        <v>10624.0</v>
      </c>
      <c r="E46" s="50">
        <v>8300.0</v>
      </c>
      <c r="F46" s="48">
        <v>85.51</v>
      </c>
      <c r="G46" s="48" t="s">
        <v>60</v>
      </c>
      <c r="H46" s="51">
        <v>45205.0</v>
      </c>
    </row>
    <row r="47">
      <c r="A47" s="42" t="s">
        <v>64</v>
      </c>
      <c r="B47" s="43">
        <v>0.31</v>
      </c>
      <c r="C47" s="44">
        <v>-3.13</v>
      </c>
      <c r="D47" s="45">
        <v>18569.0</v>
      </c>
      <c r="E47" s="45">
        <v>59900.0</v>
      </c>
      <c r="F47" s="43">
        <v>-3.13</v>
      </c>
      <c r="G47" s="43" t="s">
        <v>65</v>
      </c>
      <c r="H47" s="46">
        <v>45205.0</v>
      </c>
    </row>
    <row r="48">
      <c r="A48" s="47" t="s">
        <v>17</v>
      </c>
      <c r="B48" s="48">
        <v>220.75</v>
      </c>
      <c r="C48" s="49">
        <v>-3.18</v>
      </c>
      <c r="D48" s="50">
        <v>551875.0</v>
      </c>
      <c r="E48" s="50">
        <v>2500.0</v>
      </c>
      <c r="F48" s="48">
        <v>37.97</v>
      </c>
      <c r="G48" s="48" t="s">
        <v>71</v>
      </c>
      <c r="H48" s="51">
        <v>45205.0</v>
      </c>
    </row>
    <row r="49">
      <c r="A49" s="42" t="s">
        <v>54</v>
      </c>
      <c r="B49" s="43">
        <v>3.38</v>
      </c>
      <c r="C49" s="44">
        <v>-3.43</v>
      </c>
      <c r="D49" s="45">
        <v>1014.0</v>
      </c>
      <c r="E49" s="43">
        <v>300.0</v>
      </c>
      <c r="F49" s="43">
        <v>14.19</v>
      </c>
      <c r="G49" s="43" t="s">
        <v>60</v>
      </c>
      <c r="H49" s="46">
        <v>45203.0</v>
      </c>
    </row>
    <row r="50">
      <c r="A50" s="47" t="s">
        <v>22</v>
      </c>
      <c r="B50" s="48">
        <v>14.0</v>
      </c>
      <c r="C50" s="49">
        <v>-3.45</v>
      </c>
      <c r="D50" s="50">
        <v>6.752676E8</v>
      </c>
      <c r="E50" s="50">
        <v>4.82334E7</v>
      </c>
      <c r="F50" s="48">
        <v>-42.03</v>
      </c>
      <c r="G50" s="48" t="s">
        <v>75</v>
      </c>
      <c r="H50" s="51">
        <v>45205.0</v>
      </c>
    </row>
    <row r="51">
      <c r="A51" s="52" t="s">
        <v>37</v>
      </c>
      <c r="B51" s="53">
        <v>2.07</v>
      </c>
      <c r="C51" s="54">
        <v>-4.17</v>
      </c>
      <c r="D51" s="55">
        <v>26496.0</v>
      </c>
      <c r="E51" s="55">
        <v>12800.0</v>
      </c>
      <c r="F51" s="53">
        <v>6.15</v>
      </c>
      <c r="G51" s="53" t="s">
        <v>69</v>
      </c>
      <c r="H51" s="56">
        <v>45205.0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16</v>
      </c>
      <c r="B2" s="5">
        <v>3.08</v>
      </c>
      <c r="C2" s="6">
        <f>+10</f>
        <v>10</v>
      </c>
      <c r="D2" s="7">
        <v>1848.0</v>
      </c>
      <c r="E2" s="5">
        <v>600.0</v>
      </c>
      <c r="F2" s="5">
        <v>-18.3</v>
      </c>
      <c r="G2" s="5" t="s">
        <v>59</v>
      </c>
      <c r="H2" s="33">
        <v>45218.0</v>
      </c>
    </row>
    <row r="3">
      <c r="A3" s="9" t="s">
        <v>8</v>
      </c>
      <c r="B3" s="10">
        <v>19.5</v>
      </c>
      <c r="C3" s="11">
        <f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39</v>
      </c>
      <c r="B4" s="15">
        <v>7.52</v>
      </c>
      <c r="C4" s="16">
        <f>+5.62</f>
        <v>5.62</v>
      </c>
      <c r="D4" s="17">
        <v>75200.0</v>
      </c>
      <c r="E4" s="17">
        <v>10000.0</v>
      </c>
      <c r="F4" s="18">
        <f>+15.34</f>
        <v>15.34</v>
      </c>
      <c r="G4" s="15" t="s">
        <v>65</v>
      </c>
      <c r="H4" s="25">
        <v>45205.0</v>
      </c>
    </row>
    <row r="5">
      <c r="A5" s="9" t="s">
        <v>28</v>
      </c>
      <c r="B5" s="10">
        <v>0.22</v>
      </c>
      <c r="C5" s="11">
        <f>+4.76</f>
        <v>4.76</v>
      </c>
      <c r="D5" s="12">
        <v>3124.0</v>
      </c>
      <c r="E5" s="12">
        <v>14200.0</v>
      </c>
      <c r="F5" s="10">
        <v>-4.35</v>
      </c>
      <c r="G5" s="10" t="s">
        <v>59</v>
      </c>
      <c r="H5" s="26">
        <v>45218.0</v>
      </c>
    </row>
    <row r="6">
      <c r="A6" s="14" t="s">
        <v>12</v>
      </c>
      <c r="B6" s="15">
        <v>1.19</v>
      </c>
      <c r="C6" s="16">
        <f>+4.39</f>
        <v>4.39</v>
      </c>
      <c r="D6" s="17">
        <v>2499.0</v>
      </c>
      <c r="E6" s="17">
        <v>2100.0</v>
      </c>
      <c r="F6" s="18">
        <f>+72.46</f>
        <v>72.46</v>
      </c>
      <c r="G6" s="15" t="s">
        <v>60</v>
      </c>
      <c r="H6" s="24">
        <v>45218.0</v>
      </c>
    </row>
    <row r="7">
      <c r="A7" s="9" t="s">
        <v>48</v>
      </c>
      <c r="B7" s="10">
        <v>4.63</v>
      </c>
      <c r="C7" s="11">
        <f>+3.81</f>
        <v>3.81</v>
      </c>
      <c r="D7" s="12">
        <v>20372.0</v>
      </c>
      <c r="E7" s="12">
        <v>4400.0</v>
      </c>
      <c r="F7" s="10">
        <v>-10.96</v>
      </c>
      <c r="G7" s="10" t="s">
        <v>61</v>
      </c>
      <c r="H7" s="26">
        <v>45218.0</v>
      </c>
    </row>
    <row r="8">
      <c r="A8" s="14" t="s">
        <v>54</v>
      </c>
      <c r="B8" s="15">
        <v>3.2</v>
      </c>
      <c r="C8" s="16">
        <f>+3.23</f>
        <v>3.23</v>
      </c>
      <c r="D8" s="15">
        <v>640.0</v>
      </c>
      <c r="E8" s="15">
        <v>200.0</v>
      </c>
      <c r="F8" s="18">
        <f>+8.11</f>
        <v>8.11</v>
      </c>
      <c r="G8" s="15" t="s">
        <v>60</v>
      </c>
      <c r="H8" s="24">
        <v>45218.0</v>
      </c>
    </row>
    <row r="9">
      <c r="A9" s="9" t="s">
        <v>64</v>
      </c>
      <c r="B9" s="10">
        <v>0.33</v>
      </c>
      <c r="C9" s="11">
        <f>+3.13</f>
        <v>3.13</v>
      </c>
      <c r="D9" s="12">
        <v>2871.0</v>
      </c>
      <c r="E9" s="12">
        <v>8700.0</v>
      </c>
      <c r="F9" s="13">
        <f>+3.13</f>
        <v>3.13</v>
      </c>
      <c r="G9" s="10" t="s">
        <v>65</v>
      </c>
      <c r="H9" s="26">
        <v>45218.0</v>
      </c>
    </row>
    <row r="10">
      <c r="A10" s="14" t="s">
        <v>21</v>
      </c>
      <c r="B10" s="15">
        <v>6.26</v>
      </c>
      <c r="C10" s="16">
        <f>+2.96</f>
        <v>2.96</v>
      </c>
      <c r="D10" s="17">
        <v>3756.0</v>
      </c>
      <c r="E10" s="15">
        <v>600.0</v>
      </c>
      <c r="F10" s="15">
        <v>-7.67</v>
      </c>
      <c r="G10" s="15" t="s">
        <v>61</v>
      </c>
      <c r="H10" s="24">
        <v>45218.0</v>
      </c>
    </row>
    <row r="11">
      <c r="A11" s="9" t="s">
        <v>50</v>
      </c>
      <c r="B11" s="10">
        <v>17.7</v>
      </c>
      <c r="C11" s="11">
        <f>+2.02</f>
        <v>2.02</v>
      </c>
      <c r="D11" s="12">
        <v>46020.0</v>
      </c>
      <c r="E11" s="12">
        <v>2600.0</v>
      </c>
      <c r="F11" s="13">
        <f>+4.12</f>
        <v>4.12</v>
      </c>
      <c r="G11" s="10" t="s">
        <v>60</v>
      </c>
      <c r="H11" s="26">
        <v>45218.0</v>
      </c>
    </row>
    <row r="12">
      <c r="A12" s="14" t="s">
        <v>53</v>
      </c>
      <c r="B12" s="15">
        <v>4.27</v>
      </c>
      <c r="C12" s="16">
        <f>+1.91</f>
        <v>1.91</v>
      </c>
      <c r="D12" s="17">
        <v>5978.0</v>
      </c>
      <c r="E12" s="17">
        <v>1400.0</v>
      </c>
      <c r="F12" s="18">
        <f>+33.86</f>
        <v>33.86</v>
      </c>
      <c r="G12" s="15" t="s">
        <v>65</v>
      </c>
      <c r="H12" s="24">
        <v>45218.0</v>
      </c>
    </row>
    <row r="13">
      <c r="A13" s="9" t="s">
        <v>43</v>
      </c>
      <c r="B13" s="10">
        <v>214.0</v>
      </c>
      <c r="C13" s="11">
        <f>+1.9</f>
        <v>1.9</v>
      </c>
      <c r="D13" s="12">
        <v>856000.0</v>
      </c>
      <c r="E13" s="12">
        <v>4000.0</v>
      </c>
      <c r="F13" s="13">
        <f>+88.96</f>
        <v>88.96</v>
      </c>
      <c r="G13" s="10" t="s">
        <v>63</v>
      </c>
      <c r="H13" s="26">
        <v>45218.0</v>
      </c>
    </row>
    <row r="14">
      <c r="A14" s="14" t="s">
        <v>19</v>
      </c>
      <c r="B14" s="15">
        <v>1.77</v>
      </c>
      <c r="C14" s="16">
        <f>+1.72</f>
        <v>1.72</v>
      </c>
      <c r="D14" s="17">
        <v>10974.0</v>
      </c>
      <c r="E14" s="17">
        <v>6200.0</v>
      </c>
      <c r="F14" s="15">
        <v>-3.28</v>
      </c>
      <c r="G14" s="15" t="s">
        <v>69</v>
      </c>
      <c r="H14" s="24">
        <v>45218.0</v>
      </c>
    </row>
    <row r="15">
      <c r="A15" s="9" t="s">
        <v>15</v>
      </c>
      <c r="B15" s="10">
        <v>1.22</v>
      </c>
      <c r="C15" s="11">
        <f>+1.67</f>
        <v>1.67</v>
      </c>
      <c r="D15" s="10">
        <v>488.0</v>
      </c>
      <c r="E15" s="10">
        <v>400.0</v>
      </c>
      <c r="F15" s="13">
        <f>+12.96</f>
        <v>12.96</v>
      </c>
      <c r="G15" s="10" t="s">
        <v>60</v>
      </c>
      <c r="H15" s="26">
        <v>45216.0</v>
      </c>
    </row>
    <row r="16">
      <c r="A16" s="14" t="s">
        <v>23</v>
      </c>
      <c r="B16" s="15">
        <v>35.5</v>
      </c>
      <c r="C16" s="16">
        <f>+1.43</f>
        <v>1.43</v>
      </c>
      <c r="D16" s="17">
        <v>21300.0</v>
      </c>
      <c r="E16" s="15">
        <v>600.0</v>
      </c>
      <c r="F16" s="18">
        <f>+12.7</f>
        <v>12.7</v>
      </c>
      <c r="G16" s="15" t="s">
        <v>67</v>
      </c>
      <c r="H16" s="24">
        <v>45215.0</v>
      </c>
    </row>
    <row r="17">
      <c r="A17" s="9" t="s">
        <v>25</v>
      </c>
      <c r="B17" s="10">
        <v>37.0</v>
      </c>
      <c r="C17" s="11">
        <f>+1.37</f>
        <v>1.37</v>
      </c>
      <c r="D17" s="12">
        <v>7400.0</v>
      </c>
      <c r="E17" s="10">
        <v>200.0</v>
      </c>
      <c r="F17" s="10">
        <v>-11.59</v>
      </c>
      <c r="G17" s="10" t="s">
        <v>66</v>
      </c>
      <c r="H17" s="26">
        <v>45217.0</v>
      </c>
    </row>
    <row r="18">
      <c r="A18" s="14" t="s">
        <v>18</v>
      </c>
      <c r="B18" s="15">
        <v>2.56</v>
      </c>
      <c r="C18" s="16">
        <f>+0.79</f>
        <v>0.79</v>
      </c>
      <c r="D18" s="17">
        <v>4864.0</v>
      </c>
      <c r="E18" s="17">
        <v>1900.0</v>
      </c>
      <c r="F18" s="15">
        <v>-14.95</v>
      </c>
      <c r="G18" s="15" t="s">
        <v>73</v>
      </c>
      <c r="H18" s="24">
        <v>45218.0</v>
      </c>
    </row>
    <row r="19">
      <c r="A19" s="9" t="s">
        <v>42</v>
      </c>
      <c r="B19" s="10">
        <v>37.25</v>
      </c>
      <c r="C19" s="11">
        <f>+0.68</f>
        <v>0.68</v>
      </c>
      <c r="D19" s="12">
        <v>2607500.0</v>
      </c>
      <c r="E19" s="12">
        <v>70000.0</v>
      </c>
      <c r="F19" s="10">
        <v>-16.29</v>
      </c>
      <c r="G19" s="10" t="s">
        <v>67</v>
      </c>
      <c r="H19" s="26">
        <v>45218.0</v>
      </c>
    </row>
    <row r="20">
      <c r="A20" s="14" t="s">
        <v>10</v>
      </c>
      <c r="B20" s="15">
        <v>1.52</v>
      </c>
      <c r="C20" s="16">
        <f>+0.66</f>
        <v>0.66</v>
      </c>
      <c r="D20" s="17">
        <v>84968.0</v>
      </c>
      <c r="E20" s="17">
        <v>55900.0</v>
      </c>
      <c r="F20" s="15">
        <v>-2.56</v>
      </c>
      <c r="G20" s="15" t="s">
        <v>70</v>
      </c>
      <c r="H20" s="24">
        <v>45218.0</v>
      </c>
    </row>
    <row r="21">
      <c r="A21" s="9" t="s">
        <v>46</v>
      </c>
      <c r="B21" s="10">
        <v>17.1</v>
      </c>
      <c r="C21" s="11">
        <f>+0.59</f>
        <v>0.59</v>
      </c>
      <c r="D21" s="12">
        <v>29070.0</v>
      </c>
      <c r="E21" s="12">
        <v>1700.0</v>
      </c>
      <c r="F21" s="10">
        <v>-28.3</v>
      </c>
      <c r="G21" s="10" t="s">
        <v>70</v>
      </c>
      <c r="H21" s="26">
        <v>45218.0</v>
      </c>
    </row>
    <row r="22">
      <c r="A22" s="14" t="s">
        <v>68</v>
      </c>
      <c r="B22" s="15">
        <v>186.0</v>
      </c>
      <c r="C22" s="16">
        <f>+0.54</f>
        <v>0.54</v>
      </c>
      <c r="D22" s="17">
        <v>372000.0</v>
      </c>
      <c r="E22" s="17">
        <v>2000.0</v>
      </c>
      <c r="F22" s="15">
        <v>-6.42</v>
      </c>
      <c r="G22" s="15" t="s">
        <v>69</v>
      </c>
      <c r="H22" s="24">
        <v>45218.0</v>
      </c>
    </row>
    <row r="23">
      <c r="A23" s="9" t="s">
        <v>38</v>
      </c>
      <c r="B23" s="10">
        <v>39.8</v>
      </c>
      <c r="C23" s="11">
        <f>+0.51</f>
        <v>0.51</v>
      </c>
      <c r="D23" s="12">
        <v>1138280.0</v>
      </c>
      <c r="E23" s="12">
        <v>28600.0</v>
      </c>
      <c r="F23" s="13">
        <f>+1.14</f>
        <v>1.14</v>
      </c>
      <c r="G23" s="10" t="s">
        <v>67</v>
      </c>
      <c r="H23" s="26">
        <v>45218.0</v>
      </c>
    </row>
    <row r="24">
      <c r="A24" s="14" t="s">
        <v>78</v>
      </c>
      <c r="B24" s="15">
        <v>15.0</v>
      </c>
      <c r="C24" s="16">
        <f>+0.33</f>
        <v>0.33</v>
      </c>
      <c r="D24" s="17">
        <v>3000.0</v>
      </c>
      <c r="E24" s="15">
        <v>200.0</v>
      </c>
      <c r="F24" s="15">
        <v>-53.13</v>
      </c>
      <c r="G24" s="15" t="s">
        <v>71</v>
      </c>
      <c r="H24" s="24">
        <v>45218.0</v>
      </c>
    </row>
    <row r="25">
      <c r="A25" s="9" t="s">
        <v>9</v>
      </c>
      <c r="B25" s="10">
        <v>26.05</v>
      </c>
      <c r="C25" s="11">
        <f>+0.19</f>
        <v>0.19</v>
      </c>
      <c r="D25" s="12">
        <v>93780.0</v>
      </c>
      <c r="E25" s="12">
        <v>3600.0</v>
      </c>
      <c r="F25" s="10">
        <v>-45.1</v>
      </c>
      <c r="G25" s="10" t="s">
        <v>77</v>
      </c>
      <c r="H25" s="26">
        <v>45216.0</v>
      </c>
    </row>
    <row r="26">
      <c r="A26" s="14" t="s">
        <v>27</v>
      </c>
      <c r="B26" s="15">
        <v>109.0</v>
      </c>
      <c r="C26" s="20">
        <v>0.0</v>
      </c>
      <c r="D26" s="17">
        <v>1.63609E7</v>
      </c>
      <c r="E26" s="17">
        <v>150100.0</v>
      </c>
      <c r="F26" s="18">
        <f>+6.86</f>
        <v>6.86</v>
      </c>
      <c r="G26" s="15" t="s">
        <v>67</v>
      </c>
      <c r="H26" s="24">
        <v>45218.0</v>
      </c>
    </row>
    <row r="27">
      <c r="A27" s="9" t="s">
        <v>58</v>
      </c>
      <c r="B27" s="10">
        <v>2.4</v>
      </c>
      <c r="C27" s="19">
        <v>0.0</v>
      </c>
      <c r="D27" s="12">
        <v>14400.0</v>
      </c>
      <c r="E27" s="12">
        <v>6000.0</v>
      </c>
      <c r="F27" s="10">
        <v>-20.0</v>
      </c>
      <c r="G27" s="10" t="s">
        <v>59</v>
      </c>
      <c r="H27" s="26">
        <v>45218.0</v>
      </c>
    </row>
    <row r="28">
      <c r="A28" s="14" t="s">
        <v>17</v>
      </c>
      <c r="B28" s="15">
        <v>220.0</v>
      </c>
      <c r="C28" s="20">
        <v>0.0</v>
      </c>
      <c r="D28" s="17">
        <v>44000.0</v>
      </c>
      <c r="E28" s="15">
        <v>200.0</v>
      </c>
      <c r="F28" s="18">
        <f>+37.5</f>
        <v>37.5</v>
      </c>
      <c r="G28" s="15" t="s">
        <v>71</v>
      </c>
      <c r="H28" s="24">
        <v>45217.0</v>
      </c>
    </row>
    <row r="29">
      <c r="A29" s="9" t="s">
        <v>40</v>
      </c>
      <c r="B29" s="10">
        <v>12.8</v>
      </c>
      <c r="C29" s="19">
        <v>0.0</v>
      </c>
      <c r="D29" s="12">
        <v>4869120.0</v>
      </c>
      <c r="E29" s="12">
        <v>380400.0</v>
      </c>
      <c r="F29" s="13">
        <f>+72.51</f>
        <v>72.51</v>
      </c>
      <c r="G29" s="10" t="s">
        <v>70</v>
      </c>
      <c r="H29" s="26">
        <v>45218.0</v>
      </c>
    </row>
    <row r="30">
      <c r="A30" s="14" t="s">
        <v>30</v>
      </c>
      <c r="B30" s="15">
        <v>380.0</v>
      </c>
      <c r="C30" s="20">
        <v>0.0</v>
      </c>
      <c r="D30" s="17">
        <v>228000.0</v>
      </c>
      <c r="E30" s="15">
        <v>600.0</v>
      </c>
      <c r="F30" s="15">
        <v>-9.52</v>
      </c>
      <c r="G30" s="15" t="s">
        <v>71</v>
      </c>
      <c r="H30" s="24">
        <v>45210.0</v>
      </c>
    </row>
    <row r="31">
      <c r="A31" s="9" t="s">
        <v>41</v>
      </c>
      <c r="B31" s="10">
        <v>11.6</v>
      </c>
      <c r="C31" s="19">
        <v>0.0</v>
      </c>
      <c r="D31" s="12">
        <v>5.897556E7</v>
      </c>
      <c r="E31" s="12">
        <v>5084100.0</v>
      </c>
      <c r="F31" s="10">
        <v>-5.69</v>
      </c>
      <c r="G31" s="10" t="s">
        <v>67</v>
      </c>
      <c r="H31" s="26">
        <v>45218.0</v>
      </c>
    </row>
    <row r="32">
      <c r="A32" s="14" t="s">
        <v>62</v>
      </c>
      <c r="B32" s="15">
        <v>406.0</v>
      </c>
      <c r="C32" s="20">
        <v>0.0</v>
      </c>
      <c r="D32" s="17">
        <v>121800.0</v>
      </c>
      <c r="E32" s="15">
        <v>300.0</v>
      </c>
      <c r="F32" s="18">
        <f>+5.45</f>
        <v>5.45</v>
      </c>
      <c r="G32" s="15" t="s">
        <v>63</v>
      </c>
      <c r="H32" s="24">
        <v>45211.0</v>
      </c>
    </row>
    <row r="33">
      <c r="A33" s="9" t="s">
        <v>32</v>
      </c>
      <c r="B33" s="10">
        <v>0.91</v>
      </c>
      <c r="C33" s="19">
        <v>0.0</v>
      </c>
      <c r="D33" s="12">
        <v>3822.0</v>
      </c>
      <c r="E33" s="12">
        <v>4200.0</v>
      </c>
      <c r="F33" s="13">
        <f>+8.33</f>
        <v>8.33</v>
      </c>
      <c r="G33" s="10" t="s">
        <v>66</v>
      </c>
      <c r="H33" s="26">
        <v>45218.0</v>
      </c>
    </row>
    <row r="34">
      <c r="A34" s="14" t="s">
        <v>22</v>
      </c>
      <c r="B34" s="15">
        <v>13.8</v>
      </c>
      <c r="C34" s="20">
        <v>0.0</v>
      </c>
      <c r="D34" s="17">
        <v>8.772246E7</v>
      </c>
      <c r="E34" s="17">
        <v>6356700.0</v>
      </c>
      <c r="F34" s="15">
        <v>-42.86</v>
      </c>
      <c r="G34" s="15" t="s">
        <v>75</v>
      </c>
      <c r="H34" s="24">
        <v>45218.0</v>
      </c>
    </row>
    <row r="35">
      <c r="A35" s="9" t="s">
        <v>33</v>
      </c>
      <c r="B35" s="10">
        <v>7.7</v>
      </c>
      <c r="C35" s="19">
        <v>0.0</v>
      </c>
      <c r="D35" s="12">
        <v>7700.0</v>
      </c>
      <c r="E35" s="12">
        <v>1000.0</v>
      </c>
      <c r="F35" s="10">
        <v>-19.62</v>
      </c>
      <c r="G35" s="10" t="s">
        <v>69</v>
      </c>
      <c r="H35" s="26">
        <v>45215.0</v>
      </c>
    </row>
    <row r="36">
      <c r="A36" s="14" t="s">
        <v>34</v>
      </c>
      <c r="B36" s="15">
        <v>20.0</v>
      </c>
      <c r="C36" s="20">
        <v>0.0</v>
      </c>
      <c r="D36" s="17">
        <v>34000.0</v>
      </c>
      <c r="E36" s="17">
        <v>1700.0</v>
      </c>
      <c r="F36" s="18">
        <f>+25.39</f>
        <v>25.39</v>
      </c>
      <c r="G36" s="15" t="s">
        <v>73</v>
      </c>
      <c r="H36" s="24">
        <v>45218.0</v>
      </c>
    </row>
    <row r="37">
      <c r="A37" s="9" t="s">
        <v>35</v>
      </c>
      <c r="B37" s="10">
        <v>8.2</v>
      </c>
      <c r="C37" s="19">
        <v>0.0</v>
      </c>
      <c r="D37" s="12">
        <v>4920.0</v>
      </c>
      <c r="E37" s="10">
        <v>600.0</v>
      </c>
      <c r="F37" s="13">
        <f>+20.59</f>
        <v>20.59</v>
      </c>
      <c r="G37" s="10" t="s">
        <v>66</v>
      </c>
      <c r="H37" s="26">
        <v>45218.0</v>
      </c>
    </row>
    <row r="38">
      <c r="A38" s="14" t="s">
        <v>44</v>
      </c>
      <c r="B38" s="15">
        <v>425.0</v>
      </c>
      <c r="C38" s="20">
        <v>0.0</v>
      </c>
      <c r="D38" s="17">
        <v>42500.0</v>
      </c>
      <c r="E38" s="15">
        <v>100.0</v>
      </c>
      <c r="F38" s="15">
        <v>-7.61</v>
      </c>
      <c r="G38" s="15" t="s">
        <v>63</v>
      </c>
      <c r="H38" s="24">
        <v>45218.0</v>
      </c>
    </row>
    <row r="39">
      <c r="A39" s="9" t="s">
        <v>55</v>
      </c>
      <c r="B39" s="10">
        <v>15.35</v>
      </c>
      <c r="C39" s="19">
        <v>0.0</v>
      </c>
      <c r="D39" s="12">
        <v>29165.0</v>
      </c>
      <c r="E39" s="12">
        <v>1900.0</v>
      </c>
      <c r="F39" s="13">
        <f>+27.92</f>
        <v>27.92</v>
      </c>
      <c r="G39" s="10" t="s">
        <v>60</v>
      </c>
      <c r="H39" s="26">
        <v>45218.0</v>
      </c>
    </row>
    <row r="40">
      <c r="A40" s="14" t="s">
        <v>36</v>
      </c>
      <c r="B40" s="15">
        <v>8.98</v>
      </c>
      <c r="C40" s="20">
        <v>0.0</v>
      </c>
      <c r="D40" s="17">
        <v>299034.0</v>
      </c>
      <c r="E40" s="17">
        <v>33300.0</v>
      </c>
      <c r="F40" s="18">
        <f>+7.42</f>
        <v>7.42</v>
      </c>
      <c r="G40" s="15" t="s">
        <v>61</v>
      </c>
      <c r="H40" s="24">
        <v>45218.0</v>
      </c>
    </row>
    <row r="41">
      <c r="A41" s="9" t="s">
        <v>31</v>
      </c>
      <c r="B41" s="10">
        <v>11.95</v>
      </c>
      <c r="C41" s="19">
        <v>-0.42</v>
      </c>
      <c r="D41" s="12">
        <v>5544800.0</v>
      </c>
      <c r="E41" s="12">
        <v>464000.0</v>
      </c>
      <c r="F41" s="10">
        <v>-2.85</v>
      </c>
      <c r="G41" s="10" t="s">
        <v>67</v>
      </c>
      <c r="H41" s="26">
        <v>45218.0</v>
      </c>
    </row>
    <row r="42">
      <c r="A42" s="14" t="s">
        <v>20</v>
      </c>
      <c r="B42" s="15">
        <v>160.0</v>
      </c>
      <c r="C42" s="20">
        <v>-0.62</v>
      </c>
      <c r="D42" s="17">
        <v>3.0864E7</v>
      </c>
      <c r="E42" s="17">
        <v>192900.0</v>
      </c>
      <c r="F42" s="18">
        <f>+12.08</f>
        <v>12.08</v>
      </c>
      <c r="G42" s="15" t="s">
        <v>67</v>
      </c>
      <c r="H42" s="24">
        <v>45218.0</v>
      </c>
    </row>
    <row r="43">
      <c r="A43" s="9" t="s">
        <v>49</v>
      </c>
      <c r="B43" s="10">
        <v>23.4</v>
      </c>
      <c r="C43" s="19">
        <v>-0.64</v>
      </c>
      <c r="D43" s="12">
        <v>9360.0</v>
      </c>
      <c r="E43" s="10">
        <v>400.0</v>
      </c>
      <c r="F43" s="10">
        <v>-25.71</v>
      </c>
      <c r="G43" s="10" t="s">
        <v>66</v>
      </c>
      <c r="H43" s="26">
        <v>45216.0</v>
      </c>
    </row>
    <row r="44">
      <c r="A44" s="14" t="s">
        <v>26</v>
      </c>
      <c r="B44" s="15">
        <v>19.9</v>
      </c>
      <c r="C44" s="20">
        <v>-0.75</v>
      </c>
      <c r="D44" s="17">
        <v>7227680.0</v>
      </c>
      <c r="E44" s="17">
        <v>363200.0</v>
      </c>
      <c r="F44" s="15">
        <v>-47.77</v>
      </c>
      <c r="G44" s="15" t="s">
        <v>67</v>
      </c>
      <c r="H44" s="24">
        <v>45218.0</v>
      </c>
    </row>
    <row r="45">
      <c r="A45" s="9" t="s">
        <v>47</v>
      </c>
      <c r="B45" s="10">
        <v>7.7</v>
      </c>
      <c r="C45" s="19">
        <v>-0.77</v>
      </c>
      <c r="D45" s="10">
        <v>770.0</v>
      </c>
      <c r="E45" s="10">
        <v>100.0</v>
      </c>
      <c r="F45" s="10">
        <v>-26.32</v>
      </c>
      <c r="G45" s="10" t="s">
        <v>59</v>
      </c>
      <c r="H45" s="26">
        <v>45217.0</v>
      </c>
    </row>
    <row r="46">
      <c r="A46" s="14" t="s">
        <v>45</v>
      </c>
      <c r="B46" s="15">
        <v>2.2</v>
      </c>
      <c r="C46" s="20">
        <v>-0.9</v>
      </c>
      <c r="D46" s="17">
        <v>267960.0</v>
      </c>
      <c r="E46" s="17">
        <v>121800.0</v>
      </c>
      <c r="F46" s="15">
        <v>-31.68</v>
      </c>
      <c r="G46" s="15" t="s">
        <v>70</v>
      </c>
      <c r="H46" s="24">
        <v>45218.0</v>
      </c>
    </row>
    <row r="47">
      <c r="A47" s="9" t="s">
        <v>37</v>
      </c>
      <c r="B47" s="10">
        <v>2.0</v>
      </c>
      <c r="C47" s="19">
        <v>-0.99</v>
      </c>
      <c r="D47" s="12">
        <v>9200.0</v>
      </c>
      <c r="E47" s="12">
        <v>4600.0</v>
      </c>
      <c r="F47" s="13">
        <f>+2.56</f>
        <v>2.56</v>
      </c>
      <c r="G47" s="10" t="s">
        <v>69</v>
      </c>
      <c r="H47" s="26">
        <v>45218.0</v>
      </c>
    </row>
    <row r="48">
      <c r="A48" s="14" t="s">
        <v>74</v>
      </c>
      <c r="B48" s="15">
        <v>46.5</v>
      </c>
      <c r="C48" s="20">
        <v>-1.38</v>
      </c>
      <c r="D48" s="17">
        <v>488250.0</v>
      </c>
      <c r="E48" s="17">
        <v>10500.0</v>
      </c>
      <c r="F48" s="15">
        <v>-7.0</v>
      </c>
      <c r="G48" s="15" t="s">
        <v>67</v>
      </c>
      <c r="H48" s="24">
        <v>45218.0</v>
      </c>
    </row>
    <row r="49">
      <c r="A49" s="9" t="s">
        <v>11</v>
      </c>
      <c r="B49" s="10">
        <v>13.5</v>
      </c>
      <c r="C49" s="19">
        <v>-1.46</v>
      </c>
      <c r="D49" s="12">
        <v>5400.0</v>
      </c>
      <c r="E49" s="10">
        <v>400.0</v>
      </c>
      <c r="F49" s="13">
        <f>+28.57</f>
        <v>28.57</v>
      </c>
      <c r="G49" s="10" t="s">
        <v>71</v>
      </c>
      <c r="H49" s="26">
        <v>45217.0</v>
      </c>
    </row>
    <row r="50">
      <c r="A50" s="14" t="s">
        <v>29</v>
      </c>
      <c r="B50" s="15">
        <v>11.8</v>
      </c>
      <c r="C50" s="20">
        <v>-1.67</v>
      </c>
      <c r="D50" s="17">
        <v>2360.0</v>
      </c>
      <c r="E50" s="15">
        <v>200.0</v>
      </c>
      <c r="F50" s="15">
        <v>-11.61</v>
      </c>
      <c r="G50" s="15" t="s">
        <v>79</v>
      </c>
      <c r="H50" s="24">
        <v>45218.0</v>
      </c>
    </row>
    <row r="51">
      <c r="A51" s="9" t="s">
        <v>13</v>
      </c>
      <c r="B51" s="10">
        <v>2.29</v>
      </c>
      <c r="C51" s="19">
        <v>-1.72</v>
      </c>
      <c r="D51" s="12">
        <v>1145.0</v>
      </c>
      <c r="E51" s="10">
        <v>500.0</v>
      </c>
      <c r="F51" s="13">
        <f>+9.05</f>
        <v>9.05</v>
      </c>
      <c r="G51" s="10" t="s">
        <v>60</v>
      </c>
      <c r="H51" s="26">
        <v>45217.0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27" t="s">
        <v>37</v>
      </c>
      <c r="B51" s="28">
        <v>2.07</v>
      </c>
      <c r="C51" s="29">
        <v>-4.17</v>
      </c>
      <c r="D51" s="30">
        <v>26496.0</v>
      </c>
      <c r="E51" s="30">
        <v>12800.0</v>
      </c>
      <c r="F51" s="34">
        <f>+6.15</f>
        <v>6.15</v>
      </c>
      <c r="G51" s="28" t="s">
        <v>69</v>
      </c>
      <c r="H51" s="31">
        <v>45205.0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58</v>
      </c>
      <c r="B2" s="5">
        <v>2.37</v>
      </c>
      <c r="C2" s="6">
        <f>+9.72</f>
        <v>9.72</v>
      </c>
      <c r="D2" s="7">
        <v>65649.0</v>
      </c>
      <c r="E2" s="7">
        <v>27700.0</v>
      </c>
      <c r="F2" s="5">
        <v>-21.0</v>
      </c>
      <c r="G2" s="5" t="s">
        <v>59</v>
      </c>
      <c r="H2" s="22">
        <v>45232.0</v>
      </c>
    </row>
    <row r="3">
      <c r="A3" s="9" t="s">
        <v>15</v>
      </c>
      <c r="B3" s="10">
        <v>1.3</v>
      </c>
      <c r="C3" s="11">
        <f t="shared" ref="C3:C4" si="1">+8.33</f>
        <v>8.33</v>
      </c>
      <c r="D3" s="10">
        <v>260.0</v>
      </c>
      <c r="E3" s="10">
        <v>200.0</v>
      </c>
      <c r="F3" s="13">
        <f>+20.37</f>
        <v>20.37</v>
      </c>
      <c r="G3" s="10" t="s">
        <v>60</v>
      </c>
      <c r="H3" s="23">
        <v>45231.0</v>
      </c>
    </row>
    <row r="4">
      <c r="A4" s="14" t="s">
        <v>8</v>
      </c>
      <c r="B4" s="15">
        <v>19.5</v>
      </c>
      <c r="C4" s="16">
        <f t="shared" si="1"/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28</v>
      </c>
      <c r="B5" s="10">
        <v>0.19</v>
      </c>
      <c r="C5" s="11">
        <f>+5.56</f>
        <v>5.56</v>
      </c>
      <c r="D5" s="10">
        <v>513.0</v>
      </c>
      <c r="E5" s="12">
        <v>2700.0</v>
      </c>
      <c r="F5" s="10">
        <v>-17.39</v>
      </c>
      <c r="G5" s="10" t="s">
        <v>59</v>
      </c>
      <c r="H5" s="23">
        <v>45232.0</v>
      </c>
    </row>
    <row r="6">
      <c r="A6" s="14" t="s">
        <v>21</v>
      </c>
      <c r="B6" s="15">
        <v>6.26</v>
      </c>
      <c r="C6" s="16">
        <f>+4.68</f>
        <v>4.68</v>
      </c>
      <c r="D6" s="17">
        <v>8138.0</v>
      </c>
      <c r="E6" s="17">
        <v>1300.0</v>
      </c>
      <c r="F6" s="15">
        <v>-7.67</v>
      </c>
      <c r="G6" s="15" t="s">
        <v>61</v>
      </c>
      <c r="H6" s="25">
        <v>45232.0</v>
      </c>
    </row>
    <row r="7">
      <c r="A7" s="9" t="s">
        <v>62</v>
      </c>
      <c r="B7" s="10">
        <v>403.0</v>
      </c>
      <c r="C7" s="11">
        <f>+4.4</f>
        <v>4.4</v>
      </c>
      <c r="D7" s="12">
        <v>40300.0</v>
      </c>
      <c r="E7" s="10">
        <v>100.0</v>
      </c>
      <c r="F7" s="13">
        <f>+4.68</f>
        <v>4.68</v>
      </c>
      <c r="G7" s="10" t="s">
        <v>63</v>
      </c>
      <c r="H7" s="23">
        <v>45231.0</v>
      </c>
    </row>
    <row r="8">
      <c r="A8" s="14" t="s">
        <v>43</v>
      </c>
      <c r="B8" s="15">
        <v>220.0</v>
      </c>
      <c r="C8" s="16">
        <f>+3.9</f>
        <v>3.9</v>
      </c>
      <c r="D8" s="17">
        <v>88000.0</v>
      </c>
      <c r="E8" s="15">
        <v>400.0</v>
      </c>
      <c r="F8" s="18">
        <f>+94.26</f>
        <v>94.26</v>
      </c>
      <c r="G8" s="15" t="s">
        <v>63</v>
      </c>
      <c r="H8" s="25">
        <v>45231.0</v>
      </c>
    </row>
    <row r="9">
      <c r="A9" s="9" t="s">
        <v>16</v>
      </c>
      <c r="B9" s="10">
        <v>2.85</v>
      </c>
      <c r="C9" s="11">
        <f>+3.64</f>
        <v>3.64</v>
      </c>
      <c r="D9" s="12">
        <v>17955.0</v>
      </c>
      <c r="E9" s="12">
        <v>6300.0</v>
      </c>
      <c r="F9" s="10">
        <v>-24.4</v>
      </c>
      <c r="G9" s="10" t="s">
        <v>59</v>
      </c>
      <c r="H9" s="23">
        <v>45231.0</v>
      </c>
    </row>
    <row r="10">
      <c r="A10" s="14" t="s">
        <v>64</v>
      </c>
      <c r="B10" s="15">
        <v>0.33</v>
      </c>
      <c r="C10" s="16">
        <f>+3.13</f>
        <v>3.13</v>
      </c>
      <c r="D10" s="17">
        <v>1881.0</v>
      </c>
      <c r="E10" s="17">
        <v>5700.0</v>
      </c>
      <c r="F10" s="18">
        <f>+3.13</f>
        <v>3.13</v>
      </c>
      <c r="G10" s="15" t="s">
        <v>65</v>
      </c>
      <c r="H10" s="25">
        <v>45232.0</v>
      </c>
    </row>
    <row r="11">
      <c r="A11" s="9" t="s">
        <v>25</v>
      </c>
      <c r="B11" s="10">
        <v>36.1</v>
      </c>
      <c r="C11" s="11">
        <f>+2.85</f>
        <v>2.85</v>
      </c>
      <c r="D11" s="12">
        <v>7220.0</v>
      </c>
      <c r="E11" s="10">
        <v>200.0</v>
      </c>
      <c r="F11" s="10">
        <v>-13.74</v>
      </c>
      <c r="G11" s="10" t="s">
        <v>66</v>
      </c>
      <c r="H11" s="23">
        <v>45232.0</v>
      </c>
    </row>
    <row r="12">
      <c r="A12" s="14" t="s">
        <v>49</v>
      </c>
      <c r="B12" s="15">
        <v>23.5</v>
      </c>
      <c r="C12" s="16">
        <f>+2.62</f>
        <v>2.62</v>
      </c>
      <c r="D12" s="17">
        <v>9400.0</v>
      </c>
      <c r="E12" s="15">
        <v>400.0</v>
      </c>
      <c r="F12" s="15">
        <v>-25.4</v>
      </c>
      <c r="G12" s="15" t="s">
        <v>66</v>
      </c>
      <c r="H12" s="25">
        <v>45232.0</v>
      </c>
    </row>
    <row r="13">
      <c r="A13" s="9" t="s">
        <v>23</v>
      </c>
      <c r="B13" s="10">
        <v>35.0</v>
      </c>
      <c r="C13" s="11">
        <f>+2.19</f>
        <v>2.19</v>
      </c>
      <c r="D13" s="12">
        <v>3500.0</v>
      </c>
      <c r="E13" s="10">
        <v>100.0</v>
      </c>
      <c r="F13" s="13">
        <f>+11.11</f>
        <v>11.11</v>
      </c>
      <c r="G13" s="10" t="s">
        <v>67</v>
      </c>
      <c r="H13" s="23">
        <v>45232.0</v>
      </c>
    </row>
    <row r="14">
      <c r="A14" s="14" t="s">
        <v>48</v>
      </c>
      <c r="B14" s="15">
        <v>5.0</v>
      </c>
      <c r="C14" s="16">
        <f>+2.04</f>
        <v>2.04</v>
      </c>
      <c r="D14" s="17">
        <v>129500.0</v>
      </c>
      <c r="E14" s="17">
        <v>25900.0</v>
      </c>
      <c r="F14" s="15">
        <v>-3.85</v>
      </c>
      <c r="G14" s="15" t="s">
        <v>61</v>
      </c>
      <c r="H14" s="25">
        <v>45232.0</v>
      </c>
    </row>
    <row r="15">
      <c r="A15" s="9" t="s">
        <v>12</v>
      </c>
      <c r="B15" s="10">
        <v>1.3</v>
      </c>
      <c r="C15" s="11">
        <f>+1.56</f>
        <v>1.56</v>
      </c>
      <c r="D15" s="12">
        <v>2470.0</v>
      </c>
      <c r="E15" s="12">
        <v>1900.0</v>
      </c>
      <c r="F15" s="13">
        <f>+88.41</f>
        <v>88.41</v>
      </c>
      <c r="G15" s="10" t="s">
        <v>60</v>
      </c>
      <c r="H15" s="23">
        <v>45232.0</v>
      </c>
    </row>
    <row r="16">
      <c r="A16" s="14" t="s">
        <v>68</v>
      </c>
      <c r="B16" s="15">
        <v>185.5</v>
      </c>
      <c r="C16" s="16">
        <f>+1.37</f>
        <v>1.37</v>
      </c>
      <c r="D16" s="17">
        <v>37100.0</v>
      </c>
      <c r="E16" s="15">
        <v>200.0</v>
      </c>
      <c r="F16" s="15">
        <v>-6.67</v>
      </c>
      <c r="G16" s="15" t="s">
        <v>69</v>
      </c>
      <c r="H16" s="25">
        <v>45232.0</v>
      </c>
    </row>
    <row r="17">
      <c r="A17" s="9" t="s">
        <v>45</v>
      </c>
      <c r="B17" s="10">
        <v>2.37</v>
      </c>
      <c r="C17" s="11">
        <f>+0.85</f>
        <v>0.85</v>
      </c>
      <c r="D17" s="12">
        <v>1022418.0</v>
      </c>
      <c r="E17" s="12">
        <v>431400.0</v>
      </c>
      <c r="F17" s="10">
        <v>-26.4</v>
      </c>
      <c r="G17" s="10" t="s">
        <v>70</v>
      </c>
      <c r="H17" s="23">
        <v>45232.0</v>
      </c>
    </row>
    <row r="18">
      <c r="A18" s="14" t="s">
        <v>40</v>
      </c>
      <c r="B18" s="15">
        <v>13.65</v>
      </c>
      <c r="C18" s="16">
        <f>+0.37</f>
        <v>0.37</v>
      </c>
      <c r="D18" s="17">
        <v>4095.0</v>
      </c>
      <c r="E18" s="15">
        <v>300.0</v>
      </c>
      <c r="F18" s="18">
        <f>+83.96</f>
        <v>83.96</v>
      </c>
      <c r="G18" s="15" t="s">
        <v>70</v>
      </c>
      <c r="H18" s="25">
        <v>45232.0</v>
      </c>
    </row>
    <row r="19">
      <c r="A19" s="9" t="s">
        <v>11</v>
      </c>
      <c r="B19" s="10">
        <v>13.1</v>
      </c>
      <c r="C19" s="19">
        <v>0.0</v>
      </c>
      <c r="D19" s="12">
        <v>2620.0</v>
      </c>
      <c r="E19" s="10">
        <v>200.0</v>
      </c>
      <c r="F19" s="13">
        <f>+24.76</f>
        <v>24.76</v>
      </c>
      <c r="G19" s="10" t="s">
        <v>71</v>
      </c>
      <c r="H19" s="23">
        <v>45232.0</v>
      </c>
    </row>
    <row r="20">
      <c r="A20" s="14" t="s">
        <v>30</v>
      </c>
      <c r="B20" s="15">
        <v>380.0</v>
      </c>
      <c r="C20" s="20">
        <v>0.0</v>
      </c>
      <c r="D20" s="17">
        <v>38000.0</v>
      </c>
      <c r="E20" s="15">
        <v>100.0</v>
      </c>
      <c r="F20" s="15">
        <v>-9.52</v>
      </c>
      <c r="G20" s="15" t="s">
        <v>71</v>
      </c>
      <c r="H20" s="24">
        <v>45225.0</v>
      </c>
    </row>
    <row r="21">
      <c r="A21" s="9" t="s">
        <v>14</v>
      </c>
      <c r="B21" s="10">
        <v>3.36</v>
      </c>
      <c r="C21" s="19">
        <v>0.0</v>
      </c>
      <c r="D21" s="10">
        <v>336.0</v>
      </c>
      <c r="E21" s="10">
        <v>100.0</v>
      </c>
      <c r="F21" s="10">
        <v>-28.66</v>
      </c>
      <c r="G21" s="10" t="s">
        <v>72</v>
      </c>
      <c r="H21" s="26">
        <v>45230.0</v>
      </c>
    </row>
    <row r="22">
      <c r="A22" s="14" t="s">
        <v>6</v>
      </c>
      <c r="B22" s="15">
        <v>22.0</v>
      </c>
      <c r="C22" s="20">
        <v>0.0</v>
      </c>
      <c r="D22" s="17">
        <v>2200.0</v>
      </c>
      <c r="E22" s="15">
        <v>100.0</v>
      </c>
      <c r="F22" s="15">
        <v>-2.0</v>
      </c>
      <c r="G22" s="15" t="s">
        <v>71</v>
      </c>
      <c r="H22" s="25">
        <v>45232.0</v>
      </c>
    </row>
    <row r="23">
      <c r="A23" s="9" t="s">
        <v>7</v>
      </c>
      <c r="B23" s="10">
        <v>75.0</v>
      </c>
      <c r="C23" s="19">
        <v>0.0</v>
      </c>
      <c r="D23" s="12">
        <v>60000.0</v>
      </c>
      <c r="E23" s="10">
        <v>800.0</v>
      </c>
      <c r="F23" s="13">
        <f>+6.01</f>
        <v>6.01</v>
      </c>
      <c r="G23" s="10" t="s">
        <v>70</v>
      </c>
      <c r="H23" s="26">
        <v>45230.0</v>
      </c>
    </row>
    <row r="24">
      <c r="A24" s="14" t="s">
        <v>35</v>
      </c>
      <c r="B24" s="15">
        <v>9.0</v>
      </c>
      <c r="C24" s="20">
        <v>0.0</v>
      </c>
      <c r="D24" s="17">
        <v>60300.0</v>
      </c>
      <c r="E24" s="17">
        <v>6700.0</v>
      </c>
      <c r="F24" s="18">
        <f>+32.35</f>
        <v>32.35</v>
      </c>
      <c r="G24" s="15" t="s">
        <v>66</v>
      </c>
      <c r="H24" s="25">
        <v>45232.0</v>
      </c>
    </row>
    <row r="25">
      <c r="A25" s="9" t="s">
        <v>13</v>
      </c>
      <c r="B25" s="10">
        <v>2.13</v>
      </c>
      <c r="C25" s="19">
        <v>0.0</v>
      </c>
      <c r="D25" s="12">
        <v>134829.0</v>
      </c>
      <c r="E25" s="12">
        <v>63300.0</v>
      </c>
      <c r="F25" s="13">
        <f>+1.43</f>
        <v>1.43</v>
      </c>
      <c r="G25" s="10" t="s">
        <v>60</v>
      </c>
      <c r="H25" s="26">
        <v>45230.0</v>
      </c>
    </row>
    <row r="26">
      <c r="A26" s="14" t="s">
        <v>17</v>
      </c>
      <c r="B26" s="15">
        <v>205.0</v>
      </c>
      <c r="C26" s="20">
        <v>-0.24</v>
      </c>
      <c r="D26" s="17">
        <v>615000.0</v>
      </c>
      <c r="E26" s="17">
        <v>3000.0</v>
      </c>
      <c r="F26" s="18">
        <f>+28.13</f>
        <v>28.13</v>
      </c>
      <c r="G26" s="15" t="s">
        <v>71</v>
      </c>
      <c r="H26" s="25">
        <v>45232.0</v>
      </c>
    </row>
    <row r="27">
      <c r="A27" s="9" t="s">
        <v>34</v>
      </c>
      <c r="B27" s="10">
        <v>20.0</v>
      </c>
      <c r="C27" s="19">
        <v>-0.25</v>
      </c>
      <c r="D27" s="12">
        <v>202000.0</v>
      </c>
      <c r="E27" s="12">
        <v>10100.0</v>
      </c>
      <c r="F27" s="13">
        <f>+25.39</f>
        <v>25.39</v>
      </c>
      <c r="G27" s="10" t="s">
        <v>73</v>
      </c>
      <c r="H27" s="23">
        <v>45232.0</v>
      </c>
    </row>
    <row r="28">
      <c r="A28" s="14" t="s">
        <v>55</v>
      </c>
      <c r="B28" s="15">
        <v>17.5</v>
      </c>
      <c r="C28" s="20">
        <v>-0.28</v>
      </c>
      <c r="D28" s="17">
        <v>134750.0</v>
      </c>
      <c r="E28" s="17">
        <v>7700.0</v>
      </c>
      <c r="F28" s="18">
        <f>+45.83</f>
        <v>45.83</v>
      </c>
      <c r="G28" s="15" t="s">
        <v>60</v>
      </c>
      <c r="H28" s="25">
        <v>45232.0</v>
      </c>
    </row>
    <row r="29">
      <c r="A29" s="9" t="s">
        <v>42</v>
      </c>
      <c r="B29" s="10">
        <v>37.05</v>
      </c>
      <c r="C29" s="19">
        <v>-0.4</v>
      </c>
      <c r="D29" s="12">
        <v>1.6394625E7</v>
      </c>
      <c r="E29" s="12">
        <v>442500.0</v>
      </c>
      <c r="F29" s="10">
        <v>-16.74</v>
      </c>
      <c r="G29" s="10" t="s">
        <v>67</v>
      </c>
      <c r="H29" s="23">
        <v>45232.0</v>
      </c>
    </row>
    <row r="30">
      <c r="A30" s="14" t="s">
        <v>20</v>
      </c>
      <c r="B30" s="15">
        <v>155.75</v>
      </c>
      <c r="C30" s="20">
        <v>-0.48</v>
      </c>
      <c r="D30" s="17">
        <v>420525.0</v>
      </c>
      <c r="E30" s="17">
        <v>2700.0</v>
      </c>
      <c r="F30" s="18">
        <f>+9.11</f>
        <v>9.11</v>
      </c>
      <c r="G30" s="15" t="s">
        <v>67</v>
      </c>
      <c r="H30" s="25">
        <v>45232.0</v>
      </c>
    </row>
    <row r="31">
      <c r="A31" s="9" t="s">
        <v>53</v>
      </c>
      <c r="B31" s="10">
        <v>3.89</v>
      </c>
      <c r="C31" s="19">
        <v>-0.51</v>
      </c>
      <c r="D31" s="12">
        <v>17894.0</v>
      </c>
      <c r="E31" s="12">
        <v>4600.0</v>
      </c>
      <c r="F31" s="13">
        <f>+21.94</f>
        <v>21.94</v>
      </c>
      <c r="G31" s="10" t="s">
        <v>65</v>
      </c>
      <c r="H31" s="23">
        <v>45232.0</v>
      </c>
    </row>
    <row r="32">
      <c r="A32" s="14" t="s">
        <v>19</v>
      </c>
      <c r="B32" s="15">
        <v>1.76</v>
      </c>
      <c r="C32" s="20">
        <v>-0.57</v>
      </c>
      <c r="D32" s="17">
        <v>50864.0</v>
      </c>
      <c r="E32" s="17">
        <v>28900.0</v>
      </c>
      <c r="F32" s="15">
        <v>-3.83</v>
      </c>
      <c r="G32" s="15" t="s">
        <v>69</v>
      </c>
      <c r="H32" s="25">
        <v>45232.0</v>
      </c>
    </row>
    <row r="33">
      <c r="A33" s="9" t="s">
        <v>33</v>
      </c>
      <c r="B33" s="10">
        <v>6.9</v>
      </c>
      <c r="C33" s="19">
        <v>-0.58</v>
      </c>
      <c r="D33" s="12">
        <v>34500.0</v>
      </c>
      <c r="E33" s="12">
        <v>5000.0</v>
      </c>
      <c r="F33" s="10">
        <v>-27.97</v>
      </c>
      <c r="G33" s="10" t="s">
        <v>69</v>
      </c>
      <c r="H33" s="23">
        <v>45231.0</v>
      </c>
    </row>
    <row r="34">
      <c r="A34" s="14" t="s">
        <v>38</v>
      </c>
      <c r="B34" s="15">
        <v>39.1</v>
      </c>
      <c r="C34" s="20">
        <v>-0.64</v>
      </c>
      <c r="D34" s="17">
        <v>1888530.0</v>
      </c>
      <c r="E34" s="17">
        <v>48300.0</v>
      </c>
      <c r="F34" s="15">
        <v>-0.64</v>
      </c>
      <c r="G34" s="15" t="s">
        <v>67</v>
      </c>
      <c r="H34" s="25">
        <v>45232.0</v>
      </c>
    </row>
    <row r="35">
      <c r="A35" s="9" t="s">
        <v>41</v>
      </c>
      <c r="B35" s="10">
        <v>11.55</v>
      </c>
      <c r="C35" s="19">
        <v>-0.86</v>
      </c>
      <c r="D35" s="12">
        <v>1258950.0</v>
      </c>
      <c r="E35" s="12">
        <v>109000.0</v>
      </c>
      <c r="F35" s="10">
        <v>-6.1</v>
      </c>
      <c r="G35" s="10" t="s">
        <v>67</v>
      </c>
      <c r="H35" s="23">
        <v>45232.0</v>
      </c>
    </row>
    <row r="36">
      <c r="A36" s="14" t="s">
        <v>50</v>
      </c>
      <c r="B36" s="15">
        <v>16.75</v>
      </c>
      <c r="C36" s="20">
        <v>-0.89</v>
      </c>
      <c r="D36" s="17">
        <v>139025.0</v>
      </c>
      <c r="E36" s="17">
        <v>8300.0</v>
      </c>
      <c r="F36" s="15">
        <v>-1.47</v>
      </c>
      <c r="G36" s="15" t="s">
        <v>60</v>
      </c>
      <c r="H36" s="25">
        <v>45232.0</v>
      </c>
    </row>
    <row r="37">
      <c r="A37" s="9" t="s">
        <v>74</v>
      </c>
      <c r="B37" s="10">
        <v>44.55</v>
      </c>
      <c r="C37" s="19">
        <v>-1.0</v>
      </c>
      <c r="D37" s="12">
        <v>311850.0</v>
      </c>
      <c r="E37" s="12">
        <v>7000.0</v>
      </c>
      <c r="F37" s="10">
        <v>-10.9</v>
      </c>
      <c r="G37" s="10" t="s">
        <v>67</v>
      </c>
      <c r="H37" s="23">
        <v>45232.0</v>
      </c>
    </row>
    <row r="38">
      <c r="A38" s="14" t="s">
        <v>18</v>
      </c>
      <c r="B38" s="15">
        <v>2.47</v>
      </c>
      <c r="C38" s="20">
        <v>-1.2</v>
      </c>
      <c r="D38" s="17">
        <v>23959.0</v>
      </c>
      <c r="E38" s="17">
        <v>9700.0</v>
      </c>
      <c r="F38" s="15">
        <v>-17.94</v>
      </c>
      <c r="G38" s="15" t="s">
        <v>73</v>
      </c>
      <c r="H38" s="25">
        <v>45232.0</v>
      </c>
    </row>
    <row r="39">
      <c r="A39" s="9" t="s">
        <v>31</v>
      </c>
      <c r="B39" s="10">
        <v>11.4</v>
      </c>
      <c r="C39" s="19">
        <v>-1.3</v>
      </c>
      <c r="D39" s="12">
        <v>856140.0</v>
      </c>
      <c r="E39" s="12">
        <v>75100.0</v>
      </c>
      <c r="F39" s="10">
        <v>-7.32</v>
      </c>
      <c r="G39" s="10" t="s">
        <v>67</v>
      </c>
      <c r="H39" s="23">
        <v>45232.0</v>
      </c>
    </row>
    <row r="40">
      <c r="A40" s="14" t="s">
        <v>44</v>
      </c>
      <c r="B40" s="15">
        <v>415.0</v>
      </c>
      <c r="C40" s="20">
        <v>-1.37</v>
      </c>
      <c r="D40" s="17">
        <v>539500.0</v>
      </c>
      <c r="E40" s="17">
        <v>1300.0</v>
      </c>
      <c r="F40" s="15">
        <v>-9.78</v>
      </c>
      <c r="G40" s="15" t="s">
        <v>63</v>
      </c>
      <c r="H40" s="25">
        <v>45232.0</v>
      </c>
    </row>
    <row r="41">
      <c r="A41" s="9" t="s">
        <v>22</v>
      </c>
      <c r="B41" s="10">
        <v>12.1</v>
      </c>
      <c r="C41" s="19">
        <v>-1.63</v>
      </c>
      <c r="D41" s="12">
        <v>8535340.0</v>
      </c>
      <c r="E41" s="12">
        <v>705400.0</v>
      </c>
      <c r="F41" s="10">
        <v>-49.9</v>
      </c>
      <c r="G41" s="10" t="s">
        <v>75</v>
      </c>
      <c r="H41" s="23">
        <v>45232.0</v>
      </c>
    </row>
    <row r="42">
      <c r="A42" s="14" t="s">
        <v>46</v>
      </c>
      <c r="B42" s="15">
        <v>16.65</v>
      </c>
      <c r="C42" s="20">
        <v>-1.77</v>
      </c>
      <c r="D42" s="17">
        <v>178155.0</v>
      </c>
      <c r="E42" s="17">
        <v>10700.0</v>
      </c>
      <c r="F42" s="15">
        <v>-30.19</v>
      </c>
      <c r="G42" s="15" t="s">
        <v>70</v>
      </c>
      <c r="H42" s="25">
        <v>45232.0</v>
      </c>
    </row>
    <row r="43">
      <c r="A43" s="9" t="s">
        <v>24</v>
      </c>
      <c r="B43" s="10">
        <v>3.73</v>
      </c>
      <c r="C43" s="19">
        <v>-1.84</v>
      </c>
      <c r="D43" s="12">
        <v>4849.0</v>
      </c>
      <c r="E43" s="12">
        <v>1300.0</v>
      </c>
      <c r="F43" s="10">
        <v>-33.39</v>
      </c>
      <c r="G43" s="10" t="s">
        <v>69</v>
      </c>
      <c r="H43" s="23">
        <v>45232.0</v>
      </c>
    </row>
    <row r="44">
      <c r="A44" s="14" t="s">
        <v>36</v>
      </c>
      <c r="B44" s="15">
        <v>8.4</v>
      </c>
      <c r="C44" s="20">
        <v>-1.87</v>
      </c>
      <c r="D44" s="17">
        <v>623280.0</v>
      </c>
      <c r="E44" s="17">
        <v>74200.0</v>
      </c>
      <c r="F44" s="18">
        <f>+0.48</f>
        <v>0.48</v>
      </c>
      <c r="G44" s="15" t="s">
        <v>61</v>
      </c>
      <c r="H44" s="25">
        <v>45232.0</v>
      </c>
    </row>
    <row r="45">
      <c r="A45" s="9" t="s">
        <v>52</v>
      </c>
      <c r="B45" s="10">
        <v>0.52</v>
      </c>
      <c r="C45" s="19">
        <v>-1.89</v>
      </c>
      <c r="D45" s="10">
        <v>416.0</v>
      </c>
      <c r="E45" s="10">
        <v>800.0</v>
      </c>
      <c r="F45" s="10">
        <v>-44.09</v>
      </c>
      <c r="G45" s="10" t="s">
        <v>61</v>
      </c>
      <c r="H45" s="23">
        <v>45232.0</v>
      </c>
    </row>
    <row r="46">
      <c r="A46" s="14" t="s">
        <v>32</v>
      </c>
      <c r="B46" s="15">
        <v>0.91</v>
      </c>
      <c r="C46" s="20">
        <v>-2.15</v>
      </c>
      <c r="D46" s="17">
        <v>1638.0</v>
      </c>
      <c r="E46" s="17">
        <v>1800.0</v>
      </c>
      <c r="F46" s="18">
        <f>+8.33</f>
        <v>8.33</v>
      </c>
      <c r="G46" s="15" t="s">
        <v>66</v>
      </c>
      <c r="H46" s="25">
        <v>45232.0</v>
      </c>
    </row>
    <row r="47">
      <c r="A47" s="9" t="s">
        <v>51</v>
      </c>
      <c r="B47" s="10">
        <v>123.0</v>
      </c>
      <c r="C47" s="19">
        <v>-2.77</v>
      </c>
      <c r="D47" s="12">
        <v>1.78842E7</v>
      </c>
      <c r="E47" s="12">
        <v>145400.0</v>
      </c>
      <c r="F47" s="10">
        <v>-26.57</v>
      </c>
      <c r="G47" s="10" t="s">
        <v>76</v>
      </c>
      <c r="H47" s="23">
        <v>45232.0</v>
      </c>
    </row>
    <row r="48">
      <c r="A48" s="14" t="s">
        <v>54</v>
      </c>
      <c r="B48" s="15">
        <v>3.19</v>
      </c>
      <c r="C48" s="20">
        <v>-3.04</v>
      </c>
      <c r="D48" s="15">
        <v>957.0</v>
      </c>
      <c r="E48" s="15">
        <v>300.0</v>
      </c>
      <c r="F48" s="18">
        <f>+7.77</f>
        <v>7.77</v>
      </c>
      <c r="G48" s="15" t="s">
        <v>60</v>
      </c>
      <c r="H48" s="24">
        <v>45230.0</v>
      </c>
    </row>
    <row r="49">
      <c r="A49" s="9" t="s">
        <v>27</v>
      </c>
      <c r="B49" s="10">
        <v>105.0</v>
      </c>
      <c r="C49" s="19">
        <v>-3.45</v>
      </c>
      <c r="D49" s="12">
        <v>84000.0</v>
      </c>
      <c r="E49" s="10">
        <v>800.0</v>
      </c>
      <c r="F49" s="13">
        <f>+2.94</f>
        <v>2.94</v>
      </c>
      <c r="G49" s="10" t="s">
        <v>67</v>
      </c>
      <c r="H49" s="23">
        <v>45232.0</v>
      </c>
    </row>
    <row r="50">
      <c r="A50" s="14" t="s">
        <v>37</v>
      </c>
      <c r="B50" s="15">
        <v>2.02</v>
      </c>
      <c r="C50" s="20">
        <v>-3.81</v>
      </c>
      <c r="D50" s="17">
        <v>10302.0</v>
      </c>
      <c r="E50" s="17">
        <v>5100.0</v>
      </c>
      <c r="F50" s="18">
        <f>+3.59</f>
        <v>3.59</v>
      </c>
      <c r="G50" s="15" t="s">
        <v>69</v>
      </c>
      <c r="H50" s="25">
        <v>45232.0</v>
      </c>
    </row>
    <row r="51">
      <c r="A51" s="9" t="s">
        <v>26</v>
      </c>
      <c r="B51" s="10">
        <v>16.5</v>
      </c>
      <c r="C51" s="19">
        <v>-4.07</v>
      </c>
      <c r="D51" s="12">
        <v>2488200.0</v>
      </c>
      <c r="E51" s="12">
        <v>150800.0</v>
      </c>
      <c r="F51" s="10">
        <v>-56.69</v>
      </c>
      <c r="G51" s="10" t="s">
        <v>67</v>
      </c>
      <c r="H51" s="23">
        <v>45232.0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33</v>
      </c>
      <c r="B2" s="5">
        <v>7.7</v>
      </c>
      <c r="C2" s="6">
        <f>+10</f>
        <v>10</v>
      </c>
      <c r="D2" s="5">
        <v>770.0</v>
      </c>
      <c r="E2" s="5">
        <v>100.0</v>
      </c>
      <c r="F2" s="5">
        <v>-19.62</v>
      </c>
      <c r="G2" s="5" t="s">
        <v>69</v>
      </c>
      <c r="H2" s="22">
        <v>45205.0</v>
      </c>
    </row>
    <row r="3">
      <c r="A3" s="9" t="s">
        <v>8</v>
      </c>
      <c r="B3" s="10">
        <v>19.5</v>
      </c>
      <c r="C3" s="11">
        <f t="shared" ref="C3:C4" si="1">+8.33</f>
        <v>8.33</v>
      </c>
      <c r="D3" s="12">
        <v>7800.0</v>
      </c>
      <c r="E3" s="10">
        <v>400.0</v>
      </c>
      <c r="F3" s="10">
        <v>-79.47</v>
      </c>
      <c r="G3" s="10" t="s">
        <v>59</v>
      </c>
      <c r="H3" s="26">
        <v>45180.0</v>
      </c>
    </row>
    <row r="4">
      <c r="A4" s="14" t="s">
        <v>13</v>
      </c>
      <c r="B4" s="15">
        <v>2.6</v>
      </c>
      <c r="C4" s="16">
        <f t="shared" si="1"/>
        <v>8.33</v>
      </c>
      <c r="D4" s="17">
        <v>13260.0</v>
      </c>
      <c r="E4" s="17">
        <v>5100.0</v>
      </c>
      <c r="F4" s="18">
        <f>+23.81</f>
        <v>23.81</v>
      </c>
      <c r="G4" s="15" t="s">
        <v>60</v>
      </c>
      <c r="H4" s="25">
        <v>45205.0</v>
      </c>
    </row>
    <row r="5">
      <c r="A5" s="9" t="s">
        <v>58</v>
      </c>
      <c r="B5" s="10">
        <v>2.4</v>
      </c>
      <c r="C5" s="11">
        <f>+7.14</f>
        <v>7.14</v>
      </c>
      <c r="D5" s="12">
        <v>51600.0</v>
      </c>
      <c r="E5" s="12">
        <v>21500.0</v>
      </c>
      <c r="F5" s="10">
        <v>-20.0</v>
      </c>
      <c r="G5" s="10" t="s">
        <v>59</v>
      </c>
      <c r="H5" s="23">
        <v>45204.0</v>
      </c>
    </row>
    <row r="6">
      <c r="A6" s="14" t="s">
        <v>39</v>
      </c>
      <c r="B6" s="15">
        <v>7.52</v>
      </c>
      <c r="C6" s="16">
        <f>+5.62</f>
        <v>5.62</v>
      </c>
      <c r="D6" s="17">
        <v>75200.0</v>
      </c>
      <c r="E6" s="17">
        <v>10000.0</v>
      </c>
      <c r="F6" s="18">
        <f>+15.34</f>
        <v>15.34</v>
      </c>
      <c r="G6" s="15" t="s">
        <v>65</v>
      </c>
      <c r="H6" s="25">
        <v>45205.0</v>
      </c>
    </row>
    <row r="7">
      <c r="A7" s="9" t="s">
        <v>32</v>
      </c>
      <c r="B7" s="10">
        <v>0.91</v>
      </c>
      <c r="C7" s="11">
        <f>+4.6</f>
        <v>4.6</v>
      </c>
      <c r="D7" s="12">
        <v>5460.0</v>
      </c>
      <c r="E7" s="12">
        <v>6000.0</v>
      </c>
      <c r="F7" s="13">
        <f>+8.33</f>
        <v>8.33</v>
      </c>
      <c r="G7" s="10" t="s">
        <v>66</v>
      </c>
      <c r="H7" s="23">
        <v>45205.0</v>
      </c>
    </row>
    <row r="8">
      <c r="A8" s="14" t="s">
        <v>53</v>
      </c>
      <c r="B8" s="15">
        <v>4.22</v>
      </c>
      <c r="C8" s="16">
        <f>+4.46</f>
        <v>4.46</v>
      </c>
      <c r="D8" s="17">
        <v>4642.0</v>
      </c>
      <c r="E8" s="17">
        <v>1100.0</v>
      </c>
      <c r="F8" s="18">
        <f>+32.29</f>
        <v>32.29</v>
      </c>
      <c r="G8" s="15" t="s">
        <v>65</v>
      </c>
      <c r="H8" s="25">
        <v>45205.0</v>
      </c>
    </row>
    <row r="9">
      <c r="A9" s="9" t="s">
        <v>38</v>
      </c>
      <c r="B9" s="10">
        <v>39.1</v>
      </c>
      <c r="C9" s="11">
        <f>+4.13</f>
        <v>4.13</v>
      </c>
      <c r="D9" s="12">
        <v>74290.0</v>
      </c>
      <c r="E9" s="12">
        <v>1900.0</v>
      </c>
      <c r="F9" s="10">
        <v>-0.64</v>
      </c>
      <c r="G9" s="10" t="s">
        <v>67</v>
      </c>
      <c r="H9" s="23">
        <v>45205.0</v>
      </c>
    </row>
    <row r="10">
      <c r="A10" s="14" t="s">
        <v>45</v>
      </c>
      <c r="B10" s="15">
        <v>2.3</v>
      </c>
      <c r="C10" s="16">
        <f>+3.6</f>
        <v>3.6</v>
      </c>
      <c r="D10" s="17">
        <v>6681270.0</v>
      </c>
      <c r="E10" s="17">
        <v>2904900.0</v>
      </c>
      <c r="F10" s="15">
        <v>-28.57</v>
      </c>
      <c r="G10" s="15" t="s">
        <v>70</v>
      </c>
      <c r="H10" s="25">
        <v>45205.0</v>
      </c>
    </row>
    <row r="11">
      <c r="A11" s="9" t="s">
        <v>74</v>
      </c>
      <c r="B11" s="10">
        <v>48.8</v>
      </c>
      <c r="C11" s="11">
        <f>+3.5</f>
        <v>3.5</v>
      </c>
      <c r="D11" s="12">
        <v>24400.0</v>
      </c>
      <c r="E11" s="10">
        <v>500.0</v>
      </c>
      <c r="F11" s="10">
        <v>-2.4</v>
      </c>
      <c r="G11" s="10" t="s">
        <v>67</v>
      </c>
      <c r="H11" s="23">
        <v>45205.0</v>
      </c>
    </row>
    <row r="12">
      <c r="A12" s="14" t="s">
        <v>15</v>
      </c>
      <c r="B12" s="15">
        <v>1.26</v>
      </c>
      <c r="C12" s="16">
        <f>+3.28</f>
        <v>3.28</v>
      </c>
      <c r="D12" s="17">
        <v>4410.0</v>
      </c>
      <c r="E12" s="17">
        <v>3500.0</v>
      </c>
      <c r="F12" s="18">
        <f>+16.67</f>
        <v>16.67</v>
      </c>
      <c r="G12" s="15" t="s">
        <v>60</v>
      </c>
      <c r="H12" s="25">
        <v>45205.0</v>
      </c>
    </row>
    <row r="13">
      <c r="A13" s="9" t="s">
        <v>14</v>
      </c>
      <c r="B13" s="10">
        <v>4.0</v>
      </c>
      <c r="C13" s="11">
        <f>+1.78</f>
        <v>1.78</v>
      </c>
      <c r="D13" s="12">
        <v>1200.0</v>
      </c>
      <c r="E13" s="10">
        <v>300.0</v>
      </c>
      <c r="F13" s="10">
        <v>-15.07</v>
      </c>
      <c r="G13" s="10" t="s">
        <v>72</v>
      </c>
      <c r="H13" s="23">
        <v>45205.0</v>
      </c>
    </row>
    <row r="14">
      <c r="A14" s="14" t="s">
        <v>19</v>
      </c>
      <c r="B14" s="15">
        <v>1.76</v>
      </c>
      <c r="C14" s="16">
        <f>+1.73</f>
        <v>1.73</v>
      </c>
      <c r="D14" s="17">
        <v>17424.0</v>
      </c>
      <c r="E14" s="17">
        <v>9900.0</v>
      </c>
      <c r="F14" s="15">
        <v>-3.83</v>
      </c>
      <c r="G14" s="15" t="s">
        <v>69</v>
      </c>
      <c r="H14" s="25">
        <v>45205.0</v>
      </c>
    </row>
    <row r="15">
      <c r="A15" s="9" t="s">
        <v>40</v>
      </c>
      <c r="B15" s="10">
        <v>13.3</v>
      </c>
      <c r="C15" s="11">
        <f>+1.53</f>
        <v>1.53</v>
      </c>
      <c r="D15" s="12">
        <v>244720.0</v>
      </c>
      <c r="E15" s="12">
        <v>18400.0</v>
      </c>
      <c r="F15" s="13">
        <f>+79.25</f>
        <v>79.25</v>
      </c>
      <c r="G15" s="10" t="s">
        <v>70</v>
      </c>
      <c r="H15" s="23">
        <v>45205.0</v>
      </c>
    </row>
    <row r="16">
      <c r="A16" s="14" t="s">
        <v>10</v>
      </c>
      <c r="B16" s="15">
        <v>1.43</v>
      </c>
      <c r="C16" s="16">
        <f>+0.7</f>
        <v>0.7</v>
      </c>
      <c r="D16" s="17">
        <v>89804.0</v>
      </c>
      <c r="E16" s="17">
        <v>62800.0</v>
      </c>
      <c r="F16" s="15">
        <v>-8.33</v>
      </c>
      <c r="G16" s="15" t="s">
        <v>70</v>
      </c>
      <c r="H16" s="25">
        <v>45205.0</v>
      </c>
    </row>
    <row r="17">
      <c r="A17" s="9" t="s">
        <v>42</v>
      </c>
      <c r="B17" s="10">
        <v>36.55</v>
      </c>
      <c r="C17" s="11">
        <f>+0.69</f>
        <v>0.69</v>
      </c>
      <c r="D17" s="12">
        <v>1849430.0</v>
      </c>
      <c r="E17" s="12">
        <v>50600.0</v>
      </c>
      <c r="F17" s="10">
        <v>-17.87</v>
      </c>
      <c r="G17" s="10" t="s">
        <v>67</v>
      </c>
      <c r="H17" s="23">
        <v>45205.0</v>
      </c>
    </row>
    <row r="18">
      <c r="A18" s="14" t="s">
        <v>24</v>
      </c>
      <c r="B18" s="15">
        <v>3.6</v>
      </c>
      <c r="C18" s="16">
        <f>+0.56</f>
        <v>0.56</v>
      </c>
      <c r="D18" s="17">
        <v>232920.0</v>
      </c>
      <c r="E18" s="17">
        <v>64700.0</v>
      </c>
      <c r="F18" s="15">
        <v>-35.71</v>
      </c>
      <c r="G18" s="15" t="s">
        <v>69</v>
      </c>
      <c r="H18" s="25">
        <v>45203.0</v>
      </c>
    </row>
    <row r="19">
      <c r="A19" s="9" t="s">
        <v>29</v>
      </c>
      <c r="B19" s="10">
        <v>11.6</v>
      </c>
      <c r="C19" s="11">
        <f t="shared" ref="C19:C20" si="2">+0.43</f>
        <v>0.43</v>
      </c>
      <c r="D19" s="12">
        <v>1160.0</v>
      </c>
      <c r="E19" s="10">
        <v>100.0</v>
      </c>
      <c r="F19" s="10">
        <v>-13.11</v>
      </c>
      <c r="G19" s="10" t="s">
        <v>79</v>
      </c>
      <c r="H19" s="23">
        <v>45205.0</v>
      </c>
    </row>
    <row r="20">
      <c r="A20" s="14" t="s">
        <v>41</v>
      </c>
      <c r="B20" s="15">
        <v>11.6</v>
      </c>
      <c r="C20" s="16">
        <f t="shared" si="2"/>
        <v>0.43</v>
      </c>
      <c r="D20" s="17">
        <v>1099680.0</v>
      </c>
      <c r="E20" s="17">
        <v>94800.0</v>
      </c>
      <c r="F20" s="15">
        <v>-5.69</v>
      </c>
      <c r="G20" s="15" t="s">
        <v>67</v>
      </c>
      <c r="H20" s="25">
        <v>45205.0</v>
      </c>
    </row>
    <row r="21">
      <c r="A21" s="9" t="s">
        <v>50</v>
      </c>
      <c r="B21" s="10">
        <v>17.95</v>
      </c>
      <c r="C21" s="11">
        <f>+0.28</f>
        <v>0.28</v>
      </c>
      <c r="D21" s="12">
        <v>71800.0</v>
      </c>
      <c r="E21" s="12">
        <v>4000.0</v>
      </c>
      <c r="F21" s="13">
        <f>+5.59</f>
        <v>5.59</v>
      </c>
      <c r="G21" s="10" t="s">
        <v>60</v>
      </c>
      <c r="H21" s="23">
        <v>45205.0</v>
      </c>
    </row>
    <row r="22">
      <c r="A22" s="14" t="s">
        <v>28</v>
      </c>
      <c r="B22" s="15">
        <v>0.2</v>
      </c>
      <c r="C22" s="20">
        <v>0.0</v>
      </c>
      <c r="D22" s="17">
        <v>2240.0</v>
      </c>
      <c r="E22" s="17">
        <v>11200.0</v>
      </c>
      <c r="F22" s="15">
        <v>-13.04</v>
      </c>
      <c r="G22" s="15" t="s">
        <v>59</v>
      </c>
      <c r="H22" s="25">
        <v>45205.0</v>
      </c>
    </row>
    <row r="23">
      <c r="A23" s="9" t="s">
        <v>11</v>
      </c>
      <c r="B23" s="10">
        <v>13.7</v>
      </c>
      <c r="C23" s="19">
        <v>0.0</v>
      </c>
      <c r="D23" s="12">
        <v>4110.0</v>
      </c>
      <c r="E23" s="10">
        <v>300.0</v>
      </c>
      <c r="F23" s="13">
        <f>+30.48</f>
        <v>30.48</v>
      </c>
      <c r="G23" s="10" t="s">
        <v>71</v>
      </c>
      <c r="H23" s="23">
        <v>45204.0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31</v>
      </c>
      <c r="B25" s="10">
        <v>11.9</v>
      </c>
      <c r="C25" s="19">
        <v>0.0</v>
      </c>
      <c r="D25" s="12">
        <v>2136050.0</v>
      </c>
      <c r="E25" s="12">
        <v>179500.0</v>
      </c>
      <c r="F25" s="10">
        <v>-3.25</v>
      </c>
      <c r="G25" s="10" t="s">
        <v>67</v>
      </c>
      <c r="H25" s="23">
        <v>45205.0</v>
      </c>
    </row>
    <row r="26">
      <c r="A26" s="14" t="s">
        <v>47</v>
      </c>
      <c r="B26" s="15">
        <v>7.16</v>
      </c>
      <c r="C26" s="20">
        <v>0.0</v>
      </c>
      <c r="D26" s="17">
        <v>3580.0</v>
      </c>
      <c r="E26" s="15">
        <v>500.0</v>
      </c>
      <c r="F26" s="15">
        <v>-31.48</v>
      </c>
      <c r="G26" s="15" t="s">
        <v>59</v>
      </c>
      <c r="H26" s="25">
        <v>45203.0</v>
      </c>
    </row>
    <row r="27">
      <c r="A27" s="9" t="s">
        <v>20</v>
      </c>
      <c r="B27" s="10">
        <v>160.25</v>
      </c>
      <c r="C27" s="19">
        <v>0.0</v>
      </c>
      <c r="D27" s="12">
        <v>1570450.0</v>
      </c>
      <c r="E27" s="12">
        <v>9800.0</v>
      </c>
      <c r="F27" s="13">
        <f>+12.26</f>
        <v>12.26</v>
      </c>
      <c r="G27" s="10" t="s">
        <v>67</v>
      </c>
      <c r="H27" s="23">
        <v>45205.0</v>
      </c>
    </row>
    <row r="28">
      <c r="A28" s="14" t="s">
        <v>34</v>
      </c>
      <c r="B28" s="15">
        <v>20.0</v>
      </c>
      <c r="C28" s="20">
        <v>0.0</v>
      </c>
      <c r="D28" s="17">
        <v>1046000.0</v>
      </c>
      <c r="E28" s="17">
        <v>52300.0</v>
      </c>
      <c r="F28" s="18">
        <f>+25.39</f>
        <v>25.39</v>
      </c>
      <c r="G28" s="15" t="s">
        <v>73</v>
      </c>
      <c r="H28" s="25">
        <v>45205.0</v>
      </c>
    </row>
    <row r="29">
      <c r="A29" s="9" t="s">
        <v>7</v>
      </c>
      <c r="B29" s="10">
        <v>85.0</v>
      </c>
      <c r="C29" s="19">
        <v>0.0</v>
      </c>
      <c r="D29" s="12">
        <v>17000.0</v>
      </c>
      <c r="E29" s="10">
        <v>200.0</v>
      </c>
      <c r="F29" s="13">
        <f>+20.14</f>
        <v>20.14</v>
      </c>
      <c r="G29" s="10" t="s">
        <v>70</v>
      </c>
      <c r="H29" s="23">
        <v>45205.0</v>
      </c>
    </row>
    <row r="30">
      <c r="A30" s="14" t="s">
        <v>35</v>
      </c>
      <c r="B30" s="15">
        <v>7.3</v>
      </c>
      <c r="C30" s="20">
        <v>0.0</v>
      </c>
      <c r="D30" s="15">
        <v>730.0</v>
      </c>
      <c r="E30" s="15">
        <v>100.0</v>
      </c>
      <c r="F30" s="18">
        <f>+7.35</f>
        <v>7.35</v>
      </c>
      <c r="G30" s="15" t="s">
        <v>66</v>
      </c>
      <c r="H30" s="25">
        <v>45205.0</v>
      </c>
    </row>
    <row r="31">
      <c r="A31" s="9" t="s">
        <v>55</v>
      </c>
      <c r="B31" s="10">
        <v>16.0</v>
      </c>
      <c r="C31" s="19">
        <v>0.0</v>
      </c>
      <c r="D31" s="12">
        <v>747200.0</v>
      </c>
      <c r="E31" s="12">
        <v>46700.0</v>
      </c>
      <c r="F31" s="13">
        <f>+33.33</f>
        <v>33.33</v>
      </c>
      <c r="G31" s="10" t="s">
        <v>60</v>
      </c>
      <c r="H31" s="23">
        <v>45205.0</v>
      </c>
    </row>
    <row r="32">
      <c r="A32" s="14" t="s">
        <v>26</v>
      </c>
      <c r="B32" s="15">
        <v>20.95</v>
      </c>
      <c r="C32" s="20">
        <v>0.0</v>
      </c>
      <c r="D32" s="17">
        <v>3.5172955E7</v>
      </c>
      <c r="E32" s="17">
        <v>1678900.0</v>
      </c>
      <c r="F32" s="15">
        <v>-45.01</v>
      </c>
      <c r="G32" s="15" t="s">
        <v>67</v>
      </c>
      <c r="H32" s="25">
        <v>45205.0</v>
      </c>
    </row>
    <row r="33">
      <c r="A33" s="9" t="s">
        <v>68</v>
      </c>
      <c r="B33" s="10">
        <v>188.0</v>
      </c>
      <c r="C33" s="19">
        <v>-0.13</v>
      </c>
      <c r="D33" s="12">
        <v>18800.0</v>
      </c>
      <c r="E33" s="10">
        <v>100.0</v>
      </c>
      <c r="F33" s="10">
        <v>-5.41</v>
      </c>
      <c r="G33" s="10" t="s">
        <v>69</v>
      </c>
      <c r="H33" s="23">
        <v>45205.0</v>
      </c>
    </row>
    <row r="34">
      <c r="A34" s="14" t="s">
        <v>36</v>
      </c>
      <c r="B34" s="15">
        <v>9.04</v>
      </c>
      <c r="C34" s="20">
        <v>-0.22</v>
      </c>
      <c r="D34" s="17">
        <v>105768.0</v>
      </c>
      <c r="E34" s="17">
        <v>11700.0</v>
      </c>
      <c r="F34" s="18">
        <f>+8.13</f>
        <v>8.13</v>
      </c>
      <c r="G34" s="15" t="s">
        <v>61</v>
      </c>
      <c r="H34" s="25">
        <v>45205.0</v>
      </c>
    </row>
    <row r="35">
      <c r="A35" s="9" t="s">
        <v>44</v>
      </c>
      <c r="B35" s="10">
        <v>421.0</v>
      </c>
      <c r="C35" s="19">
        <v>-0.47</v>
      </c>
      <c r="D35" s="12">
        <v>168400.0</v>
      </c>
      <c r="E35" s="10">
        <v>400.0</v>
      </c>
      <c r="F35" s="10">
        <v>-8.48</v>
      </c>
      <c r="G35" s="10" t="s">
        <v>63</v>
      </c>
      <c r="H35" s="23">
        <v>45205.0</v>
      </c>
    </row>
    <row r="36">
      <c r="A36" s="14" t="s">
        <v>46</v>
      </c>
      <c r="B36" s="15">
        <v>17.6</v>
      </c>
      <c r="C36" s="20">
        <v>-0.57</v>
      </c>
      <c r="D36" s="17">
        <v>47520.0</v>
      </c>
      <c r="E36" s="17">
        <v>2700.0</v>
      </c>
      <c r="F36" s="15">
        <v>-26.21</v>
      </c>
      <c r="G36" s="15" t="s">
        <v>70</v>
      </c>
      <c r="H36" s="25">
        <v>45205.0</v>
      </c>
    </row>
    <row r="37">
      <c r="A37" s="9" t="s">
        <v>78</v>
      </c>
      <c r="B37" s="10">
        <v>17.0</v>
      </c>
      <c r="C37" s="19">
        <v>-0.58</v>
      </c>
      <c r="D37" s="12">
        <v>3400.0</v>
      </c>
      <c r="E37" s="10">
        <v>200.0</v>
      </c>
      <c r="F37" s="10">
        <v>-46.88</v>
      </c>
      <c r="G37" s="10" t="s">
        <v>71</v>
      </c>
      <c r="H37" s="23">
        <v>45204.0</v>
      </c>
    </row>
    <row r="38">
      <c r="A38" s="14" t="s">
        <v>25</v>
      </c>
      <c r="B38" s="15">
        <v>36.5</v>
      </c>
      <c r="C38" s="20">
        <v>-0.68</v>
      </c>
      <c r="D38" s="17">
        <v>94900.0</v>
      </c>
      <c r="E38" s="17">
        <v>2600.0</v>
      </c>
      <c r="F38" s="15">
        <v>-12.78</v>
      </c>
      <c r="G38" s="15" t="s">
        <v>66</v>
      </c>
      <c r="H38" s="25">
        <v>45205.0</v>
      </c>
    </row>
    <row r="39">
      <c r="A39" s="9" t="s">
        <v>21</v>
      </c>
      <c r="B39" s="10">
        <v>5.94</v>
      </c>
      <c r="C39" s="19">
        <v>-1.0</v>
      </c>
      <c r="D39" s="12">
        <v>36234.0</v>
      </c>
      <c r="E39" s="12">
        <v>6100.0</v>
      </c>
      <c r="F39" s="10">
        <v>-12.39</v>
      </c>
      <c r="G39" s="10" t="s">
        <v>61</v>
      </c>
      <c r="H39" s="23">
        <v>45205.0</v>
      </c>
    </row>
    <row r="40">
      <c r="A40" s="14" t="s">
        <v>16</v>
      </c>
      <c r="B40" s="15">
        <v>2.87</v>
      </c>
      <c r="C40" s="20">
        <v>-1.03</v>
      </c>
      <c r="D40" s="15">
        <v>574.0</v>
      </c>
      <c r="E40" s="15">
        <v>200.0</v>
      </c>
      <c r="F40" s="15">
        <v>-23.87</v>
      </c>
      <c r="G40" s="15" t="s">
        <v>59</v>
      </c>
      <c r="H40" s="25">
        <v>45205.0</v>
      </c>
    </row>
    <row r="41">
      <c r="A41" s="9" t="s">
        <v>23</v>
      </c>
      <c r="B41" s="10">
        <v>35.0</v>
      </c>
      <c r="C41" s="19">
        <v>-1.41</v>
      </c>
      <c r="D41" s="12">
        <v>21000.0</v>
      </c>
      <c r="E41" s="10">
        <v>600.0</v>
      </c>
      <c r="F41" s="13">
        <f>+11.11</f>
        <v>11.11</v>
      </c>
      <c r="G41" s="10" t="s">
        <v>67</v>
      </c>
      <c r="H41" s="23">
        <v>45205.0</v>
      </c>
    </row>
    <row r="42">
      <c r="A42" s="14" t="s">
        <v>18</v>
      </c>
      <c r="B42" s="15">
        <v>2.58</v>
      </c>
      <c r="C42" s="20">
        <v>-1.53</v>
      </c>
      <c r="D42" s="17">
        <v>24252.0</v>
      </c>
      <c r="E42" s="17">
        <v>9400.0</v>
      </c>
      <c r="F42" s="15">
        <v>-14.29</v>
      </c>
      <c r="G42" s="15" t="s">
        <v>73</v>
      </c>
      <c r="H42" s="25">
        <v>45205.0</v>
      </c>
    </row>
    <row r="43">
      <c r="A43" s="9" t="s">
        <v>48</v>
      </c>
      <c r="B43" s="10">
        <v>4.69</v>
      </c>
      <c r="C43" s="19">
        <v>-1.88</v>
      </c>
      <c r="D43" s="12">
        <v>28609.0</v>
      </c>
      <c r="E43" s="12">
        <v>6100.0</v>
      </c>
      <c r="F43" s="10">
        <v>-9.81</v>
      </c>
      <c r="G43" s="10" t="s">
        <v>61</v>
      </c>
      <c r="H43" s="23">
        <v>45205.0</v>
      </c>
    </row>
    <row r="44">
      <c r="A44" s="14" t="s">
        <v>62</v>
      </c>
      <c r="B44" s="15">
        <v>406.0</v>
      </c>
      <c r="C44" s="20">
        <v>-1.93</v>
      </c>
      <c r="D44" s="17">
        <v>40600.0</v>
      </c>
      <c r="E44" s="15">
        <v>100.0</v>
      </c>
      <c r="F44" s="18">
        <f>+5.45</f>
        <v>5.45</v>
      </c>
      <c r="G44" s="15" t="s">
        <v>63</v>
      </c>
      <c r="H44" s="25">
        <v>45205.0</v>
      </c>
    </row>
    <row r="45">
      <c r="A45" s="9" t="s">
        <v>43</v>
      </c>
      <c r="B45" s="10">
        <v>204.0</v>
      </c>
      <c r="C45" s="19">
        <v>-2.86</v>
      </c>
      <c r="D45" s="12">
        <v>163200.0</v>
      </c>
      <c r="E45" s="10">
        <v>800.0</v>
      </c>
      <c r="F45" s="13">
        <f>+80.13</f>
        <v>80.13</v>
      </c>
      <c r="G45" s="10" t="s">
        <v>63</v>
      </c>
      <c r="H45" s="23">
        <v>45205.0</v>
      </c>
    </row>
    <row r="46">
      <c r="A46" s="14" t="s">
        <v>12</v>
      </c>
      <c r="B46" s="15">
        <v>1.28</v>
      </c>
      <c r="C46" s="20">
        <v>-3.03</v>
      </c>
      <c r="D46" s="17">
        <v>10624.0</v>
      </c>
      <c r="E46" s="17">
        <v>8300.0</v>
      </c>
      <c r="F46" s="18">
        <f>+85.51</f>
        <v>85.51</v>
      </c>
      <c r="G46" s="15" t="s">
        <v>60</v>
      </c>
      <c r="H46" s="25">
        <v>45205.0</v>
      </c>
    </row>
    <row r="47">
      <c r="A47" s="9" t="s">
        <v>64</v>
      </c>
      <c r="B47" s="10">
        <v>0.31</v>
      </c>
      <c r="C47" s="19">
        <v>-3.13</v>
      </c>
      <c r="D47" s="12">
        <v>18569.0</v>
      </c>
      <c r="E47" s="12">
        <v>59900.0</v>
      </c>
      <c r="F47" s="10">
        <v>-3.13</v>
      </c>
      <c r="G47" s="10" t="s">
        <v>65</v>
      </c>
      <c r="H47" s="23">
        <v>45205.0</v>
      </c>
    </row>
    <row r="48">
      <c r="A48" s="14" t="s">
        <v>17</v>
      </c>
      <c r="B48" s="15">
        <v>220.75</v>
      </c>
      <c r="C48" s="20">
        <v>-3.18</v>
      </c>
      <c r="D48" s="17">
        <v>551875.0</v>
      </c>
      <c r="E48" s="17">
        <v>2500.0</v>
      </c>
      <c r="F48" s="18">
        <f>+37.97</f>
        <v>37.97</v>
      </c>
      <c r="G48" s="15" t="s">
        <v>71</v>
      </c>
      <c r="H48" s="25">
        <v>45205.0</v>
      </c>
    </row>
    <row r="49">
      <c r="A49" s="9" t="s">
        <v>54</v>
      </c>
      <c r="B49" s="10">
        <v>3.38</v>
      </c>
      <c r="C49" s="19">
        <v>-3.43</v>
      </c>
      <c r="D49" s="12">
        <v>1014.0</v>
      </c>
      <c r="E49" s="10">
        <v>300.0</v>
      </c>
      <c r="F49" s="13">
        <f>+14.19</f>
        <v>14.19</v>
      </c>
      <c r="G49" s="10" t="s">
        <v>60</v>
      </c>
      <c r="H49" s="23">
        <v>45203.0</v>
      </c>
    </row>
    <row r="50">
      <c r="A50" s="14" t="s">
        <v>22</v>
      </c>
      <c r="B50" s="15">
        <v>14.0</v>
      </c>
      <c r="C50" s="20">
        <v>-3.45</v>
      </c>
      <c r="D50" s="17">
        <v>6.752676E8</v>
      </c>
      <c r="E50" s="17">
        <v>4.82334E7</v>
      </c>
      <c r="F50" s="15">
        <v>-42.03</v>
      </c>
      <c r="G50" s="15" t="s">
        <v>75</v>
      </c>
      <c r="H50" s="25">
        <v>45205.0</v>
      </c>
    </row>
    <row r="51">
      <c r="A51" s="9" t="s">
        <v>37</v>
      </c>
      <c r="B51" s="10">
        <v>2.07</v>
      </c>
      <c r="C51" s="19">
        <v>-4.17</v>
      </c>
      <c r="D51" s="12">
        <v>26496.0</v>
      </c>
      <c r="E51" s="12">
        <v>12800.0</v>
      </c>
      <c r="F51" s="13">
        <f>+6.15</f>
        <v>6.15</v>
      </c>
      <c r="G51" s="10" t="s">
        <v>69</v>
      </c>
      <c r="H51" s="23">
        <v>45205.0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29</v>
      </c>
      <c r="B2" s="5">
        <v>12.75</v>
      </c>
      <c r="C2" s="6">
        <f>+9.91</f>
        <v>9.91</v>
      </c>
      <c r="D2" s="7">
        <v>5100.0</v>
      </c>
      <c r="E2" s="5">
        <v>400.0</v>
      </c>
      <c r="F2" s="5">
        <v>-4.49</v>
      </c>
      <c r="G2" s="5" t="s">
        <v>79</v>
      </c>
      <c r="H2" s="33">
        <v>45198.0</v>
      </c>
    </row>
    <row r="3">
      <c r="A3" s="9" t="s">
        <v>64</v>
      </c>
      <c r="B3" s="10">
        <v>0.34</v>
      </c>
      <c r="C3" s="11">
        <f>+9.68</f>
        <v>9.68</v>
      </c>
      <c r="D3" s="12">
        <v>42398.0</v>
      </c>
      <c r="E3" s="12">
        <v>124700.0</v>
      </c>
      <c r="F3" s="13">
        <f>+6.25</f>
        <v>6.25</v>
      </c>
      <c r="G3" s="10" t="s">
        <v>65</v>
      </c>
      <c r="H3" s="26">
        <v>45198.0</v>
      </c>
    </row>
    <row r="4">
      <c r="A4" s="14" t="s">
        <v>16</v>
      </c>
      <c r="B4" s="15">
        <v>3.08</v>
      </c>
      <c r="C4" s="16">
        <f>+9.61</f>
        <v>9.61</v>
      </c>
      <c r="D4" s="17">
        <v>1232.0</v>
      </c>
      <c r="E4" s="15">
        <v>400.0</v>
      </c>
      <c r="F4" s="15">
        <v>-18.3</v>
      </c>
      <c r="G4" s="15" t="s">
        <v>59</v>
      </c>
      <c r="H4" s="24">
        <v>45198.0</v>
      </c>
    </row>
    <row r="5">
      <c r="A5" s="9" t="s">
        <v>39</v>
      </c>
      <c r="B5" s="10">
        <v>7.4</v>
      </c>
      <c r="C5" s="11">
        <f>+8.82</f>
        <v>8.82</v>
      </c>
      <c r="D5" s="12">
        <v>7400.0</v>
      </c>
      <c r="E5" s="12">
        <v>1000.0</v>
      </c>
      <c r="F5" s="13">
        <f>+13.5</f>
        <v>13.5</v>
      </c>
      <c r="G5" s="10" t="s">
        <v>65</v>
      </c>
      <c r="H5" s="26">
        <v>45198.0</v>
      </c>
    </row>
    <row r="6">
      <c r="A6" s="14" t="s">
        <v>8</v>
      </c>
      <c r="B6" s="15">
        <v>19.5</v>
      </c>
      <c r="C6" s="16">
        <f>+8.33</f>
        <v>8.33</v>
      </c>
      <c r="D6" s="17">
        <v>7800.0</v>
      </c>
      <c r="E6" s="15">
        <v>400.0</v>
      </c>
      <c r="F6" s="15">
        <v>-79.47</v>
      </c>
      <c r="G6" s="15" t="s">
        <v>59</v>
      </c>
      <c r="H6" s="24">
        <v>45180.0</v>
      </c>
    </row>
    <row r="7">
      <c r="A7" s="9" t="s">
        <v>58</v>
      </c>
      <c r="B7" s="10">
        <v>2.19</v>
      </c>
      <c r="C7" s="11">
        <f>+6.83</f>
        <v>6.83</v>
      </c>
      <c r="D7" s="10">
        <v>657.0</v>
      </c>
      <c r="E7" s="10">
        <v>300.0</v>
      </c>
      <c r="F7" s="10">
        <v>-27.0</v>
      </c>
      <c r="G7" s="10" t="s">
        <v>59</v>
      </c>
      <c r="H7" s="26">
        <v>45198.0</v>
      </c>
    </row>
    <row r="8">
      <c r="A8" s="14" t="s">
        <v>43</v>
      </c>
      <c r="B8" s="15">
        <v>200.0</v>
      </c>
      <c r="C8" s="16">
        <f>+5.26</f>
        <v>5.26</v>
      </c>
      <c r="D8" s="17">
        <v>20000.0</v>
      </c>
      <c r="E8" s="15">
        <v>100.0</v>
      </c>
      <c r="F8" s="18">
        <f>+76.6</f>
        <v>76.6</v>
      </c>
      <c r="G8" s="15" t="s">
        <v>63</v>
      </c>
      <c r="H8" s="24">
        <v>45197.0</v>
      </c>
    </row>
    <row r="9">
      <c r="A9" s="9" t="s">
        <v>11</v>
      </c>
      <c r="B9" s="10">
        <v>14.0</v>
      </c>
      <c r="C9" s="11">
        <f>+4.09</f>
        <v>4.09</v>
      </c>
      <c r="D9" s="12">
        <v>259000.0</v>
      </c>
      <c r="E9" s="12">
        <v>18500.0</v>
      </c>
      <c r="F9" s="13">
        <f>+33.33</f>
        <v>33.33</v>
      </c>
      <c r="G9" s="10" t="s">
        <v>71</v>
      </c>
      <c r="H9" s="26">
        <v>45188.0</v>
      </c>
    </row>
    <row r="10">
      <c r="A10" s="14" t="s">
        <v>17</v>
      </c>
      <c r="B10" s="15">
        <v>205.0</v>
      </c>
      <c r="C10" s="16">
        <f>+2.5</f>
        <v>2.5</v>
      </c>
      <c r="D10" s="17">
        <v>41000.0</v>
      </c>
      <c r="E10" s="15">
        <v>200.0</v>
      </c>
      <c r="F10" s="18">
        <f>+28.13</f>
        <v>28.13</v>
      </c>
      <c r="G10" s="15" t="s">
        <v>71</v>
      </c>
      <c r="H10" s="24">
        <v>45198.0</v>
      </c>
    </row>
    <row r="11">
      <c r="A11" s="9" t="s">
        <v>32</v>
      </c>
      <c r="B11" s="10">
        <v>0.94</v>
      </c>
      <c r="C11" s="11">
        <f>+2.17</f>
        <v>2.17</v>
      </c>
      <c r="D11" s="12">
        <v>4512.0</v>
      </c>
      <c r="E11" s="12">
        <v>4800.0</v>
      </c>
      <c r="F11" s="13">
        <f>+11.9</f>
        <v>11.9</v>
      </c>
      <c r="G11" s="10" t="s">
        <v>66</v>
      </c>
      <c r="H11" s="26">
        <v>45198.0</v>
      </c>
    </row>
    <row r="12">
      <c r="A12" s="14" t="s">
        <v>55</v>
      </c>
      <c r="B12" s="15">
        <v>16.0</v>
      </c>
      <c r="C12" s="16">
        <f>+1.91</f>
        <v>1.91</v>
      </c>
      <c r="D12" s="17">
        <v>4800.0</v>
      </c>
      <c r="E12" s="15">
        <v>300.0</v>
      </c>
      <c r="F12" s="18">
        <f>+33.33</f>
        <v>33.33</v>
      </c>
      <c r="G12" s="15" t="s">
        <v>60</v>
      </c>
      <c r="H12" s="24">
        <v>45198.0</v>
      </c>
    </row>
    <row r="13">
      <c r="A13" s="9" t="s">
        <v>74</v>
      </c>
      <c r="B13" s="10">
        <v>48.1</v>
      </c>
      <c r="C13" s="11">
        <f>+1.8</f>
        <v>1.8</v>
      </c>
      <c r="D13" s="12">
        <v>158730.0</v>
      </c>
      <c r="E13" s="12">
        <v>3300.0</v>
      </c>
      <c r="F13" s="10">
        <v>-3.8</v>
      </c>
      <c r="G13" s="10" t="s">
        <v>67</v>
      </c>
      <c r="H13" s="26">
        <v>45198.0</v>
      </c>
    </row>
    <row r="14">
      <c r="A14" s="14" t="s">
        <v>21</v>
      </c>
      <c r="B14" s="15">
        <v>6.02</v>
      </c>
      <c r="C14" s="16">
        <f>+1.69</f>
        <v>1.69</v>
      </c>
      <c r="D14" s="17">
        <v>170366.0</v>
      </c>
      <c r="E14" s="17">
        <v>28300.0</v>
      </c>
      <c r="F14" s="15">
        <v>-11.21</v>
      </c>
      <c r="G14" s="15" t="s">
        <v>61</v>
      </c>
      <c r="H14" s="24">
        <v>45198.0</v>
      </c>
    </row>
    <row r="15">
      <c r="A15" s="9" t="s">
        <v>51</v>
      </c>
      <c r="B15" s="10">
        <v>131.0</v>
      </c>
      <c r="C15" s="11">
        <f>+1.35</f>
        <v>1.35</v>
      </c>
      <c r="D15" s="12">
        <v>131000.0</v>
      </c>
      <c r="E15" s="12">
        <v>1000.0</v>
      </c>
      <c r="F15" s="10">
        <v>-21.79</v>
      </c>
      <c r="G15" s="10" t="s">
        <v>76</v>
      </c>
      <c r="H15" s="26">
        <v>45198.0</v>
      </c>
    </row>
    <row r="16">
      <c r="A16" s="14" t="s">
        <v>31</v>
      </c>
      <c r="B16" s="15">
        <v>11.95</v>
      </c>
      <c r="C16" s="16">
        <f>+0.84</f>
        <v>0.84</v>
      </c>
      <c r="D16" s="17">
        <v>1523625.0</v>
      </c>
      <c r="E16" s="17">
        <v>127500.0</v>
      </c>
      <c r="F16" s="15">
        <v>-2.85</v>
      </c>
      <c r="G16" s="15" t="s">
        <v>67</v>
      </c>
      <c r="H16" s="24">
        <v>45198.0</v>
      </c>
    </row>
    <row r="17">
      <c r="A17" s="9" t="s">
        <v>20</v>
      </c>
      <c r="B17" s="10">
        <v>165.0</v>
      </c>
      <c r="C17" s="11">
        <f>+0.76</f>
        <v>0.76</v>
      </c>
      <c r="D17" s="12">
        <v>709500.0</v>
      </c>
      <c r="E17" s="12">
        <v>4300.0</v>
      </c>
      <c r="F17" s="13">
        <f>+15.59</f>
        <v>15.59</v>
      </c>
      <c r="G17" s="10" t="s">
        <v>67</v>
      </c>
      <c r="H17" s="26">
        <v>45198.0</v>
      </c>
    </row>
    <row r="18">
      <c r="A18" s="14" t="s">
        <v>37</v>
      </c>
      <c r="B18" s="15">
        <v>2.14</v>
      </c>
      <c r="C18" s="16">
        <f>+0.47</f>
        <v>0.47</v>
      </c>
      <c r="D18" s="17">
        <v>34026.0</v>
      </c>
      <c r="E18" s="17">
        <v>15900.0</v>
      </c>
      <c r="F18" s="18">
        <f>+9.74</f>
        <v>9.74</v>
      </c>
      <c r="G18" s="15" t="s">
        <v>69</v>
      </c>
      <c r="H18" s="24">
        <v>45198.0</v>
      </c>
    </row>
    <row r="19">
      <c r="A19" s="9" t="s">
        <v>45</v>
      </c>
      <c r="B19" s="10">
        <v>2.3</v>
      </c>
      <c r="C19" s="11">
        <f>+0.44</f>
        <v>0.44</v>
      </c>
      <c r="D19" s="12">
        <v>165140.0</v>
      </c>
      <c r="E19" s="12">
        <v>71800.0</v>
      </c>
      <c r="F19" s="10">
        <v>-28.57</v>
      </c>
      <c r="G19" s="10" t="s">
        <v>70</v>
      </c>
      <c r="H19" s="26">
        <v>45198.0</v>
      </c>
    </row>
    <row r="20">
      <c r="A20" s="14" t="s">
        <v>38</v>
      </c>
      <c r="B20" s="15">
        <v>37.85</v>
      </c>
      <c r="C20" s="16">
        <f>+0.4</f>
        <v>0.4</v>
      </c>
      <c r="D20" s="17">
        <v>1366385.0</v>
      </c>
      <c r="E20" s="17">
        <v>36100.0</v>
      </c>
      <c r="F20" s="15">
        <v>-3.81</v>
      </c>
      <c r="G20" s="15" t="s">
        <v>67</v>
      </c>
      <c r="H20" s="24">
        <v>45198.0</v>
      </c>
    </row>
    <row r="21">
      <c r="A21" s="9" t="s">
        <v>44</v>
      </c>
      <c r="B21" s="10">
        <v>418.25</v>
      </c>
      <c r="C21" s="11">
        <f>+0.24</f>
        <v>0.24</v>
      </c>
      <c r="D21" s="12">
        <v>836500.0</v>
      </c>
      <c r="E21" s="12">
        <v>2000.0</v>
      </c>
      <c r="F21" s="10">
        <v>-9.08</v>
      </c>
      <c r="G21" s="10" t="s">
        <v>63</v>
      </c>
      <c r="H21" s="26">
        <v>45198.0</v>
      </c>
    </row>
    <row r="22">
      <c r="A22" s="14" t="s">
        <v>27</v>
      </c>
      <c r="B22" s="15">
        <v>115.25</v>
      </c>
      <c r="C22" s="16">
        <f>+0.22</f>
        <v>0.22</v>
      </c>
      <c r="D22" s="17">
        <v>161350.0</v>
      </c>
      <c r="E22" s="17">
        <v>1400.0</v>
      </c>
      <c r="F22" s="18">
        <f>+12.99</f>
        <v>12.99</v>
      </c>
      <c r="G22" s="15" t="s">
        <v>67</v>
      </c>
      <c r="H22" s="24">
        <v>45198.0</v>
      </c>
    </row>
    <row r="23">
      <c r="A23" s="9" t="s">
        <v>23</v>
      </c>
      <c r="B23" s="10">
        <v>36.0</v>
      </c>
      <c r="C23" s="11">
        <f>+0.14</f>
        <v>0.14</v>
      </c>
      <c r="D23" s="12">
        <v>7200.0</v>
      </c>
      <c r="E23" s="10">
        <v>200.0</v>
      </c>
      <c r="F23" s="13">
        <f>+14.29</f>
        <v>14.29</v>
      </c>
      <c r="G23" s="10" t="s">
        <v>67</v>
      </c>
      <c r="H23" s="26">
        <v>45196.0</v>
      </c>
    </row>
    <row r="24">
      <c r="A24" s="14" t="s">
        <v>15</v>
      </c>
      <c r="B24" s="15">
        <v>1.26</v>
      </c>
      <c r="C24" s="20">
        <v>0.0</v>
      </c>
      <c r="D24" s="17">
        <v>1386.0</v>
      </c>
      <c r="E24" s="17">
        <v>1100.0</v>
      </c>
      <c r="F24" s="18">
        <f>+16.67</f>
        <v>16.67</v>
      </c>
      <c r="G24" s="15" t="s">
        <v>60</v>
      </c>
      <c r="H24" s="24">
        <v>45198.0</v>
      </c>
    </row>
    <row r="25">
      <c r="A25" s="9" t="s">
        <v>78</v>
      </c>
      <c r="B25" s="10">
        <v>17.5</v>
      </c>
      <c r="C25" s="19">
        <v>0.0</v>
      </c>
      <c r="D25" s="12">
        <v>1750.0</v>
      </c>
      <c r="E25" s="10">
        <v>100.0</v>
      </c>
      <c r="F25" s="10">
        <v>-45.31</v>
      </c>
      <c r="G25" s="10" t="s">
        <v>71</v>
      </c>
      <c r="H25" s="26">
        <v>45198.0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  <c r="G26" s="15" t="s">
        <v>71</v>
      </c>
      <c r="H26" s="24">
        <v>45188.0</v>
      </c>
    </row>
    <row r="27">
      <c r="A27" s="9" t="s">
        <v>52</v>
      </c>
      <c r="B27" s="10">
        <v>0.5</v>
      </c>
      <c r="C27" s="19">
        <v>0.0</v>
      </c>
      <c r="D27" s="12">
        <v>1450.0</v>
      </c>
      <c r="E27" s="12">
        <v>2900.0</v>
      </c>
      <c r="F27" s="10">
        <v>-46.24</v>
      </c>
      <c r="G27" s="10" t="s">
        <v>61</v>
      </c>
      <c r="H27" s="26">
        <v>45198.0</v>
      </c>
    </row>
    <row r="28">
      <c r="A28" s="14" t="s">
        <v>47</v>
      </c>
      <c r="B28" s="15">
        <v>7.16</v>
      </c>
      <c r="C28" s="20">
        <v>0.0</v>
      </c>
      <c r="D28" s="17">
        <v>33652.0</v>
      </c>
      <c r="E28" s="17">
        <v>4700.0</v>
      </c>
      <c r="F28" s="15">
        <v>-31.48</v>
      </c>
      <c r="G28" s="15" t="s">
        <v>59</v>
      </c>
      <c r="H28" s="24">
        <v>45198.0</v>
      </c>
    </row>
    <row r="29">
      <c r="A29" s="9" t="s">
        <v>18</v>
      </c>
      <c r="B29" s="10">
        <v>2.72</v>
      </c>
      <c r="C29" s="19">
        <v>0.0</v>
      </c>
      <c r="D29" s="10">
        <v>272.0</v>
      </c>
      <c r="E29" s="10">
        <v>100.0</v>
      </c>
      <c r="F29" s="10">
        <v>-9.63</v>
      </c>
      <c r="G29" s="10" t="s">
        <v>73</v>
      </c>
      <c r="H29" s="26">
        <v>45198.0</v>
      </c>
    </row>
    <row r="30">
      <c r="A30" s="14" t="s">
        <v>10</v>
      </c>
      <c r="B30" s="15">
        <v>1.45</v>
      </c>
      <c r="C30" s="20">
        <v>0.0</v>
      </c>
      <c r="D30" s="17">
        <v>408320.0</v>
      </c>
      <c r="E30" s="17">
        <v>281600.0</v>
      </c>
      <c r="F30" s="15">
        <v>-7.05</v>
      </c>
      <c r="G30" s="15" t="s">
        <v>70</v>
      </c>
      <c r="H30" s="24">
        <v>45198.0</v>
      </c>
    </row>
    <row r="31">
      <c r="A31" s="9" t="s">
        <v>22</v>
      </c>
      <c r="B31" s="10">
        <v>14.6</v>
      </c>
      <c r="C31" s="19">
        <v>0.0</v>
      </c>
      <c r="D31" s="12">
        <v>3.31493E7</v>
      </c>
      <c r="E31" s="12">
        <v>2270500.0</v>
      </c>
      <c r="F31" s="10">
        <v>-39.54</v>
      </c>
      <c r="G31" s="10" t="s">
        <v>75</v>
      </c>
      <c r="H31" s="26">
        <v>45198.0</v>
      </c>
    </row>
    <row r="32">
      <c r="A32" s="14" t="s">
        <v>34</v>
      </c>
      <c r="B32" s="15">
        <v>20.0</v>
      </c>
      <c r="C32" s="20">
        <v>0.0</v>
      </c>
      <c r="D32" s="17">
        <v>1254000.0</v>
      </c>
      <c r="E32" s="17">
        <v>62700.0</v>
      </c>
      <c r="F32" s="18">
        <f>+25.39</f>
        <v>25.39</v>
      </c>
      <c r="G32" s="15" t="s">
        <v>73</v>
      </c>
      <c r="H32" s="24">
        <v>45198.0</v>
      </c>
    </row>
    <row r="33">
      <c r="A33" s="9" t="s">
        <v>7</v>
      </c>
      <c r="B33" s="10">
        <v>85.0</v>
      </c>
      <c r="C33" s="19">
        <v>0.0</v>
      </c>
      <c r="D33" s="12">
        <v>51000.0</v>
      </c>
      <c r="E33" s="10">
        <v>600.0</v>
      </c>
      <c r="F33" s="13">
        <f>+20.14</f>
        <v>20.14</v>
      </c>
      <c r="G33" s="10" t="s">
        <v>70</v>
      </c>
      <c r="H33" s="26">
        <v>45195.0</v>
      </c>
    </row>
    <row r="34">
      <c r="A34" s="14" t="s">
        <v>35</v>
      </c>
      <c r="B34" s="15">
        <v>7.4</v>
      </c>
      <c r="C34" s="20">
        <v>0.0</v>
      </c>
      <c r="D34" s="15">
        <v>740.0</v>
      </c>
      <c r="E34" s="15">
        <v>100.0</v>
      </c>
      <c r="F34" s="18">
        <f>+8.82</f>
        <v>8.82</v>
      </c>
      <c r="G34" s="15" t="s">
        <v>66</v>
      </c>
      <c r="H34" s="24">
        <v>45197.0</v>
      </c>
    </row>
    <row r="35">
      <c r="A35" s="9" t="s">
        <v>36</v>
      </c>
      <c r="B35" s="10">
        <v>9.0</v>
      </c>
      <c r="C35" s="19">
        <v>0.0</v>
      </c>
      <c r="D35" s="12">
        <v>78300.0</v>
      </c>
      <c r="E35" s="12">
        <v>8700.0</v>
      </c>
      <c r="F35" s="13">
        <f>+7.66</f>
        <v>7.66</v>
      </c>
      <c r="G35" s="10" t="s">
        <v>61</v>
      </c>
      <c r="H35" s="26">
        <v>45198.0</v>
      </c>
    </row>
    <row r="36">
      <c r="A36" s="14" t="s">
        <v>68</v>
      </c>
      <c r="B36" s="15">
        <v>185.75</v>
      </c>
      <c r="C36" s="20">
        <v>-0.13</v>
      </c>
      <c r="D36" s="17">
        <v>3250625.0</v>
      </c>
      <c r="E36" s="17">
        <v>17500.0</v>
      </c>
      <c r="F36" s="15">
        <v>-6.54</v>
      </c>
      <c r="G36" s="15" t="s">
        <v>69</v>
      </c>
      <c r="H36" s="24">
        <v>45197.0</v>
      </c>
    </row>
    <row r="37">
      <c r="A37" s="9" t="s">
        <v>26</v>
      </c>
      <c r="B37" s="10">
        <v>20.85</v>
      </c>
      <c r="C37" s="19">
        <v>-0.24</v>
      </c>
      <c r="D37" s="12">
        <v>2.946522E7</v>
      </c>
      <c r="E37" s="12">
        <v>1413200.0</v>
      </c>
      <c r="F37" s="10">
        <v>-45.28</v>
      </c>
      <c r="G37" s="10" t="s">
        <v>67</v>
      </c>
      <c r="H37" s="26">
        <v>45198.0</v>
      </c>
    </row>
    <row r="38">
      <c r="A38" s="14" t="s">
        <v>41</v>
      </c>
      <c r="B38" s="15">
        <v>11.8</v>
      </c>
      <c r="C38" s="20">
        <v>-0.42</v>
      </c>
      <c r="D38" s="17">
        <v>1733420.0</v>
      </c>
      <c r="E38" s="17">
        <v>146900.0</v>
      </c>
      <c r="F38" s="15">
        <v>-4.07</v>
      </c>
      <c r="G38" s="15" t="s">
        <v>67</v>
      </c>
      <c r="H38" s="24">
        <v>45198.0</v>
      </c>
    </row>
    <row r="39">
      <c r="A39" s="9" t="s">
        <v>19</v>
      </c>
      <c r="B39" s="10">
        <v>1.77</v>
      </c>
      <c r="C39" s="19">
        <v>-0.56</v>
      </c>
      <c r="D39" s="12">
        <v>43011.0</v>
      </c>
      <c r="E39" s="12">
        <v>24300.0</v>
      </c>
      <c r="F39" s="10">
        <v>-3.28</v>
      </c>
      <c r="G39" s="10" t="s">
        <v>69</v>
      </c>
      <c r="H39" s="26">
        <v>45198.0</v>
      </c>
    </row>
    <row r="40">
      <c r="A40" s="14" t="s">
        <v>42</v>
      </c>
      <c r="B40" s="15">
        <v>35.55</v>
      </c>
      <c r="C40" s="20">
        <v>-1.11</v>
      </c>
      <c r="D40" s="17">
        <v>1.225764E7</v>
      </c>
      <c r="E40" s="17">
        <v>344800.0</v>
      </c>
      <c r="F40" s="15">
        <v>-20.11</v>
      </c>
      <c r="G40" s="15" t="s">
        <v>67</v>
      </c>
      <c r="H40" s="24">
        <v>45198.0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  <c r="G41" s="10" t="s">
        <v>60</v>
      </c>
      <c r="H41" s="26">
        <v>45196.0</v>
      </c>
    </row>
    <row r="42">
      <c r="A42" s="14" t="s">
        <v>12</v>
      </c>
      <c r="B42" s="15">
        <v>1.36</v>
      </c>
      <c r="C42" s="20">
        <v>-1.45</v>
      </c>
      <c r="D42" s="17">
        <v>5712.0</v>
      </c>
      <c r="E42" s="17">
        <v>4200.0</v>
      </c>
      <c r="F42" s="18">
        <f>+97.1</f>
        <v>97.1</v>
      </c>
      <c r="G42" s="15" t="s">
        <v>60</v>
      </c>
      <c r="H42" s="24">
        <v>45198.0</v>
      </c>
    </row>
    <row r="43">
      <c r="A43" s="9" t="s">
        <v>46</v>
      </c>
      <c r="B43" s="10">
        <v>17.95</v>
      </c>
      <c r="C43" s="19">
        <v>-1.64</v>
      </c>
      <c r="D43" s="12">
        <v>102315.0</v>
      </c>
      <c r="E43" s="12">
        <v>5700.0</v>
      </c>
      <c r="F43" s="10">
        <v>-24.74</v>
      </c>
      <c r="G43" s="10" t="s">
        <v>70</v>
      </c>
      <c r="H43" s="26">
        <v>45198.0</v>
      </c>
    </row>
    <row r="44">
      <c r="A44" s="14" t="s">
        <v>49</v>
      </c>
      <c r="B44" s="15">
        <v>24.5</v>
      </c>
      <c r="C44" s="20">
        <v>-2.39</v>
      </c>
      <c r="D44" s="17">
        <v>31850.0</v>
      </c>
      <c r="E44" s="17">
        <v>1300.0</v>
      </c>
      <c r="F44" s="15">
        <v>-22.22</v>
      </c>
      <c r="G44" s="15" t="s">
        <v>66</v>
      </c>
      <c r="H44" s="24">
        <v>45198.0</v>
      </c>
    </row>
    <row r="45">
      <c r="A45" s="9" t="s">
        <v>6</v>
      </c>
      <c r="B45" s="10">
        <v>24.1</v>
      </c>
      <c r="C45" s="19">
        <v>-2.43</v>
      </c>
      <c r="D45" s="12">
        <v>108450.0</v>
      </c>
      <c r="E45" s="12">
        <v>4500.0</v>
      </c>
      <c r="F45" s="13">
        <f>+7.35</f>
        <v>7.35</v>
      </c>
      <c r="G45" s="10" t="s">
        <v>71</v>
      </c>
      <c r="H45" s="26">
        <v>45198.0</v>
      </c>
    </row>
    <row r="46">
      <c r="A46" s="14" t="s">
        <v>50</v>
      </c>
      <c r="B46" s="15">
        <v>17.05</v>
      </c>
      <c r="C46" s="20">
        <v>-2.85</v>
      </c>
      <c r="D46" s="17">
        <v>569470.0</v>
      </c>
      <c r="E46" s="17">
        <v>33400.0</v>
      </c>
      <c r="F46" s="18">
        <f>+0.29</f>
        <v>0.29</v>
      </c>
      <c r="G46" s="15" t="s">
        <v>60</v>
      </c>
      <c r="H46" s="24">
        <v>45198.0</v>
      </c>
    </row>
    <row r="47">
      <c r="A47" s="9" t="s">
        <v>40</v>
      </c>
      <c r="B47" s="10">
        <v>13.05</v>
      </c>
      <c r="C47" s="19">
        <v>-3.33</v>
      </c>
      <c r="D47" s="12">
        <v>88740.0</v>
      </c>
      <c r="E47" s="12">
        <v>6800.0</v>
      </c>
      <c r="F47" s="13">
        <f>+75.88</f>
        <v>75.88</v>
      </c>
      <c r="G47" s="10" t="s">
        <v>70</v>
      </c>
      <c r="H47" s="26">
        <v>45198.0</v>
      </c>
    </row>
    <row r="48">
      <c r="A48" s="14" t="s">
        <v>48</v>
      </c>
      <c r="B48" s="15">
        <v>4.99</v>
      </c>
      <c r="C48" s="20">
        <v>-4.04</v>
      </c>
      <c r="D48" s="17">
        <v>48902.0</v>
      </c>
      <c r="E48" s="17">
        <v>9800.0</v>
      </c>
      <c r="F48" s="15">
        <v>-4.04</v>
      </c>
      <c r="G48" s="15" t="s">
        <v>61</v>
      </c>
      <c r="H48" s="24">
        <v>45198.0</v>
      </c>
    </row>
    <row r="49">
      <c r="A49" s="9" t="s">
        <v>13</v>
      </c>
      <c r="B49" s="10">
        <v>2.49</v>
      </c>
      <c r="C49" s="19">
        <v>-4.23</v>
      </c>
      <c r="D49" s="12">
        <v>9711.0</v>
      </c>
      <c r="E49" s="12">
        <v>3900.0</v>
      </c>
      <c r="F49" s="13">
        <f>+18.57</f>
        <v>18.57</v>
      </c>
      <c r="G49" s="10" t="s">
        <v>60</v>
      </c>
      <c r="H49" s="26">
        <v>45198.0</v>
      </c>
    </row>
    <row r="50">
      <c r="A50" s="14" t="s">
        <v>9</v>
      </c>
      <c r="B50" s="15">
        <v>25.65</v>
      </c>
      <c r="C50" s="20">
        <v>-5.0</v>
      </c>
      <c r="D50" s="17">
        <v>15390.0</v>
      </c>
      <c r="E50" s="15">
        <v>600.0</v>
      </c>
      <c r="F50" s="15">
        <v>-45.94</v>
      </c>
      <c r="G50" s="15" t="s">
        <v>77</v>
      </c>
      <c r="H50" s="24">
        <v>45198.0</v>
      </c>
    </row>
    <row r="51">
      <c r="A51" s="9" t="s">
        <v>24</v>
      </c>
      <c r="B51" s="10">
        <v>3.6</v>
      </c>
      <c r="C51" s="19">
        <v>-5.26</v>
      </c>
      <c r="D51" s="12">
        <v>10080.0</v>
      </c>
      <c r="E51" s="12">
        <v>2800.0</v>
      </c>
      <c r="F51" s="10">
        <v>-35.71</v>
      </c>
      <c r="G51" s="10" t="s">
        <v>69</v>
      </c>
      <c r="H51" s="26">
        <v>45198.0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4" t="s">
        <v>29</v>
      </c>
      <c r="B2" s="5">
        <v>12.75</v>
      </c>
      <c r="C2" s="6">
        <f>+9.91</f>
        <v>9.91</v>
      </c>
      <c r="D2" s="7">
        <v>5100.0</v>
      </c>
      <c r="E2" s="5">
        <v>400.0</v>
      </c>
      <c r="F2" s="5">
        <v>-4.49</v>
      </c>
    </row>
    <row r="3">
      <c r="A3" s="9" t="s">
        <v>64</v>
      </c>
      <c r="B3" s="10">
        <v>0.34</v>
      </c>
      <c r="C3" s="11">
        <f>+9.68</f>
        <v>9.68</v>
      </c>
      <c r="D3" s="12">
        <v>42398.0</v>
      </c>
      <c r="E3" s="12">
        <v>124700.0</v>
      </c>
      <c r="F3" s="13">
        <f>+6.25</f>
        <v>6.25</v>
      </c>
    </row>
    <row r="4">
      <c r="A4" s="14" t="s">
        <v>16</v>
      </c>
      <c r="B4" s="15">
        <v>3.08</v>
      </c>
      <c r="C4" s="16">
        <f>+9.61</f>
        <v>9.61</v>
      </c>
      <c r="D4" s="17">
        <v>1232.0</v>
      </c>
      <c r="E4" s="15">
        <v>400.0</v>
      </c>
      <c r="F4" s="15">
        <v>-18.3</v>
      </c>
    </row>
    <row r="5">
      <c r="A5" s="9" t="s">
        <v>39</v>
      </c>
      <c r="B5" s="10">
        <v>7.4</v>
      </c>
      <c r="C5" s="11">
        <f>+8.82</f>
        <v>8.82</v>
      </c>
      <c r="D5" s="12">
        <v>7400.0</v>
      </c>
      <c r="E5" s="12">
        <v>1000.0</v>
      </c>
      <c r="F5" s="13">
        <f>+13.5</f>
        <v>13.5</v>
      </c>
    </row>
    <row r="6">
      <c r="A6" s="14" t="s">
        <v>8</v>
      </c>
      <c r="B6" s="15">
        <v>19.5</v>
      </c>
      <c r="C6" s="16">
        <f>+8.33</f>
        <v>8.33</v>
      </c>
      <c r="D6" s="17">
        <v>7800.0</v>
      </c>
      <c r="E6" s="15">
        <v>400.0</v>
      </c>
      <c r="F6" s="15">
        <v>-79.47</v>
      </c>
    </row>
    <row r="7">
      <c r="A7" s="9" t="s">
        <v>58</v>
      </c>
      <c r="B7" s="10">
        <v>2.19</v>
      </c>
      <c r="C7" s="11">
        <f>+6.83</f>
        <v>6.83</v>
      </c>
      <c r="D7" s="10">
        <v>657.0</v>
      </c>
      <c r="E7" s="10">
        <v>300.0</v>
      </c>
      <c r="F7" s="10">
        <v>-27.0</v>
      </c>
    </row>
    <row r="8">
      <c r="A8" s="14" t="s">
        <v>43</v>
      </c>
      <c r="B8" s="15">
        <v>200.0</v>
      </c>
      <c r="C8" s="16">
        <f>+5.26</f>
        <v>5.26</v>
      </c>
      <c r="D8" s="17">
        <v>20000.0</v>
      </c>
      <c r="E8" s="15">
        <v>100.0</v>
      </c>
      <c r="F8" s="18">
        <f>+76.6</f>
        <v>76.6</v>
      </c>
    </row>
    <row r="9">
      <c r="A9" s="9" t="s">
        <v>11</v>
      </c>
      <c r="B9" s="10">
        <v>14.0</v>
      </c>
      <c r="C9" s="11">
        <f>+4.09</f>
        <v>4.09</v>
      </c>
      <c r="D9" s="12">
        <v>259000.0</v>
      </c>
      <c r="E9" s="12">
        <v>18500.0</v>
      </c>
      <c r="F9" s="13">
        <f>+33.33</f>
        <v>33.33</v>
      </c>
    </row>
    <row r="10">
      <c r="A10" s="14" t="s">
        <v>17</v>
      </c>
      <c r="B10" s="15">
        <v>205.0</v>
      </c>
      <c r="C10" s="16">
        <f>+2.5</f>
        <v>2.5</v>
      </c>
      <c r="D10" s="17">
        <v>41000.0</v>
      </c>
      <c r="E10" s="15">
        <v>200.0</v>
      </c>
      <c r="F10" s="18">
        <f>+28.13</f>
        <v>28.13</v>
      </c>
    </row>
    <row r="11">
      <c r="A11" s="9" t="s">
        <v>32</v>
      </c>
      <c r="B11" s="10">
        <v>0.94</v>
      </c>
      <c r="C11" s="11">
        <f>+2.17</f>
        <v>2.17</v>
      </c>
      <c r="D11" s="12">
        <v>4512.0</v>
      </c>
      <c r="E11" s="12">
        <v>4800.0</v>
      </c>
      <c r="F11" s="13">
        <f>+11.9</f>
        <v>11.9</v>
      </c>
    </row>
    <row r="12">
      <c r="A12" s="14" t="s">
        <v>55</v>
      </c>
      <c r="B12" s="15">
        <v>16.0</v>
      </c>
      <c r="C12" s="16">
        <f>+1.91</f>
        <v>1.91</v>
      </c>
      <c r="D12" s="17">
        <v>4800.0</v>
      </c>
      <c r="E12" s="15">
        <v>300.0</v>
      </c>
      <c r="F12" s="18">
        <f>+33.33</f>
        <v>33.33</v>
      </c>
    </row>
    <row r="13">
      <c r="A13" s="9" t="s">
        <v>74</v>
      </c>
      <c r="B13" s="10">
        <v>48.1</v>
      </c>
      <c r="C13" s="11">
        <f>+1.8</f>
        <v>1.8</v>
      </c>
      <c r="D13" s="12">
        <v>158730.0</v>
      </c>
      <c r="E13" s="12">
        <v>3300.0</v>
      </c>
      <c r="F13" s="10">
        <v>-3.8</v>
      </c>
    </row>
    <row r="14">
      <c r="A14" s="14" t="s">
        <v>21</v>
      </c>
      <c r="B14" s="15">
        <v>6.02</v>
      </c>
      <c r="C14" s="16">
        <f>+1.69</f>
        <v>1.69</v>
      </c>
      <c r="D14" s="17">
        <v>170366.0</v>
      </c>
      <c r="E14" s="17">
        <v>28300.0</v>
      </c>
      <c r="F14" s="15">
        <v>-11.21</v>
      </c>
    </row>
    <row r="15">
      <c r="A15" s="9" t="s">
        <v>51</v>
      </c>
      <c r="B15" s="10">
        <v>131.0</v>
      </c>
      <c r="C15" s="11">
        <f>+1.35</f>
        <v>1.35</v>
      </c>
      <c r="D15" s="12">
        <v>131000.0</v>
      </c>
      <c r="E15" s="12">
        <v>1000.0</v>
      </c>
      <c r="F15" s="10">
        <v>-21.79</v>
      </c>
    </row>
    <row r="16">
      <c r="A16" s="14" t="s">
        <v>31</v>
      </c>
      <c r="B16" s="15">
        <v>11.95</v>
      </c>
      <c r="C16" s="16">
        <f>+0.84</f>
        <v>0.84</v>
      </c>
      <c r="D16" s="17">
        <v>1523625.0</v>
      </c>
      <c r="E16" s="17">
        <v>127500.0</v>
      </c>
      <c r="F16" s="15">
        <v>-2.85</v>
      </c>
    </row>
    <row r="17">
      <c r="A17" s="9" t="s">
        <v>20</v>
      </c>
      <c r="B17" s="10">
        <v>165.0</v>
      </c>
      <c r="C17" s="11">
        <f>+0.76</f>
        <v>0.76</v>
      </c>
      <c r="D17" s="12">
        <v>709500.0</v>
      </c>
      <c r="E17" s="12">
        <v>4300.0</v>
      </c>
      <c r="F17" s="13">
        <f>+15.59</f>
        <v>15.59</v>
      </c>
    </row>
    <row r="18">
      <c r="A18" s="14" t="s">
        <v>37</v>
      </c>
      <c r="B18" s="15">
        <v>2.14</v>
      </c>
      <c r="C18" s="16">
        <f>+0.47</f>
        <v>0.47</v>
      </c>
      <c r="D18" s="17">
        <v>34026.0</v>
      </c>
      <c r="E18" s="17">
        <v>15900.0</v>
      </c>
      <c r="F18" s="18">
        <f>+9.74</f>
        <v>9.74</v>
      </c>
    </row>
    <row r="19">
      <c r="A19" s="9" t="s">
        <v>45</v>
      </c>
      <c r="B19" s="10">
        <v>2.3</v>
      </c>
      <c r="C19" s="11">
        <f>+0.44</f>
        <v>0.44</v>
      </c>
      <c r="D19" s="12">
        <v>165140.0</v>
      </c>
      <c r="E19" s="12">
        <v>71800.0</v>
      </c>
      <c r="F19" s="10">
        <v>-28.57</v>
      </c>
    </row>
    <row r="20">
      <c r="A20" s="14" t="s">
        <v>38</v>
      </c>
      <c r="B20" s="15">
        <v>37.85</v>
      </c>
      <c r="C20" s="16">
        <f>+0.4</f>
        <v>0.4</v>
      </c>
      <c r="D20" s="17">
        <v>1366385.0</v>
      </c>
      <c r="E20" s="17">
        <v>36100.0</v>
      </c>
      <c r="F20" s="15">
        <v>-3.81</v>
      </c>
    </row>
    <row r="21">
      <c r="A21" s="9" t="s">
        <v>44</v>
      </c>
      <c r="B21" s="10">
        <v>418.25</v>
      </c>
      <c r="C21" s="11">
        <f>+0.24</f>
        <v>0.24</v>
      </c>
      <c r="D21" s="12">
        <v>836500.0</v>
      </c>
      <c r="E21" s="12">
        <v>2000.0</v>
      </c>
      <c r="F21" s="10">
        <v>-9.08</v>
      </c>
    </row>
    <row r="22">
      <c r="A22" s="14" t="s">
        <v>27</v>
      </c>
      <c r="B22" s="15">
        <v>115.25</v>
      </c>
      <c r="C22" s="16">
        <f>+0.22</f>
        <v>0.22</v>
      </c>
      <c r="D22" s="17">
        <v>161350.0</v>
      </c>
      <c r="E22" s="17">
        <v>1400.0</v>
      </c>
      <c r="F22" s="18">
        <f>+12.99</f>
        <v>12.99</v>
      </c>
    </row>
    <row r="23">
      <c r="A23" s="9" t="s">
        <v>23</v>
      </c>
      <c r="B23" s="10">
        <v>36.0</v>
      </c>
      <c r="C23" s="11">
        <f>+0.14</f>
        <v>0.14</v>
      </c>
      <c r="D23" s="12">
        <v>7200.0</v>
      </c>
      <c r="E23" s="10">
        <v>200.0</v>
      </c>
      <c r="F23" s="13">
        <f>+14.29</f>
        <v>14.29</v>
      </c>
    </row>
    <row r="24">
      <c r="A24" s="14" t="s">
        <v>15</v>
      </c>
      <c r="B24" s="15">
        <v>1.26</v>
      </c>
      <c r="C24" s="20">
        <v>0.0</v>
      </c>
      <c r="D24" s="17">
        <v>1386.0</v>
      </c>
      <c r="E24" s="17">
        <v>1100.0</v>
      </c>
      <c r="F24" s="18">
        <f>+16.67</f>
        <v>16.67</v>
      </c>
    </row>
    <row r="25">
      <c r="A25" s="9" t="s">
        <v>78</v>
      </c>
      <c r="B25" s="10">
        <v>17.5</v>
      </c>
      <c r="C25" s="19">
        <v>0.0</v>
      </c>
      <c r="D25" s="12">
        <v>1750.0</v>
      </c>
      <c r="E25" s="10">
        <v>100.0</v>
      </c>
      <c r="F25" s="10">
        <v>-45.31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</row>
    <row r="27">
      <c r="A27" s="9" t="s">
        <v>52</v>
      </c>
      <c r="B27" s="10">
        <v>0.5</v>
      </c>
      <c r="C27" s="19">
        <v>0.0</v>
      </c>
      <c r="D27" s="12">
        <v>1450.0</v>
      </c>
      <c r="E27" s="12">
        <v>2900.0</v>
      </c>
      <c r="F27" s="10">
        <v>-46.24</v>
      </c>
    </row>
    <row r="28">
      <c r="A28" s="14" t="s">
        <v>47</v>
      </c>
      <c r="B28" s="15">
        <v>7.16</v>
      </c>
      <c r="C28" s="20">
        <v>0.0</v>
      </c>
      <c r="D28" s="17">
        <v>33652.0</v>
      </c>
      <c r="E28" s="17">
        <v>4700.0</v>
      </c>
      <c r="F28" s="15">
        <v>-31.48</v>
      </c>
    </row>
    <row r="29">
      <c r="A29" s="9" t="s">
        <v>18</v>
      </c>
      <c r="B29" s="10">
        <v>2.72</v>
      </c>
      <c r="C29" s="19">
        <v>0.0</v>
      </c>
      <c r="D29" s="10">
        <v>272.0</v>
      </c>
      <c r="E29" s="10">
        <v>100.0</v>
      </c>
      <c r="F29" s="10">
        <v>-9.63</v>
      </c>
    </row>
    <row r="30">
      <c r="A30" s="14" t="s">
        <v>10</v>
      </c>
      <c r="B30" s="15">
        <v>1.45</v>
      </c>
      <c r="C30" s="20">
        <v>0.0</v>
      </c>
      <c r="D30" s="17">
        <v>408320.0</v>
      </c>
      <c r="E30" s="17">
        <v>281600.0</v>
      </c>
      <c r="F30" s="15">
        <v>-7.05</v>
      </c>
    </row>
    <row r="31">
      <c r="A31" s="9" t="s">
        <v>22</v>
      </c>
      <c r="B31" s="10">
        <v>14.6</v>
      </c>
      <c r="C31" s="19">
        <v>0.0</v>
      </c>
      <c r="D31" s="12">
        <v>3.31493E7</v>
      </c>
      <c r="E31" s="12">
        <v>2270500.0</v>
      </c>
      <c r="F31" s="10">
        <v>-39.54</v>
      </c>
    </row>
    <row r="32">
      <c r="A32" s="14" t="s">
        <v>34</v>
      </c>
      <c r="B32" s="15">
        <v>20.0</v>
      </c>
      <c r="C32" s="20">
        <v>0.0</v>
      </c>
      <c r="D32" s="17">
        <v>1254000.0</v>
      </c>
      <c r="E32" s="17">
        <v>62700.0</v>
      </c>
      <c r="F32" s="18">
        <f>+25.39</f>
        <v>25.39</v>
      </c>
    </row>
    <row r="33">
      <c r="A33" s="9" t="s">
        <v>7</v>
      </c>
      <c r="B33" s="10">
        <v>85.0</v>
      </c>
      <c r="C33" s="19">
        <v>0.0</v>
      </c>
      <c r="D33" s="12">
        <v>51000.0</v>
      </c>
      <c r="E33" s="10">
        <v>600.0</v>
      </c>
      <c r="F33" s="13">
        <f>+20.14</f>
        <v>20.14</v>
      </c>
    </row>
    <row r="34">
      <c r="A34" s="14" t="s">
        <v>35</v>
      </c>
      <c r="B34" s="15">
        <v>7.4</v>
      </c>
      <c r="C34" s="20">
        <v>0.0</v>
      </c>
      <c r="D34" s="15">
        <v>740.0</v>
      </c>
      <c r="E34" s="15">
        <v>100.0</v>
      </c>
      <c r="F34" s="18">
        <f>+8.82</f>
        <v>8.82</v>
      </c>
    </row>
    <row r="35">
      <c r="A35" s="9" t="s">
        <v>36</v>
      </c>
      <c r="B35" s="10">
        <v>9.0</v>
      </c>
      <c r="C35" s="19">
        <v>0.0</v>
      </c>
      <c r="D35" s="12">
        <v>78300.0</v>
      </c>
      <c r="E35" s="12">
        <v>8700.0</v>
      </c>
      <c r="F35" s="13">
        <f>+7.66</f>
        <v>7.66</v>
      </c>
    </row>
    <row r="36">
      <c r="A36" s="14" t="s">
        <v>68</v>
      </c>
      <c r="B36" s="15">
        <v>185.75</v>
      </c>
      <c r="C36" s="20">
        <v>-0.13</v>
      </c>
      <c r="D36" s="17">
        <v>3250625.0</v>
      </c>
      <c r="E36" s="17">
        <v>17500.0</v>
      </c>
      <c r="F36" s="15">
        <v>-6.54</v>
      </c>
    </row>
    <row r="37">
      <c r="A37" s="9" t="s">
        <v>26</v>
      </c>
      <c r="B37" s="10">
        <v>20.85</v>
      </c>
      <c r="C37" s="19">
        <v>-0.24</v>
      </c>
      <c r="D37" s="12">
        <v>2.946522E7</v>
      </c>
      <c r="E37" s="12">
        <v>1413200.0</v>
      </c>
      <c r="F37" s="10">
        <v>-45.28</v>
      </c>
    </row>
    <row r="38">
      <c r="A38" s="14" t="s">
        <v>41</v>
      </c>
      <c r="B38" s="15">
        <v>11.8</v>
      </c>
      <c r="C38" s="20">
        <v>-0.42</v>
      </c>
      <c r="D38" s="17">
        <v>1733420.0</v>
      </c>
      <c r="E38" s="17">
        <v>146900.0</v>
      </c>
      <c r="F38" s="15">
        <v>-4.07</v>
      </c>
    </row>
    <row r="39">
      <c r="A39" s="9" t="s">
        <v>19</v>
      </c>
      <c r="B39" s="10">
        <v>1.77</v>
      </c>
      <c r="C39" s="19">
        <v>-0.56</v>
      </c>
      <c r="D39" s="12">
        <v>43011.0</v>
      </c>
      <c r="E39" s="12">
        <v>24300.0</v>
      </c>
      <c r="F39" s="10">
        <v>-3.28</v>
      </c>
    </row>
    <row r="40">
      <c r="A40" s="14" t="s">
        <v>42</v>
      </c>
      <c r="B40" s="15">
        <v>35.55</v>
      </c>
      <c r="C40" s="20">
        <v>-1.11</v>
      </c>
      <c r="D40" s="17">
        <v>1.225764E7</v>
      </c>
      <c r="E40" s="17">
        <v>344800.0</v>
      </c>
      <c r="F40" s="15">
        <v>-20.11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</row>
    <row r="42">
      <c r="A42" s="14" t="s">
        <v>12</v>
      </c>
      <c r="B42" s="15">
        <v>1.36</v>
      </c>
      <c r="C42" s="20">
        <v>-1.45</v>
      </c>
      <c r="D42" s="17">
        <v>5712.0</v>
      </c>
      <c r="E42" s="17">
        <v>4200.0</v>
      </c>
      <c r="F42" s="18">
        <f>+97.1</f>
        <v>97.1</v>
      </c>
    </row>
    <row r="43">
      <c r="A43" s="9" t="s">
        <v>46</v>
      </c>
      <c r="B43" s="10">
        <v>17.95</v>
      </c>
      <c r="C43" s="19">
        <v>-1.64</v>
      </c>
      <c r="D43" s="12">
        <v>102315.0</v>
      </c>
      <c r="E43" s="12">
        <v>5700.0</v>
      </c>
      <c r="F43" s="10">
        <v>-24.74</v>
      </c>
    </row>
    <row r="44">
      <c r="A44" s="14" t="s">
        <v>49</v>
      </c>
      <c r="B44" s="15">
        <v>24.5</v>
      </c>
      <c r="C44" s="20">
        <v>-2.39</v>
      </c>
      <c r="D44" s="17">
        <v>31850.0</v>
      </c>
      <c r="E44" s="17">
        <v>1300.0</v>
      </c>
      <c r="F44" s="15">
        <v>-22.22</v>
      </c>
    </row>
    <row r="45">
      <c r="A45" s="9" t="s">
        <v>6</v>
      </c>
      <c r="B45" s="10">
        <v>24.1</v>
      </c>
      <c r="C45" s="19">
        <v>-2.43</v>
      </c>
      <c r="D45" s="12">
        <v>108450.0</v>
      </c>
      <c r="E45" s="12">
        <v>4500.0</v>
      </c>
      <c r="F45" s="13">
        <f>+7.35</f>
        <v>7.35</v>
      </c>
    </row>
    <row r="46">
      <c r="A46" s="14" t="s">
        <v>50</v>
      </c>
      <c r="B46" s="15">
        <v>17.05</v>
      </c>
      <c r="C46" s="20">
        <v>-2.85</v>
      </c>
      <c r="D46" s="17">
        <v>569470.0</v>
      </c>
      <c r="E46" s="17">
        <v>33400.0</v>
      </c>
      <c r="F46" s="18">
        <f>+0.29</f>
        <v>0.29</v>
      </c>
    </row>
    <row r="47">
      <c r="A47" s="9" t="s">
        <v>40</v>
      </c>
      <c r="B47" s="10">
        <v>13.05</v>
      </c>
      <c r="C47" s="19">
        <v>-3.33</v>
      </c>
      <c r="D47" s="12">
        <v>88740.0</v>
      </c>
      <c r="E47" s="12">
        <v>6800.0</v>
      </c>
      <c r="F47" s="13">
        <f>+75.88</f>
        <v>75.88</v>
      </c>
    </row>
    <row r="48">
      <c r="A48" s="14" t="s">
        <v>48</v>
      </c>
      <c r="B48" s="15">
        <v>4.99</v>
      </c>
      <c r="C48" s="20">
        <v>-4.04</v>
      </c>
      <c r="D48" s="17">
        <v>48902.0</v>
      </c>
      <c r="E48" s="17">
        <v>9800.0</v>
      </c>
      <c r="F48" s="15">
        <v>-4.04</v>
      </c>
    </row>
    <row r="49">
      <c r="A49" s="9" t="s">
        <v>13</v>
      </c>
      <c r="B49" s="10">
        <v>2.49</v>
      </c>
      <c r="C49" s="19">
        <v>-4.23</v>
      </c>
      <c r="D49" s="12">
        <v>9711.0</v>
      </c>
      <c r="E49" s="12">
        <v>3900.0</v>
      </c>
      <c r="F49" s="13">
        <f>+18.57</f>
        <v>18.57</v>
      </c>
    </row>
    <row r="50">
      <c r="A50" s="14" t="s">
        <v>9</v>
      </c>
      <c r="B50" s="15">
        <v>25.65</v>
      </c>
      <c r="C50" s="20">
        <v>-5.0</v>
      </c>
      <c r="D50" s="17">
        <v>15390.0</v>
      </c>
      <c r="E50" s="15">
        <v>600.0</v>
      </c>
      <c r="F50" s="15">
        <v>-45.94</v>
      </c>
    </row>
    <row r="51">
      <c r="A51" s="9" t="s">
        <v>24</v>
      </c>
      <c r="B51" s="10">
        <v>3.6</v>
      </c>
      <c r="C51" s="19">
        <v>-5.26</v>
      </c>
      <c r="D51" s="12">
        <v>10080.0</v>
      </c>
      <c r="E51" s="12">
        <v>2800.0</v>
      </c>
      <c r="F51" s="10">
        <v>-35.71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29</v>
      </c>
      <c r="B2" s="5">
        <v>12.75</v>
      </c>
      <c r="C2" s="6">
        <f>+9.91</f>
        <v>9.91</v>
      </c>
      <c r="D2" s="7">
        <v>5100.0</v>
      </c>
      <c r="E2" s="5">
        <v>400.0</v>
      </c>
      <c r="F2" s="5">
        <v>-4.49</v>
      </c>
      <c r="G2" s="5" t="s">
        <v>79</v>
      </c>
      <c r="H2" s="33">
        <v>45198.0</v>
      </c>
    </row>
    <row r="3">
      <c r="A3" s="9" t="s">
        <v>64</v>
      </c>
      <c r="B3" s="10">
        <v>0.34</v>
      </c>
      <c r="C3" s="11">
        <f>+9.68</f>
        <v>9.68</v>
      </c>
      <c r="D3" s="12">
        <v>42398.0</v>
      </c>
      <c r="E3" s="12">
        <v>124700.0</v>
      </c>
      <c r="F3" s="13">
        <f>+6.25</f>
        <v>6.25</v>
      </c>
      <c r="G3" s="10" t="s">
        <v>65</v>
      </c>
      <c r="H3" s="26">
        <v>45198.0</v>
      </c>
    </row>
    <row r="4">
      <c r="A4" s="14" t="s">
        <v>16</v>
      </c>
      <c r="B4" s="15">
        <v>3.08</v>
      </c>
      <c r="C4" s="16">
        <f>+9.61</f>
        <v>9.61</v>
      </c>
      <c r="D4" s="17">
        <v>1232.0</v>
      </c>
      <c r="E4" s="15">
        <v>400.0</v>
      </c>
      <c r="F4" s="15">
        <v>-18.3</v>
      </c>
      <c r="G4" s="15" t="s">
        <v>59</v>
      </c>
      <c r="H4" s="24">
        <v>45198.0</v>
      </c>
    </row>
    <row r="5">
      <c r="A5" s="9" t="s">
        <v>39</v>
      </c>
      <c r="B5" s="10">
        <v>7.4</v>
      </c>
      <c r="C5" s="11">
        <f>+8.82</f>
        <v>8.82</v>
      </c>
      <c r="D5" s="12">
        <v>7400.0</v>
      </c>
      <c r="E5" s="12">
        <v>1000.0</v>
      </c>
      <c r="F5" s="13">
        <f>+13.5</f>
        <v>13.5</v>
      </c>
      <c r="G5" s="10" t="s">
        <v>65</v>
      </c>
      <c r="H5" s="26">
        <v>45198.0</v>
      </c>
    </row>
    <row r="6">
      <c r="A6" s="14" t="s">
        <v>8</v>
      </c>
      <c r="B6" s="15">
        <v>19.5</v>
      </c>
      <c r="C6" s="16">
        <f>+8.33</f>
        <v>8.33</v>
      </c>
      <c r="D6" s="17">
        <v>7800.0</v>
      </c>
      <c r="E6" s="15">
        <v>400.0</v>
      </c>
      <c r="F6" s="15">
        <v>-79.47</v>
      </c>
      <c r="G6" s="15" t="s">
        <v>59</v>
      </c>
      <c r="H6" s="24">
        <v>45180.0</v>
      </c>
    </row>
    <row r="7">
      <c r="A7" s="9" t="s">
        <v>58</v>
      </c>
      <c r="B7" s="10">
        <v>2.19</v>
      </c>
      <c r="C7" s="11">
        <f>+6.83</f>
        <v>6.83</v>
      </c>
      <c r="D7" s="10">
        <v>657.0</v>
      </c>
      <c r="E7" s="10">
        <v>300.0</v>
      </c>
      <c r="F7" s="10">
        <v>-27.0</v>
      </c>
      <c r="G7" s="10" t="s">
        <v>59</v>
      </c>
      <c r="H7" s="26">
        <v>45198.0</v>
      </c>
    </row>
    <row r="8">
      <c r="A8" s="14" t="s">
        <v>43</v>
      </c>
      <c r="B8" s="15">
        <v>200.0</v>
      </c>
      <c r="C8" s="16">
        <f>+5.26</f>
        <v>5.26</v>
      </c>
      <c r="D8" s="17">
        <v>20000.0</v>
      </c>
      <c r="E8" s="15">
        <v>100.0</v>
      </c>
      <c r="F8" s="18">
        <f>+76.6</f>
        <v>76.6</v>
      </c>
      <c r="G8" s="15" t="s">
        <v>63</v>
      </c>
      <c r="H8" s="24">
        <v>45197.0</v>
      </c>
    </row>
    <row r="9">
      <c r="A9" s="9" t="s">
        <v>11</v>
      </c>
      <c r="B9" s="10">
        <v>14.0</v>
      </c>
      <c r="C9" s="11">
        <f>+4.09</f>
        <v>4.09</v>
      </c>
      <c r="D9" s="12">
        <v>259000.0</v>
      </c>
      <c r="E9" s="12">
        <v>18500.0</v>
      </c>
      <c r="F9" s="13">
        <f>+33.33</f>
        <v>33.33</v>
      </c>
      <c r="G9" s="10" t="s">
        <v>71</v>
      </c>
      <c r="H9" s="26">
        <v>45188.0</v>
      </c>
    </row>
    <row r="10">
      <c r="A10" s="14" t="s">
        <v>17</v>
      </c>
      <c r="B10" s="15">
        <v>205.0</v>
      </c>
      <c r="C10" s="16">
        <f>+2.5</f>
        <v>2.5</v>
      </c>
      <c r="D10" s="17">
        <v>41000.0</v>
      </c>
      <c r="E10" s="15">
        <v>200.0</v>
      </c>
      <c r="F10" s="18">
        <f>+28.13</f>
        <v>28.13</v>
      </c>
      <c r="G10" s="15" t="s">
        <v>71</v>
      </c>
      <c r="H10" s="24">
        <v>45198.0</v>
      </c>
    </row>
    <row r="11">
      <c r="A11" s="9" t="s">
        <v>32</v>
      </c>
      <c r="B11" s="10">
        <v>0.94</v>
      </c>
      <c r="C11" s="11">
        <f>+2.17</f>
        <v>2.17</v>
      </c>
      <c r="D11" s="12">
        <v>4512.0</v>
      </c>
      <c r="E11" s="12">
        <v>4800.0</v>
      </c>
      <c r="F11" s="13">
        <f>+11.9</f>
        <v>11.9</v>
      </c>
      <c r="G11" s="10" t="s">
        <v>66</v>
      </c>
      <c r="H11" s="26">
        <v>45198.0</v>
      </c>
    </row>
    <row r="12">
      <c r="A12" s="14" t="s">
        <v>55</v>
      </c>
      <c r="B12" s="15">
        <v>16.0</v>
      </c>
      <c r="C12" s="16">
        <f>+1.91</f>
        <v>1.91</v>
      </c>
      <c r="D12" s="17">
        <v>4800.0</v>
      </c>
      <c r="E12" s="15">
        <v>300.0</v>
      </c>
      <c r="F12" s="18">
        <f>+33.33</f>
        <v>33.33</v>
      </c>
      <c r="G12" s="15" t="s">
        <v>60</v>
      </c>
      <c r="H12" s="24">
        <v>45198.0</v>
      </c>
    </row>
    <row r="13">
      <c r="A13" s="9" t="s">
        <v>74</v>
      </c>
      <c r="B13" s="10">
        <v>48.1</v>
      </c>
      <c r="C13" s="11">
        <f>+1.8</f>
        <v>1.8</v>
      </c>
      <c r="D13" s="12">
        <v>158730.0</v>
      </c>
      <c r="E13" s="12">
        <v>3300.0</v>
      </c>
      <c r="F13" s="10">
        <v>-3.8</v>
      </c>
      <c r="G13" s="10" t="s">
        <v>67</v>
      </c>
      <c r="H13" s="26">
        <v>45198.0</v>
      </c>
    </row>
    <row r="14">
      <c r="A14" s="14" t="s">
        <v>21</v>
      </c>
      <c r="B14" s="15">
        <v>6.02</v>
      </c>
      <c r="C14" s="16">
        <f>+1.69</f>
        <v>1.69</v>
      </c>
      <c r="D14" s="17">
        <v>170366.0</v>
      </c>
      <c r="E14" s="17">
        <v>28300.0</v>
      </c>
      <c r="F14" s="15">
        <v>-11.21</v>
      </c>
      <c r="G14" s="15" t="s">
        <v>61</v>
      </c>
      <c r="H14" s="24">
        <v>45198.0</v>
      </c>
    </row>
    <row r="15">
      <c r="A15" s="9" t="s">
        <v>51</v>
      </c>
      <c r="B15" s="10">
        <v>131.0</v>
      </c>
      <c r="C15" s="11">
        <f>+1.35</f>
        <v>1.35</v>
      </c>
      <c r="D15" s="12">
        <v>131000.0</v>
      </c>
      <c r="E15" s="12">
        <v>1000.0</v>
      </c>
      <c r="F15" s="10">
        <v>-21.79</v>
      </c>
      <c r="G15" s="10" t="s">
        <v>76</v>
      </c>
      <c r="H15" s="26">
        <v>45198.0</v>
      </c>
    </row>
    <row r="16">
      <c r="A16" s="14" t="s">
        <v>31</v>
      </c>
      <c r="B16" s="15">
        <v>11.95</v>
      </c>
      <c r="C16" s="16">
        <f>+0.84</f>
        <v>0.84</v>
      </c>
      <c r="D16" s="17">
        <v>1523625.0</v>
      </c>
      <c r="E16" s="17">
        <v>127500.0</v>
      </c>
      <c r="F16" s="15">
        <v>-2.85</v>
      </c>
      <c r="G16" s="15" t="s">
        <v>67</v>
      </c>
      <c r="H16" s="24">
        <v>45198.0</v>
      </c>
    </row>
    <row r="17">
      <c r="A17" s="9" t="s">
        <v>20</v>
      </c>
      <c r="B17" s="10">
        <v>165.0</v>
      </c>
      <c r="C17" s="11">
        <f>+0.76</f>
        <v>0.76</v>
      </c>
      <c r="D17" s="12">
        <v>709500.0</v>
      </c>
      <c r="E17" s="12">
        <v>4300.0</v>
      </c>
      <c r="F17" s="13">
        <f>+15.59</f>
        <v>15.59</v>
      </c>
      <c r="G17" s="10" t="s">
        <v>67</v>
      </c>
      <c r="H17" s="26">
        <v>45198.0</v>
      </c>
    </row>
    <row r="18">
      <c r="A18" s="14" t="s">
        <v>37</v>
      </c>
      <c r="B18" s="15">
        <v>2.14</v>
      </c>
      <c r="C18" s="16">
        <f>+0.47</f>
        <v>0.47</v>
      </c>
      <c r="D18" s="17">
        <v>34026.0</v>
      </c>
      <c r="E18" s="17">
        <v>15900.0</v>
      </c>
      <c r="F18" s="18">
        <f>+9.74</f>
        <v>9.74</v>
      </c>
      <c r="G18" s="15" t="s">
        <v>69</v>
      </c>
      <c r="H18" s="24">
        <v>45198.0</v>
      </c>
    </row>
    <row r="19">
      <c r="A19" s="9" t="s">
        <v>45</v>
      </c>
      <c r="B19" s="10">
        <v>2.3</v>
      </c>
      <c r="C19" s="11">
        <f>+0.44</f>
        <v>0.44</v>
      </c>
      <c r="D19" s="12">
        <v>165140.0</v>
      </c>
      <c r="E19" s="12">
        <v>71800.0</v>
      </c>
      <c r="F19" s="10">
        <v>-28.57</v>
      </c>
      <c r="G19" s="10" t="s">
        <v>70</v>
      </c>
      <c r="H19" s="26">
        <v>45198.0</v>
      </c>
    </row>
    <row r="20">
      <c r="A20" s="14" t="s">
        <v>38</v>
      </c>
      <c r="B20" s="15">
        <v>37.85</v>
      </c>
      <c r="C20" s="16">
        <f>+0.4</f>
        <v>0.4</v>
      </c>
      <c r="D20" s="17">
        <v>1366385.0</v>
      </c>
      <c r="E20" s="17">
        <v>36100.0</v>
      </c>
      <c r="F20" s="15">
        <v>-3.81</v>
      </c>
      <c r="G20" s="15" t="s">
        <v>67</v>
      </c>
      <c r="H20" s="24">
        <v>45198.0</v>
      </c>
    </row>
    <row r="21">
      <c r="A21" s="9" t="s">
        <v>44</v>
      </c>
      <c r="B21" s="10">
        <v>418.25</v>
      </c>
      <c r="C21" s="11">
        <f>+0.24</f>
        <v>0.24</v>
      </c>
      <c r="D21" s="12">
        <v>836500.0</v>
      </c>
      <c r="E21" s="12">
        <v>2000.0</v>
      </c>
      <c r="F21" s="10">
        <v>-9.08</v>
      </c>
      <c r="G21" s="10" t="s">
        <v>63</v>
      </c>
      <c r="H21" s="26">
        <v>45198.0</v>
      </c>
    </row>
    <row r="22">
      <c r="A22" s="14" t="s">
        <v>27</v>
      </c>
      <c r="B22" s="15">
        <v>115.25</v>
      </c>
      <c r="C22" s="16">
        <f>+0.22</f>
        <v>0.22</v>
      </c>
      <c r="D22" s="17">
        <v>161350.0</v>
      </c>
      <c r="E22" s="17">
        <v>1400.0</v>
      </c>
      <c r="F22" s="18">
        <f>+12.99</f>
        <v>12.99</v>
      </c>
      <c r="G22" s="15" t="s">
        <v>67</v>
      </c>
      <c r="H22" s="24">
        <v>45198.0</v>
      </c>
    </row>
    <row r="23">
      <c r="A23" s="9" t="s">
        <v>23</v>
      </c>
      <c r="B23" s="10">
        <v>36.0</v>
      </c>
      <c r="C23" s="11">
        <f>+0.14</f>
        <v>0.14</v>
      </c>
      <c r="D23" s="12">
        <v>7200.0</v>
      </c>
      <c r="E23" s="10">
        <v>200.0</v>
      </c>
      <c r="F23" s="13">
        <f>+14.29</f>
        <v>14.29</v>
      </c>
      <c r="G23" s="10" t="s">
        <v>67</v>
      </c>
      <c r="H23" s="26">
        <v>45196.0</v>
      </c>
    </row>
    <row r="24">
      <c r="A24" s="14" t="s">
        <v>15</v>
      </c>
      <c r="B24" s="15">
        <v>1.26</v>
      </c>
      <c r="C24" s="20">
        <v>0.0</v>
      </c>
      <c r="D24" s="17">
        <v>1386.0</v>
      </c>
      <c r="E24" s="17">
        <v>1100.0</v>
      </c>
      <c r="F24" s="18">
        <f>+16.67</f>
        <v>16.67</v>
      </c>
      <c r="G24" s="15" t="s">
        <v>60</v>
      </c>
      <c r="H24" s="24">
        <v>45198.0</v>
      </c>
    </row>
    <row r="25">
      <c r="A25" s="9" t="s">
        <v>78</v>
      </c>
      <c r="B25" s="10">
        <v>17.5</v>
      </c>
      <c r="C25" s="19">
        <v>0.0</v>
      </c>
      <c r="D25" s="12">
        <v>1750.0</v>
      </c>
      <c r="E25" s="10">
        <v>100.0</v>
      </c>
      <c r="F25" s="10">
        <v>-45.31</v>
      </c>
      <c r="G25" s="10" t="s">
        <v>71</v>
      </c>
      <c r="H25" s="26">
        <v>45198.0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  <c r="G26" s="15" t="s">
        <v>71</v>
      </c>
      <c r="H26" s="24">
        <v>45188.0</v>
      </c>
    </row>
    <row r="27">
      <c r="A27" s="9" t="s">
        <v>52</v>
      </c>
      <c r="B27" s="10">
        <v>0.5</v>
      </c>
      <c r="C27" s="19">
        <v>0.0</v>
      </c>
      <c r="D27" s="12">
        <v>1450.0</v>
      </c>
      <c r="E27" s="12">
        <v>2900.0</v>
      </c>
      <c r="F27" s="10">
        <v>-46.24</v>
      </c>
      <c r="G27" s="10" t="s">
        <v>61</v>
      </c>
      <c r="H27" s="26">
        <v>45198.0</v>
      </c>
    </row>
    <row r="28">
      <c r="A28" s="14" t="s">
        <v>47</v>
      </c>
      <c r="B28" s="15">
        <v>7.16</v>
      </c>
      <c r="C28" s="20">
        <v>0.0</v>
      </c>
      <c r="D28" s="17">
        <v>33652.0</v>
      </c>
      <c r="E28" s="17">
        <v>4700.0</v>
      </c>
      <c r="F28" s="15">
        <v>-31.48</v>
      </c>
      <c r="G28" s="15" t="s">
        <v>59</v>
      </c>
      <c r="H28" s="24">
        <v>45198.0</v>
      </c>
    </row>
    <row r="29">
      <c r="A29" s="9" t="s">
        <v>18</v>
      </c>
      <c r="B29" s="10">
        <v>2.72</v>
      </c>
      <c r="C29" s="19">
        <v>0.0</v>
      </c>
      <c r="D29" s="10">
        <v>272.0</v>
      </c>
      <c r="E29" s="10">
        <v>100.0</v>
      </c>
      <c r="F29" s="10">
        <v>-9.63</v>
      </c>
      <c r="G29" s="10" t="s">
        <v>73</v>
      </c>
      <c r="H29" s="26">
        <v>45198.0</v>
      </c>
    </row>
    <row r="30">
      <c r="A30" s="14" t="s">
        <v>10</v>
      </c>
      <c r="B30" s="15">
        <v>1.45</v>
      </c>
      <c r="C30" s="20">
        <v>0.0</v>
      </c>
      <c r="D30" s="17">
        <v>408320.0</v>
      </c>
      <c r="E30" s="17">
        <v>281600.0</v>
      </c>
      <c r="F30" s="15">
        <v>-7.05</v>
      </c>
      <c r="G30" s="15" t="s">
        <v>70</v>
      </c>
      <c r="H30" s="24">
        <v>45198.0</v>
      </c>
    </row>
    <row r="31">
      <c r="A31" s="9" t="s">
        <v>22</v>
      </c>
      <c r="B31" s="10">
        <v>14.6</v>
      </c>
      <c r="C31" s="19">
        <v>0.0</v>
      </c>
      <c r="D31" s="12">
        <v>3.31493E7</v>
      </c>
      <c r="E31" s="12">
        <v>2270500.0</v>
      </c>
      <c r="F31" s="10">
        <v>-39.54</v>
      </c>
      <c r="G31" s="10" t="s">
        <v>75</v>
      </c>
      <c r="H31" s="26">
        <v>45198.0</v>
      </c>
    </row>
    <row r="32">
      <c r="A32" s="14" t="s">
        <v>34</v>
      </c>
      <c r="B32" s="15">
        <v>20.0</v>
      </c>
      <c r="C32" s="20">
        <v>0.0</v>
      </c>
      <c r="D32" s="17">
        <v>1254000.0</v>
      </c>
      <c r="E32" s="17">
        <v>62700.0</v>
      </c>
      <c r="F32" s="18">
        <f>+25.39</f>
        <v>25.39</v>
      </c>
      <c r="G32" s="15" t="s">
        <v>73</v>
      </c>
      <c r="H32" s="24">
        <v>45198.0</v>
      </c>
    </row>
    <row r="33">
      <c r="A33" s="9" t="s">
        <v>7</v>
      </c>
      <c r="B33" s="10">
        <v>85.0</v>
      </c>
      <c r="C33" s="19">
        <v>0.0</v>
      </c>
      <c r="D33" s="12">
        <v>51000.0</v>
      </c>
      <c r="E33" s="10">
        <v>600.0</v>
      </c>
      <c r="F33" s="13">
        <f>+20.14</f>
        <v>20.14</v>
      </c>
      <c r="G33" s="10" t="s">
        <v>70</v>
      </c>
      <c r="H33" s="26">
        <v>45195.0</v>
      </c>
    </row>
    <row r="34">
      <c r="A34" s="14" t="s">
        <v>35</v>
      </c>
      <c r="B34" s="15">
        <v>7.4</v>
      </c>
      <c r="C34" s="20">
        <v>0.0</v>
      </c>
      <c r="D34" s="15">
        <v>740.0</v>
      </c>
      <c r="E34" s="15">
        <v>100.0</v>
      </c>
      <c r="F34" s="18">
        <f>+8.82</f>
        <v>8.82</v>
      </c>
      <c r="G34" s="15" t="s">
        <v>66</v>
      </c>
      <c r="H34" s="24">
        <v>45197.0</v>
      </c>
    </row>
    <row r="35">
      <c r="A35" s="9" t="s">
        <v>36</v>
      </c>
      <c r="B35" s="10">
        <v>9.0</v>
      </c>
      <c r="C35" s="19">
        <v>0.0</v>
      </c>
      <c r="D35" s="12">
        <v>78300.0</v>
      </c>
      <c r="E35" s="12">
        <v>8700.0</v>
      </c>
      <c r="F35" s="13">
        <f>+7.66</f>
        <v>7.66</v>
      </c>
      <c r="G35" s="10" t="s">
        <v>61</v>
      </c>
      <c r="H35" s="26">
        <v>45198.0</v>
      </c>
    </row>
    <row r="36">
      <c r="A36" s="14" t="s">
        <v>68</v>
      </c>
      <c r="B36" s="15">
        <v>185.75</v>
      </c>
      <c r="C36" s="20">
        <v>-0.13</v>
      </c>
      <c r="D36" s="17">
        <v>3250625.0</v>
      </c>
      <c r="E36" s="17">
        <v>17500.0</v>
      </c>
      <c r="F36" s="15">
        <v>-6.54</v>
      </c>
      <c r="G36" s="15" t="s">
        <v>69</v>
      </c>
      <c r="H36" s="24">
        <v>45197.0</v>
      </c>
    </row>
    <row r="37">
      <c r="A37" s="9" t="s">
        <v>26</v>
      </c>
      <c r="B37" s="10">
        <v>20.85</v>
      </c>
      <c r="C37" s="19">
        <v>-0.24</v>
      </c>
      <c r="D37" s="12">
        <v>2.946522E7</v>
      </c>
      <c r="E37" s="12">
        <v>1413200.0</v>
      </c>
      <c r="F37" s="10">
        <v>-45.28</v>
      </c>
      <c r="G37" s="10" t="s">
        <v>67</v>
      </c>
      <c r="H37" s="26">
        <v>45198.0</v>
      </c>
    </row>
    <row r="38">
      <c r="A38" s="14" t="s">
        <v>41</v>
      </c>
      <c r="B38" s="15">
        <v>11.8</v>
      </c>
      <c r="C38" s="20">
        <v>-0.42</v>
      </c>
      <c r="D38" s="17">
        <v>1733420.0</v>
      </c>
      <c r="E38" s="17">
        <v>146900.0</v>
      </c>
      <c r="F38" s="15">
        <v>-4.07</v>
      </c>
      <c r="G38" s="15" t="s">
        <v>67</v>
      </c>
      <c r="H38" s="24">
        <v>45198.0</v>
      </c>
    </row>
    <row r="39">
      <c r="A39" s="9" t="s">
        <v>19</v>
      </c>
      <c r="B39" s="10">
        <v>1.77</v>
      </c>
      <c r="C39" s="19">
        <v>-0.56</v>
      </c>
      <c r="D39" s="12">
        <v>43011.0</v>
      </c>
      <c r="E39" s="12">
        <v>24300.0</v>
      </c>
      <c r="F39" s="10">
        <v>-3.28</v>
      </c>
      <c r="G39" s="10" t="s">
        <v>69</v>
      </c>
      <c r="H39" s="26">
        <v>45198.0</v>
      </c>
    </row>
    <row r="40">
      <c r="A40" s="14" t="s">
        <v>42</v>
      </c>
      <c r="B40" s="15">
        <v>35.55</v>
      </c>
      <c r="C40" s="20">
        <v>-1.11</v>
      </c>
      <c r="D40" s="17">
        <v>1.225764E7</v>
      </c>
      <c r="E40" s="17">
        <v>344800.0</v>
      </c>
      <c r="F40" s="15">
        <v>-20.11</v>
      </c>
      <c r="G40" s="15" t="s">
        <v>67</v>
      </c>
      <c r="H40" s="24">
        <v>45198.0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  <c r="G41" s="10" t="s">
        <v>60</v>
      </c>
      <c r="H41" s="26">
        <v>45196.0</v>
      </c>
    </row>
    <row r="42">
      <c r="A42" s="14" t="s">
        <v>12</v>
      </c>
      <c r="B42" s="15">
        <v>1.36</v>
      </c>
      <c r="C42" s="20">
        <v>-1.45</v>
      </c>
      <c r="D42" s="17">
        <v>5712.0</v>
      </c>
      <c r="E42" s="17">
        <v>4200.0</v>
      </c>
      <c r="F42" s="18">
        <f>+97.1</f>
        <v>97.1</v>
      </c>
      <c r="G42" s="15" t="s">
        <v>60</v>
      </c>
      <c r="H42" s="24">
        <v>45198.0</v>
      </c>
    </row>
    <row r="43">
      <c r="A43" s="9" t="s">
        <v>46</v>
      </c>
      <c r="B43" s="10">
        <v>17.95</v>
      </c>
      <c r="C43" s="19">
        <v>-1.64</v>
      </c>
      <c r="D43" s="12">
        <v>102315.0</v>
      </c>
      <c r="E43" s="12">
        <v>5700.0</v>
      </c>
      <c r="F43" s="10">
        <v>-24.74</v>
      </c>
      <c r="G43" s="10" t="s">
        <v>70</v>
      </c>
      <c r="H43" s="26">
        <v>45198.0</v>
      </c>
    </row>
    <row r="44">
      <c r="A44" s="14" t="s">
        <v>49</v>
      </c>
      <c r="B44" s="15">
        <v>24.5</v>
      </c>
      <c r="C44" s="20">
        <v>-2.39</v>
      </c>
      <c r="D44" s="17">
        <v>31850.0</v>
      </c>
      <c r="E44" s="17">
        <v>1300.0</v>
      </c>
      <c r="F44" s="15">
        <v>-22.22</v>
      </c>
      <c r="G44" s="15" t="s">
        <v>66</v>
      </c>
      <c r="H44" s="24">
        <v>45198.0</v>
      </c>
    </row>
    <row r="45">
      <c r="A45" s="9" t="s">
        <v>6</v>
      </c>
      <c r="B45" s="10">
        <v>24.1</v>
      </c>
      <c r="C45" s="19">
        <v>-2.43</v>
      </c>
      <c r="D45" s="12">
        <v>108450.0</v>
      </c>
      <c r="E45" s="12">
        <v>4500.0</v>
      </c>
      <c r="F45" s="13">
        <f>+7.35</f>
        <v>7.35</v>
      </c>
      <c r="G45" s="10" t="s">
        <v>71</v>
      </c>
      <c r="H45" s="26">
        <v>45198.0</v>
      </c>
    </row>
    <row r="46">
      <c r="A46" s="14" t="s">
        <v>50</v>
      </c>
      <c r="B46" s="15">
        <v>17.05</v>
      </c>
      <c r="C46" s="20">
        <v>-2.85</v>
      </c>
      <c r="D46" s="17">
        <v>569470.0</v>
      </c>
      <c r="E46" s="17">
        <v>33400.0</v>
      </c>
      <c r="F46" s="18">
        <f>+0.29</f>
        <v>0.29</v>
      </c>
      <c r="G46" s="15" t="s">
        <v>60</v>
      </c>
      <c r="H46" s="24">
        <v>45198.0</v>
      </c>
    </row>
    <row r="47">
      <c r="A47" s="9" t="s">
        <v>40</v>
      </c>
      <c r="B47" s="10">
        <v>13.05</v>
      </c>
      <c r="C47" s="19">
        <v>-3.33</v>
      </c>
      <c r="D47" s="12">
        <v>88740.0</v>
      </c>
      <c r="E47" s="12">
        <v>6800.0</v>
      </c>
      <c r="F47" s="13">
        <f>+75.88</f>
        <v>75.88</v>
      </c>
      <c r="G47" s="10" t="s">
        <v>70</v>
      </c>
      <c r="H47" s="26">
        <v>45198.0</v>
      </c>
    </row>
    <row r="48">
      <c r="A48" s="14" t="s">
        <v>48</v>
      </c>
      <c r="B48" s="15">
        <v>4.99</v>
      </c>
      <c r="C48" s="20">
        <v>-4.04</v>
      </c>
      <c r="D48" s="17">
        <v>48902.0</v>
      </c>
      <c r="E48" s="17">
        <v>9800.0</v>
      </c>
      <c r="F48" s="15">
        <v>-4.04</v>
      </c>
      <c r="G48" s="15" t="s">
        <v>61</v>
      </c>
      <c r="H48" s="24">
        <v>45198.0</v>
      </c>
    </row>
    <row r="49">
      <c r="A49" s="9" t="s">
        <v>13</v>
      </c>
      <c r="B49" s="10">
        <v>2.49</v>
      </c>
      <c r="C49" s="19">
        <v>-4.23</v>
      </c>
      <c r="D49" s="12">
        <v>9711.0</v>
      </c>
      <c r="E49" s="12">
        <v>3900.0</v>
      </c>
      <c r="F49" s="13">
        <f>+18.57</f>
        <v>18.57</v>
      </c>
      <c r="G49" s="10" t="s">
        <v>60</v>
      </c>
      <c r="H49" s="26">
        <v>45198.0</v>
      </c>
    </row>
    <row r="50">
      <c r="A50" s="14" t="s">
        <v>9</v>
      </c>
      <c r="B50" s="15">
        <v>25.65</v>
      </c>
      <c r="C50" s="20">
        <v>-5.0</v>
      </c>
      <c r="D50" s="17">
        <v>15390.0</v>
      </c>
      <c r="E50" s="15">
        <v>600.0</v>
      </c>
      <c r="F50" s="15">
        <v>-45.94</v>
      </c>
      <c r="G50" s="15" t="s">
        <v>77</v>
      </c>
      <c r="H50" s="24">
        <v>45198.0</v>
      </c>
    </row>
    <row r="51">
      <c r="A51" s="9" t="s">
        <v>24</v>
      </c>
      <c r="B51" s="10">
        <v>3.6</v>
      </c>
      <c r="C51" s="19">
        <v>-5.26</v>
      </c>
      <c r="D51" s="12">
        <v>10080.0</v>
      </c>
      <c r="E51" s="12">
        <v>2800.0</v>
      </c>
      <c r="F51" s="10">
        <v>-35.71</v>
      </c>
      <c r="G51" s="10" t="s">
        <v>69</v>
      </c>
      <c r="H51" s="26">
        <v>45198.0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29</v>
      </c>
      <c r="B2" s="5">
        <v>12.75</v>
      </c>
      <c r="C2" s="6">
        <f>+9.91</f>
        <v>9.91</v>
      </c>
      <c r="D2" s="7">
        <v>5100.0</v>
      </c>
      <c r="E2" s="5">
        <v>400.0</v>
      </c>
      <c r="F2" s="5">
        <v>-4.49</v>
      </c>
      <c r="G2" s="5" t="s">
        <v>79</v>
      </c>
      <c r="H2" s="33">
        <v>45198.0</v>
      </c>
    </row>
    <row r="3">
      <c r="A3" s="9" t="s">
        <v>64</v>
      </c>
      <c r="B3" s="10">
        <v>0.34</v>
      </c>
      <c r="C3" s="11">
        <f>+9.68</f>
        <v>9.68</v>
      </c>
      <c r="D3" s="12">
        <v>42398.0</v>
      </c>
      <c r="E3" s="12">
        <v>124700.0</v>
      </c>
      <c r="F3" s="13">
        <f>+6.25</f>
        <v>6.25</v>
      </c>
      <c r="G3" s="10" t="s">
        <v>65</v>
      </c>
      <c r="H3" s="26">
        <v>45198.0</v>
      </c>
    </row>
    <row r="4">
      <c r="A4" s="14" t="s">
        <v>16</v>
      </c>
      <c r="B4" s="15">
        <v>3.08</v>
      </c>
      <c r="C4" s="16">
        <f>+9.61</f>
        <v>9.61</v>
      </c>
      <c r="D4" s="17">
        <v>1232.0</v>
      </c>
      <c r="E4" s="15">
        <v>400.0</v>
      </c>
      <c r="F4" s="15">
        <v>-18.3</v>
      </c>
      <c r="G4" s="15" t="s">
        <v>59</v>
      </c>
      <c r="H4" s="24">
        <v>45198.0</v>
      </c>
    </row>
    <row r="5">
      <c r="A5" s="9" t="s">
        <v>39</v>
      </c>
      <c r="B5" s="10">
        <v>7.4</v>
      </c>
      <c r="C5" s="11">
        <f>+8.82</f>
        <v>8.82</v>
      </c>
      <c r="D5" s="12">
        <v>7400.0</v>
      </c>
      <c r="E5" s="12">
        <v>1000.0</v>
      </c>
      <c r="F5" s="13">
        <f>+13.5</f>
        <v>13.5</v>
      </c>
      <c r="G5" s="10" t="s">
        <v>65</v>
      </c>
      <c r="H5" s="26">
        <v>45198.0</v>
      </c>
    </row>
    <row r="6">
      <c r="A6" s="14" t="s">
        <v>8</v>
      </c>
      <c r="B6" s="15">
        <v>19.5</v>
      </c>
      <c r="C6" s="16">
        <f>+8.33</f>
        <v>8.33</v>
      </c>
      <c r="D6" s="17">
        <v>7800.0</v>
      </c>
      <c r="E6" s="15">
        <v>400.0</v>
      </c>
      <c r="F6" s="15">
        <v>-79.47</v>
      </c>
      <c r="G6" s="15" t="s">
        <v>59</v>
      </c>
      <c r="H6" s="24">
        <v>45180.0</v>
      </c>
    </row>
    <row r="7">
      <c r="A7" s="9" t="s">
        <v>58</v>
      </c>
      <c r="B7" s="10">
        <v>2.19</v>
      </c>
      <c r="C7" s="11">
        <f>+6.83</f>
        <v>6.83</v>
      </c>
      <c r="D7" s="10">
        <v>657.0</v>
      </c>
      <c r="E7" s="10">
        <v>300.0</v>
      </c>
      <c r="F7" s="10">
        <v>-27.0</v>
      </c>
      <c r="G7" s="10" t="s">
        <v>59</v>
      </c>
      <c r="H7" s="26">
        <v>45198.0</v>
      </c>
    </row>
    <row r="8">
      <c r="A8" s="14" t="s">
        <v>43</v>
      </c>
      <c r="B8" s="15">
        <v>200.0</v>
      </c>
      <c r="C8" s="16">
        <f>+5.26</f>
        <v>5.26</v>
      </c>
      <c r="D8" s="17">
        <v>20000.0</v>
      </c>
      <c r="E8" s="15">
        <v>100.0</v>
      </c>
      <c r="F8" s="18">
        <f>+76.6</f>
        <v>76.6</v>
      </c>
      <c r="G8" s="15" t="s">
        <v>63</v>
      </c>
      <c r="H8" s="24">
        <v>45197.0</v>
      </c>
    </row>
    <row r="9">
      <c r="A9" s="9" t="s">
        <v>11</v>
      </c>
      <c r="B9" s="10">
        <v>14.0</v>
      </c>
      <c r="C9" s="11">
        <f>+4.09</f>
        <v>4.09</v>
      </c>
      <c r="D9" s="12">
        <v>259000.0</v>
      </c>
      <c r="E9" s="12">
        <v>18500.0</v>
      </c>
      <c r="F9" s="13">
        <f>+33.33</f>
        <v>33.33</v>
      </c>
      <c r="G9" s="10" t="s">
        <v>71</v>
      </c>
      <c r="H9" s="26">
        <v>45188.0</v>
      </c>
    </row>
    <row r="10">
      <c r="A10" s="14" t="s">
        <v>17</v>
      </c>
      <c r="B10" s="15">
        <v>205.0</v>
      </c>
      <c r="C10" s="16">
        <f>+2.5</f>
        <v>2.5</v>
      </c>
      <c r="D10" s="17">
        <v>41000.0</v>
      </c>
      <c r="E10" s="15">
        <v>200.0</v>
      </c>
      <c r="F10" s="18">
        <f>+28.13</f>
        <v>28.13</v>
      </c>
      <c r="G10" s="15" t="s">
        <v>71</v>
      </c>
      <c r="H10" s="24">
        <v>45198.0</v>
      </c>
    </row>
    <row r="11">
      <c r="A11" s="9" t="s">
        <v>32</v>
      </c>
      <c r="B11" s="10">
        <v>0.94</v>
      </c>
      <c r="C11" s="11">
        <f>+2.17</f>
        <v>2.17</v>
      </c>
      <c r="D11" s="12">
        <v>4512.0</v>
      </c>
      <c r="E11" s="12">
        <v>4800.0</v>
      </c>
      <c r="F11" s="13">
        <f>+11.9</f>
        <v>11.9</v>
      </c>
      <c r="G11" s="10" t="s">
        <v>66</v>
      </c>
      <c r="H11" s="26">
        <v>45198.0</v>
      </c>
    </row>
    <row r="12">
      <c r="A12" s="14" t="s">
        <v>55</v>
      </c>
      <c r="B12" s="15">
        <v>16.0</v>
      </c>
      <c r="C12" s="16">
        <f>+1.91</f>
        <v>1.91</v>
      </c>
      <c r="D12" s="17">
        <v>4800.0</v>
      </c>
      <c r="E12" s="15">
        <v>300.0</v>
      </c>
      <c r="F12" s="18">
        <f>+33.33</f>
        <v>33.33</v>
      </c>
      <c r="G12" s="15" t="s">
        <v>60</v>
      </c>
      <c r="H12" s="24">
        <v>45198.0</v>
      </c>
    </row>
    <row r="13">
      <c r="A13" s="9" t="s">
        <v>74</v>
      </c>
      <c r="B13" s="10">
        <v>48.1</v>
      </c>
      <c r="C13" s="11">
        <f>+1.8</f>
        <v>1.8</v>
      </c>
      <c r="D13" s="12">
        <v>158730.0</v>
      </c>
      <c r="E13" s="12">
        <v>3300.0</v>
      </c>
      <c r="F13" s="10">
        <v>-3.8</v>
      </c>
      <c r="G13" s="10" t="s">
        <v>67</v>
      </c>
      <c r="H13" s="26">
        <v>45198.0</v>
      </c>
    </row>
    <row r="14">
      <c r="A14" s="14" t="s">
        <v>21</v>
      </c>
      <c r="B14" s="15">
        <v>6.02</v>
      </c>
      <c r="C14" s="16">
        <f>+1.69</f>
        <v>1.69</v>
      </c>
      <c r="D14" s="17">
        <v>170366.0</v>
      </c>
      <c r="E14" s="17">
        <v>28300.0</v>
      </c>
      <c r="F14" s="15">
        <v>-11.21</v>
      </c>
      <c r="G14" s="15" t="s">
        <v>61</v>
      </c>
      <c r="H14" s="24">
        <v>45198.0</v>
      </c>
    </row>
    <row r="15">
      <c r="A15" s="9" t="s">
        <v>51</v>
      </c>
      <c r="B15" s="10">
        <v>131.0</v>
      </c>
      <c r="C15" s="11">
        <f>+1.35</f>
        <v>1.35</v>
      </c>
      <c r="D15" s="12">
        <v>131000.0</v>
      </c>
      <c r="E15" s="12">
        <v>1000.0</v>
      </c>
      <c r="F15" s="10">
        <v>-21.79</v>
      </c>
      <c r="G15" s="10" t="s">
        <v>76</v>
      </c>
      <c r="H15" s="26">
        <v>45198.0</v>
      </c>
    </row>
    <row r="16">
      <c r="A16" s="14" t="s">
        <v>31</v>
      </c>
      <c r="B16" s="15">
        <v>11.95</v>
      </c>
      <c r="C16" s="16">
        <f>+0.84</f>
        <v>0.84</v>
      </c>
      <c r="D16" s="17">
        <v>1523625.0</v>
      </c>
      <c r="E16" s="17">
        <v>127500.0</v>
      </c>
      <c r="F16" s="15">
        <v>-2.85</v>
      </c>
      <c r="G16" s="15" t="s">
        <v>67</v>
      </c>
      <c r="H16" s="24">
        <v>45198.0</v>
      </c>
    </row>
    <row r="17">
      <c r="A17" s="9" t="s">
        <v>20</v>
      </c>
      <c r="B17" s="10">
        <v>165.0</v>
      </c>
      <c r="C17" s="11">
        <f>+0.76</f>
        <v>0.76</v>
      </c>
      <c r="D17" s="12">
        <v>709500.0</v>
      </c>
      <c r="E17" s="12">
        <v>4300.0</v>
      </c>
      <c r="F17" s="13">
        <f>+15.59</f>
        <v>15.59</v>
      </c>
      <c r="G17" s="10" t="s">
        <v>67</v>
      </c>
      <c r="H17" s="26">
        <v>45198.0</v>
      </c>
    </row>
    <row r="18">
      <c r="A18" s="14" t="s">
        <v>37</v>
      </c>
      <c r="B18" s="15">
        <v>2.14</v>
      </c>
      <c r="C18" s="16">
        <f>+0.47</f>
        <v>0.47</v>
      </c>
      <c r="D18" s="17">
        <v>34026.0</v>
      </c>
      <c r="E18" s="17">
        <v>15900.0</v>
      </c>
      <c r="F18" s="18">
        <f>+9.74</f>
        <v>9.74</v>
      </c>
      <c r="G18" s="15" t="s">
        <v>69</v>
      </c>
      <c r="H18" s="24">
        <v>45198.0</v>
      </c>
    </row>
    <row r="19">
      <c r="A19" s="9" t="s">
        <v>45</v>
      </c>
      <c r="B19" s="10">
        <v>2.3</v>
      </c>
      <c r="C19" s="11">
        <f>+0.44</f>
        <v>0.44</v>
      </c>
      <c r="D19" s="12">
        <v>165140.0</v>
      </c>
      <c r="E19" s="12">
        <v>71800.0</v>
      </c>
      <c r="F19" s="10">
        <v>-28.57</v>
      </c>
      <c r="G19" s="10" t="s">
        <v>70</v>
      </c>
      <c r="H19" s="26">
        <v>45198.0</v>
      </c>
    </row>
    <row r="20">
      <c r="A20" s="14" t="s">
        <v>38</v>
      </c>
      <c r="B20" s="15">
        <v>37.85</v>
      </c>
      <c r="C20" s="16">
        <f>+0.4</f>
        <v>0.4</v>
      </c>
      <c r="D20" s="17">
        <v>1366385.0</v>
      </c>
      <c r="E20" s="17">
        <v>36100.0</v>
      </c>
      <c r="F20" s="15">
        <v>-3.81</v>
      </c>
      <c r="G20" s="15" t="s">
        <v>67</v>
      </c>
      <c r="H20" s="24">
        <v>45198.0</v>
      </c>
    </row>
    <row r="21">
      <c r="A21" s="9" t="s">
        <v>44</v>
      </c>
      <c r="B21" s="10">
        <v>418.25</v>
      </c>
      <c r="C21" s="11">
        <f>+0.24</f>
        <v>0.24</v>
      </c>
      <c r="D21" s="12">
        <v>836500.0</v>
      </c>
      <c r="E21" s="12">
        <v>2000.0</v>
      </c>
      <c r="F21" s="10">
        <v>-9.08</v>
      </c>
      <c r="G21" s="10" t="s">
        <v>63</v>
      </c>
      <c r="H21" s="26">
        <v>45198.0</v>
      </c>
    </row>
    <row r="22">
      <c r="A22" s="14" t="s">
        <v>27</v>
      </c>
      <c r="B22" s="15">
        <v>115.25</v>
      </c>
      <c r="C22" s="16">
        <f>+0.22</f>
        <v>0.22</v>
      </c>
      <c r="D22" s="17">
        <v>161350.0</v>
      </c>
      <c r="E22" s="17">
        <v>1400.0</v>
      </c>
      <c r="F22" s="18">
        <f>+12.99</f>
        <v>12.99</v>
      </c>
      <c r="G22" s="15" t="s">
        <v>67</v>
      </c>
      <c r="H22" s="24">
        <v>45198.0</v>
      </c>
    </row>
    <row r="23">
      <c r="A23" s="9" t="s">
        <v>23</v>
      </c>
      <c r="B23" s="10">
        <v>36.0</v>
      </c>
      <c r="C23" s="11">
        <f>+0.14</f>
        <v>0.14</v>
      </c>
      <c r="D23" s="12">
        <v>7200.0</v>
      </c>
      <c r="E23" s="10">
        <v>200.0</v>
      </c>
      <c r="F23" s="13">
        <f>+14.29</f>
        <v>14.29</v>
      </c>
      <c r="G23" s="10" t="s">
        <v>67</v>
      </c>
      <c r="H23" s="26">
        <v>45196.0</v>
      </c>
    </row>
    <row r="24">
      <c r="A24" s="14" t="s">
        <v>15</v>
      </c>
      <c r="B24" s="15">
        <v>1.26</v>
      </c>
      <c r="C24" s="20">
        <v>0.0</v>
      </c>
      <c r="D24" s="17">
        <v>1386.0</v>
      </c>
      <c r="E24" s="17">
        <v>1100.0</v>
      </c>
      <c r="F24" s="18">
        <f>+16.67</f>
        <v>16.67</v>
      </c>
      <c r="G24" s="15" t="s">
        <v>60</v>
      </c>
      <c r="H24" s="24">
        <v>45198.0</v>
      </c>
    </row>
    <row r="25">
      <c r="A25" s="9" t="s">
        <v>78</v>
      </c>
      <c r="B25" s="10">
        <v>17.5</v>
      </c>
      <c r="C25" s="19">
        <v>0.0</v>
      </c>
      <c r="D25" s="12">
        <v>1750.0</v>
      </c>
      <c r="E25" s="10">
        <v>100.0</v>
      </c>
      <c r="F25" s="10">
        <v>-45.31</v>
      </c>
      <c r="G25" s="10" t="s">
        <v>71</v>
      </c>
      <c r="H25" s="26">
        <v>45198.0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  <c r="G26" s="15" t="s">
        <v>71</v>
      </c>
      <c r="H26" s="24">
        <v>45188.0</v>
      </c>
    </row>
    <row r="27">
      <c r="A27" s="9" t="s">
        <v>52</v>
      </c>
      <c r="B27" s="10">
        <v>0.5</v>
      </c>
      <c r="C27" s="19">
        <v>0.0</v>
      </c>
      <c r="D27" s="12">
        <v>1450.0</v>
      </c>
      <c r="E27" s="12">
        <v>2900.0</v>
      </c>
      <c r="F27" s="10">
        <v>-46.24</v>
      </c>
      <c r="G27" s="10" t="s">
        <v>61</v>
      </c>
      <c r="H27" s="26">
        <v>45198.0</v>
      </c>
    </row>
    <row r="28">
      <c r="A28" s="14" t="s">
        <v>47</v>
      </c>
      <c r="B28" s="15">
        <v>7.16</v>
      </c>
      <c r="C28" s="20">
        <v>0.0</v>
      </c>
      <c r="D28" s="17">
        <v>33652.0</v>
      </c>
      <c r="E28" s="17">
        <v>4700.0</v>
      </c>
      <c r="F28" s="15">
        <v>-31.48</v>
      </c>
      <c r="G28" s="15" t="s">
        <v>59</v>
      </c>
      <c r="H28" s="24">
        <v>45198.0</v>
      </c>
    </row>
    <row r="29">
      <c r="A29" s="9" t="s">
        <v>18</v>
      </c>
      <c r="B29" s="10">
        <v>2.72</v>
      </c>
      <c r="C29" s="19">
        <v>0.0</v>
      </c>
      <c r="D29" s="10">
        <v>272.0</v>
      </c>
      <c r="E29" s="10">
        <v>100.0</v>
      </c>
      <c r="F29" s="10">
        <v>-9.63</v>
      </c>
      <c r="G29" s="10" t="s">
        <v>73</v>
      </c>
      <c r="H29" s="26">
        <v>45198.0</v>
      </c>
    </row>
    <row r="30">
      <c r="A30" s="14" t="s">
        <v>10</v>
      </c>
      <c r="B30" s="15">
        <v>1.45</v>
      </c>
      <c r="C30" s="20">
        <v>0.0</v>
      </c>
      <c r="D30" s="17">
        <v>408320.0</v>
      </c>
      <c r="E30" s="17">
        <v>281600.0</v>
      </c>
      <c r="F30" s="15">
        <v>-7.05</v>
      </c>
      <c r="G30" s="15" t="s">
        <v>70</v>
      </c>
      <c r="H30" s="24">
        <v>45198.0</v>
      </c>
    </row>
    <row r="31">
      <c r="A31" s="9" t="s">
        <v>22</v>
      </c>
      <c r="B31" s="10">
        <v>14.6</v>
      </c>
      <c r="C31" s="19">
        <v>0.0</v>
      </c>
      <c r="D31" s="12">
        <v>3.31493E7</v>
      </c>
      <c r="E31" s="12">
        <v>2270500.0</v>
      </c>
      <c r="F31" s="10">
        <v>-39.54</v>
      </c>
      <c r="G31" s="10" t="s">
        <v>75</v>
      </c>
      <c r="H31" s="26">
        <v>45198.0</v>
      </c>
    </row>
    <row r="32">
      <c r="A32" s="14" t="s">
        <v>34</v>
      </c>
      <c r="B32" s="15">
        <v>20.0</v>
      </c>
      <c r="C32" s="20">
        <v>0.0</v>
      </c>
      <c r="D32" s="17">
        <v>1254000.0</v>
      </c>
      <c r="E32" s="17">
        <v>62700.0</v>
      </c>
      <c r="F32" s="18">
        <f>+25.39</f>
        <v>25.39</v>
      </c>
      <c r="G32" s="15" t="s">
        <v>73</v>
      </c>
      <c r="H32" s="24">
        <v>45198.0</v>
      </c>
    </row>
    <row r="33">
      <c r="A33" s="9" t="s">
        <v>7</v>
      </c>
      <c r="B33" s="10">
        <v>85.0</v>
      </c>
      <c r="C33" s="19">
        <v>0.0</v>
      </c>
      <c r="D33" s="12">
        <v>51000.0</v>
      </c>
      <c r="E33" s="10">
        <v>600.0</v>
      </c>
      <c r="F33" s="13">
        <f>+20.14</f>
        <v>20.14</v>
      </c>
      <c r="G33" s="10" t="s">
        <v>70</v>
      </c>
      <c r="H33" s="26">
        <v>45195.0</v>
      </c>
    </row>
    <row r="34">
      <c r="A34" s="14" t="s">
        <v>35</v>
      </c>
      <c r="B34" s="15">
        <v>7.4</v>
      </c>
      <c r="C34" s="20">
        <v>0.0</v>
      </c>
      <c r="D34" s="15">
        <v>740.0</v>
      </c>
      <c r="E34" s="15">
        <v>100.0</v>
      </c>
      <c r="F34" s="18">
        <f>+8.82</f>
        <v>8.82</v>
      </c>
      <c r="G34" s="15" t="s">
        <v>66</v>
      </c>
      <c r="H34" s="24">
        <v>45197.0</v>
      </c>
    </row>
    <row r="35">
      <c r="A35" s="9" t="s">
        <v>36</v>
      </c>
      <c r="B35" s="10">
        <v>9.0</v>
      </c>
      <c r="C35" s="19">
        <v>0.0</v>
      </c>
      <c r="D35" s="12">
        <v>78300.0</v>
      </c>
      <c r="E35" s="12">
        <v>8700.0</v>
      </c>
      <c r="F35" s="13">
        <f>+7.66</f>
        <v>7.66</v>
      </c>
      <c r="G35" s="10" t="s">
        <v>61</v>
      </c>
      <c r="H35" s="26">
        <v>45198.0</v>
      </c>
    </row>
    <row r="36">
      <c r="A36" s="14" t="s">
        <v>68</v>
      </c>
      <c r="B36" s="15">
        <v>185.75</v>
      </c>
      <c r="C36" s="20">
        <v>-0.13</v>
      </c>
      <c r="D36" s="17">
        <v>3250625.0</v>
      </c>
      <c r="E36" s="17">
        <v>17500.0</v>
      </c>
      <c r="F36" s="15">
        <v>-6.54</v>
      </c>
      <c r="G36" s="15" t="s">
        <v>69</v>
      </c>
      <c r="H36" s="24">
        <v>45197.0</v>
      </c>
    </row>
    <row r="37">
      <c r="A37" s="9" t="s">
        <v>26</v>
      </c>
      <c r="B37" s="10">
        <v>20.85</v>
      </c>
      <c r="C37" s="19">
        <v>-0.24</v>
      </c>
      <c r="D37" s="12">
        <v>2.946522E7</v>
      </c>
      <c r="E37" s="12">
        <v>1413200.0</v>
      </c>
      <c r="F37" s="10">
        <v>-45.28</v>
      </c>
      <c r="G37" s="10" t="s">
        <v>67</v>
      </c>
      <c r="H37" s="26">
        <v>45198.0</v>
      </c>
    </row>
    <row r="38">
      <c r="A38" s="14" t="s">
        <v>41</v>
      </c>
      <c r="B38" s="15">
        <v>11.8</v>
      </c>
      <c r="C38" s="20">
        <v>-0.42</v>
      </c>
      <c r="D38" s="17">
        <v>1733420.0</v>
      </c>
      <c r="E38" s="17">
        <v>146900.0</v>
      </c>
      <c r="F38" s="15">
        <v>-4.07</v>
      </c>
      <c r="G38" s="15" t="s">
        <v>67</v>
      </c>
      <c r="H38" s="24">
        <v>45198.0</v>
      </c>
    </row>
    <row r="39">
      <c r="A39" s="9" t="s">
        <v>19</v>
      </c>
      <c r="B39" s="10">
        <v>1.77</v>
      </c>
      <c r="C39" s="19">
        <v>-0.56</v>
      </c>
      <c r="D39" s="12">
        <v>43011.0</v>
      </c>
      <c r="E39" s="12">
        <v>24300.0</v>
      </c>
      <c r="F39" s="10">
        <v>-3.28</v>
      </c>
      <c r="G39" s="10" t="s">
        <v>69</v>
      </c>
      <c r="H39" s="26">
        <v>45198.0</v>
      </c>
    </row>
    <row r="40">
      <c r="A40" s="14" t="s">
        <v>42</v>
      </c>
      <c r="B40" s="15">
        <v>35.55</v>
      </c>
      <c r="C40" s="20">
        <v>-1.11</v>
      </c>
      <c r="D40" s="17">
        <v>1.225764E7</v>
      </c>
      <c r="E40" s="17">
        <v>344800.0</v>
      </c>
      <c r="F40" s="15">
        <v>-20.11</v>
      </c>
      <c r="G40" s="15" t="s">
        <v>67</v>
      </c>
      <c r="H40" s="24">
        <v>45198.0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  <c r="G41" s="10" t="s">
        <v>60</v>
      </c>
      <c r="H41" s="26">
        <v>45196.0</v>
      </c>
    </row>
    <row r="42">
      <c r="A42" s="14" t="s">
        <v>12</v>
      </c>
      <c r="B42" s="15">
        <v>1.36</v>
      </c>
      <c r="C42" s="20">
        <v>-1.45</v>
      </c>
      <c r="D42" s="17">
        <v>5712.0</v>
      </c>
      <c r="E42" s="17">
        <v>4200.0</v>
      </c>
      <c r="F42" s="18">
        <f>+97.1</f>
        <v>97.1</v>
      </c>
      <c r="G42" s="15" t="s">
        <v>60</v>
      </c>
      <c r="H42" s="24">
        <v>45198.0</v>
      </c>
    </row>
    <row r="43">
      <c r="A43" s="9" t="s">
        <v>46</v>
      </c>
      <c r="B43" s="10">
        <v>17.95</v>
      </c>
      <c r="C43" s="19">
        <v>-1.64</v>
      </c>
      <c r="D43" s="12">
        <v>102315.0</v>
      </c>
      <c r="E43" s="12">
        <v>5700.0</v>
      </c>
      <c r="F43" s="10">
        <v>-24.74</v>
      </c>
      <c r="G43" s="10" t="s">
        <v>70</v>
      </c>
      <c r="H43" s="26">
        <v>45198.0</v>
      </c>
    </row>
    <row r="44">
      <c r="A44" s="14" t="s">
        <v>49</v>
      </c>
      <c r="B44" s="15">
        <v>24.5</v>
      </c>
      <c r="C44" s="20">
        <v>-2.39</v>
      </c>
      <c r="D44" s="17">
        <v>31850.0</v>
      </c>
      <c r="E44" s="17">
        <v>1300.0</v>
      </c>
      <c r="F44" s="15">
        <v>-22.22</v>
      </c>
      <c r="G44" s="15" t="s">
        <v>66</v>
      </c>
      <c r="H44" s="24">
        <v>45198.0</v>
      </c>
    </row>
    <row r="45">
      <c r="A45" s="9" t="s">
        <v>6</v>
      </c>
      <c r="B45" s="10">
        <v>24.1</v>
      </c>
      <c r="C45" s="19">
        <v>-2.43</v>
      </c>
      <c r="D45" s="12">
        <v>108450.0</v>
      </c>
      <c r="E45" s="12">
        <v>4500.0</v>
      </c>
      <c r="F45" s="13">
        <f>+7.35</f>
        <v>7.35</v>
      </c>
      <c r="G45" s="10" t="s">
        <v>71</v>
      </c>
      <c r="H45" s="26">
        <v>45198.0</v>
      </c>
    </row>
    <row r="46">
      <c r="A46" s="14" t="s">
        <v>50</v>
      </c>
      <c r="B46" s="15">
        <v>17.05</v>
      </c>
      <c r="C46" s="20">
        <v>-2.85</v>
      </c>
      <c r="D46" s="17">
        <v>569470.0</v>
      </c>
      <c r="E46" s="17">
        <v>33400.0</v>
      </c>
      <c r="F46" s="18">
        <f>+0.29</f>
        <v>0.29</v>
      </c>
      <c r="G46" s="15" t="s">
        <v>60</v>
      </c>
      <c r="H46" s="24">
        <v>45198.0</v>
      </c>
    </row>
    <row r="47">
      <c r="A47" s="9" t="s">
        <v>40</v>
      </c>
      <c r="B47" s="10">
        <v>13.05</v>
      </c>
      <c r="C47" s="19">
        <v>-3.33</v>
      </c>
      <c r="D47" s="12">
        <v>88740.0</v>
      </c>
      <c r="E47" s="12">
        <v>6800.0</v>
      </c>
      <c r="F47" s="13">
        <f>+75.88</f>
        <v>75.88</v>
      </c>
      <c r="G47" s="10" t="s">
        <v>70</v>
      </c>
      <c r="H47" s="26">
        <v>45198.0</v>
      </c>
    </row>
    <row r="48">
      <c r="A48" s="14" t="s">
        <v>48</v>
      </c>
      <c r="B48" s="15">
        <v>4.99</v>
      </c>
      <c r="C48" s="20">
        <v>-4.04</v>
      </c>
      <c r="D48" s="17">
        <v>48902.0</v>
      </c>
      <c r="E48" s="17">
        <v>9800.0</v>
      </c>
      <c r="F48" s="15">
        <v>-4.04</v>
      </c>
      <c r="G48" s="15" t="s">
        <v>61</v>
      </c>
      <c r="H48" s="24">
        <v>45198.0</v>
      </c>
    </row>
    <row r="49">
      <c r="A49" s="9" t="s">
        <v>13</v>
      </c>
      <c r="B49" s="10">
        <v>2.49</v>
      </c>
      <c r="C49" s="19">
        <v>-4.23</v>
      </c>
      <c r="D49" s="12">
        <v>9711.0</v>
      </c>
      <c r="E49" s="12">
        <v>3900.0</v>
      </c>
      <c r="F49" s="13">
        <f>+18.57</f>
        <v>18.57</v>
      </c>
      <c r="G49" s="10" t="s">
        <v>60</v>
      </c>
      <c r="H49" s="26">
        <v>45198.0</v>
      </c>
    </row>
    <row r="50">
      <c r="A50" s="14" t="s">
        <v>9</v>
      </c>
      <c r="B50" s="15">
        <v>25.65</v>
      </c>
      <c r="C50" s="20">
        <v>-5.0</v>
      </c>
      <c r="D50" s="17">
        <v>15390.0</v>
      </c>
      <c r="E50" s="15">
        <v>600.0</v>
      </c>
      <c r="F50" s="15">
        <v>-45.94</v>
      </c>
      <c r="G50" s="15" t="s">
        <v>77</v>
      </c>
      <c r="H50" s="24">
        <v>45198.0</v>
      </c>
    </row>
    <row r="51">
      <c r="A51" s="9" t="s">
        <v>24</v>
      </c>
      <c r="B51" s="10">
        <v>3.6</v>
      </c>
      <c r="C51" s="19">
        <v>-5.26</v>
      </c>
      <c r="D51" s="12">
        <v>10080.0</v>
      </c>
      <c r="E51" s="12">
        <v>2800.0</v>
      </c>
      <c r="F51" s="10">
        <v>-35.71</v>
      </c>
      <c r="G51" s="10" t="s">
        <v>69</v>
      </c>
      <c r="H51" s="26">
        <v>45198.0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29</v>
      </c>
      <c r="B2" s="5">
        <v>12.75</v>
      </c>
      <c r="C2" s="6">
        <f>+9.91</f>
        <v>9.91</v>
      </c>
      <c r="D2" s="7">
        <v>5100.0</v>
      </c>
      <c r="E2" s="5">
        <v>400.0</v>
      </c>
      <c r="F2" s="5">
        <v>-4.49</v>
      </c>
      <c r="G2" s="5" t="s">
        <v>79</v>
      </c>
      <c r="H2" s="33">
        <v>45198.0</v>
      </c>
    </row>
    <row r="3">
      <c r="A3" s="9" t="s">
        <v>64</v>
      </c>
      <c r="B3" s="10">
        <v>0.34</v>
      </c>
      <c r="C3" s="11">
        <f>+9.68</f>
        <v>9.68</v>
      </c>
      <c r="D3" s="12">
        <v>42398.0</v>
      </c>
      <c r="E3" s="12">
        <v>124700.0</v>
      </c>
      <c r="F3" s="13">
        <f>+6.25</f>
        <v>6.25</v>
      </c>
      <c r="G3" s="10" t="s">
        <v>65</v>
      </c>
      <c r="H3" s="26">
        <v>45198.0</v>
      </c>
    </row>
    <row r="4">
      <c r="A4" s="14" t="s">
        <v>16</v>
      </c>
      <c r="B4" s="15">
        <v>3.08</v>
      </c>
      <c r="C4" s="16">
        <f>+9.61</f>
        <v>9.61</v>
      </c>
      <c r="D4" s="17">
        <v>1232.0</v>
      </c>
      <c r="E4" s="15">
        <v>400.0</v>
      </c>
      <c r="F4" s="15">
        <v>-18.3</v>
      </c>
      <c r="G4" s="15" t="s">
        <v>59</v>
      </c>
      <c r="H4" s="24">
        <v>45198.0</v>
      </c>
    </row>
    <row r="5">
      <c r="A5" s="9" t="s">
        <v>39</v>
      </c>
      <c r="B5" s="10">
        <v>7.4</v>
      </c>
      <c r="C5" s="11">
        <f>+8.82</f>
        <v>8.82</v>
      </c>
      <c r="D5" s="12">
        <v>7400.0</v>
      </c>
      <c r="E5" s="12">
        <v>1000.0</v>
      </c>
      <c r="F5" s="13">
        <f>+13.5</f>
        <v>13.5</v>
      </c>
      <c r="G5" s="10" t="s">
        <v>65</v>
      </c>
      <c r="H5" s="26">
        <v>45198.0</v>
      </c>
    </row>
    <row r="6">
      <c r="A6" s="14" t="s">
        <v>8</v>
      </c>
      <c r="B6" s="15">
        <v>19.5</v>
      </c>
      <c r="C6" s="16">
        <f>+8.33</f>
        <v>8.33</v>
      </c>
      <c r="D6" s="17">
        <v>7800.0</v>
      </c>
      <c r="E6" s="15">
        <v>400.0</v>
      </c>
      <c r="F6" s="15">
        <v>-79.47</v>
      </c>
      <c r="G6" s="15" t="s">
        <v>59</v>
      </c>
      <c r="H6" s="24">
        <v>45180.0</v>
      </c>
    </row>
    <row r="7">
      <c r="A7" s="9" t="s">
        <v>58</v>
      </c>
      <c r="B7" s="10">
        <v>2.19</v>
      </c>
      <c r="C7" s="11">
        <f>+6.83</f>
        <v>6.83</v>
      </c>
      <c r="D7" s="10">
        <v>657.0</v>
      </c>
      <c r="E7" s="10">
        <v>300.0</v>
      </c>
      <c r="F7" s="10">
        <v>-27.0</v>
      </c>
      <c r="G7" s="10" t="s">
        <v>59</v>
      </c>
      <c r="H7" s="26">
        <v>45198.0</v>
      </c>
    </row>
    <row r="8">
      <c r="A8" s="14" t="s">
        <v>43</v>
      </c>
      <c r="B8" s="15">
        <v>200.0</v>
      </c>
      <c r="C8" s="16">
        <f>+5.26</f>
        <v>5.26</v>
      </c>
      <c r="D8" s="17">
        <v>20000.0</v>
      </c>
      <c r="E8" s="15">
        <v>100.0</v>
      </c>
      <c r="F8" s="18">
        <f>+76.6</f>
        <v>76.6</v>
      </c>
      <c r="G8" s="15" t="s">
        <v>63</v>
      </c>
      <c r="H8" s="24">
        <v>45197.0</v>
      </c>
    </row>
    <row r="9">
      <c r="A9" s="9" t="s">
        <v>11</v>
      </c>
      <c r="B9" s="10">
        <v>14.0</v>
      </c>
      <c r="C9" s="11">
        <f>+4.09</f>
        <v>4.09</v>
      </c>
      <c r="D9" s="12">
        <v>259000.0</v>
      </c>
      <c r="E9" s="12">
        <v>18500.0</v>
      </c>
      <c r="F9" s="13">
        <f>+33.33</f>
        <v>33.33</v>
      </c>
      <c r="G9" s="10" t="s">
        <v>71</v>
      </c>
      <c r="H9" s="26">
        <v>45188.0</v>
      </c>
    </row>
    <row r="10">
      <c r="A10" s="14" t="s">
        <v>17</v>
      </c>
      <c r="B10" s="15">
        <v>205.0</v>
      </c>
      <c r="C10" s="16">
        <f>+2.5</f>
        <v>2.5</v>
      </c>
      <c r="D10" s="17">
        <v>41000.0</v>
      </c>
      <c r="E10" s="15">
        <v>200.0</v>
      </c>
      <c r="F10" s="18">
        <f>+28.13</f>
        <v>28.13</v>
      </c>
      <c r="G10" s="15" t="s">
        <v>71</v>
      </c>
      <c r="H10" s="24">
        <v>45198.0</v>
      </c>
    </row>
    <row r="11">
      <c r="A11" s="9" t="s">
        <v>32</v>
      </c>
      <c r="B11" s="10">
        <v>0.94</v>
      </c>
      <c r="C11" s="11">
        <f>+2.17</f>
        <v>2.17</v>
      </c>
      <c r="D11" s="12">
        <v>4512.0</v>
      </c>
      <c r="E11" s="12">
        <v>4800.0</v>
      </c>
      <c r="F11" s="13">
        <f>+11.9</f>
        <v>11.9</v>
      </c>
      <c r="G11" s="10" t="s">
        <v>66</v>
      </c>
      <c r="H11" s="26">
        <v>45198.0</v>
      </c>
    </row>
    <row r="12">
      <c r="A12" s="14" t="s">
        <v>55</v>
      </c>
      <c r="B12" s="15">
        <v>16.0</v>
      </c>
      <c r="C12" s="16">
        <f>+1.91</f>
        <v>1.91</v>
      </c>
      <c r="D12" s="17">
        <v>4800.0</v>
      </c>
      <c r="E12" s="15">
        <v>300.0</v>
      </c>
      <c r="F12" s="18">
        <f>+33.33</f>
        <v>33.33</v>
      </c>
      <c r="G12" s="15" t="s">
        <v>60</v>
      </c>
      <c r="H12" s="24">
        <v>45198.0</v>
      </c>
    </row>
    <row r="13">
      <c r="A13" s="9" t="s">
        <v>74</v>
      </c>
      <c r="B13" s="10">
        <v>48.1</v>
      </c>
      <c r="C13" s="11">
        <f>+1.8</f>
        <v>1.8</v>
      </c>
      <c r="D13" s="12">
        <v>158730.0</v>
      </c>
      <c r="E13" s="12">
        <v>3300.0</v>
      </c>
      <c r="F13" s="10">
        <v>-3.8</v>
      </c>
      <c r="G13" s="10" t="s">
        <v>67</v>
      </c>
      <c r="H13" s="26">
        <v>45198.0</v>
      </c>
    </row>
    <row r="14">
      <c r="A14" s="14" t="s">
        <v>21</v>
      </c>
      <c r="B14" s="15">
        <v>6.02</v>
      </c>
      <c r="C14" s="16">
        <f>+1.69</f>
        <v>1.69</v>
      </c>
      <c r="D14" s="17">
        <v>170366.0</v>
      </c>
      <c r="E14" s="17">
        <v>28300.0</v>
      </c>
      <c r="F14" s="15">
        <v>-11.21</v>
      </c>
      <c r="G14" s="15" t="s">
        <v>61</v>
      </c>
      <c r="H14" s="24">
        <v>45198.0</v>
      </c>
    </row>
    <row r="15">
      <c r="A15" s="9" t="s">
        <v>51</v>
      </c>
      <c r="B15" s="10">
        <v>131.0</v>
      </c>
      <c r="C15" s="11">
        <f>+1.35</f>
        <v>1.35</v>
      </c>
      <c r="D15" s="12">
        <v>131000.0</v>
      </c>
      <c r="E15" s="12">
        <v>1000.0</v>
      </c>
      <c r="F15" s="10">
        <v>-21.79</v>
      </c>
      <c r="G15" s="10" t="s">
        <v>76</v>
      </c>
      <c r="H15" s="26">
        <v>45198.0</v>
      </c>
    </row>
    <row r="16">
      <c r="A16" s="14" t="s">
        <v>31</v>
      </c>
      <c r="B16" s="15">
        <v>11.95</v>
      </c>
      <c r="C16" s="16">
        <f>+0.84</f>
        <v>0.84</v>
      </c>
      <c r="D16" s="17">
        <v>1523625.0</v>
      </c>
      <c r="E16" s="17">
        <v>127500.0</v>
      </c>
      <c r="F16" s="15">
        <v>-2.85</v>
      </c>
      <c r="G16" s="15" t="s">
        <v>67</v>
      </c>
      <c r="H16" s="24">
        <v>45198.0</v>
      </c>
    </row>
    <row r="17">
      <c r="A17" s="9" t="s">
        <v>20</v>
      </c>
      <c r="B17" s="10">
        <v>165.0</v>
      </c>
      <c r="C17" s="11">
        <f>+0.76</f>
        <v>0.76</v>
      </c>
      <c r="D17" s="12">
        <v>709500.0</v>
      </c>
      <c r="E17" s="12">
        <v>4300.0</v>
      </c>
      <c r="F17" s="13">
        <f>+15.59</f>
        <v>15.59</v>
      </c>
      <c r="G17" s="10" t="s">
        <v>67</v>
      </c>
      <c r="H17" s="26">
        <v>45198.0</v>
      </c>
    </row>
    <row r="18">
      <c r="A18" s="14" t="s">
        <v>37</v>
      </c>
      <c r="B18" s="15">
        <v>2.14</v>
      </c>
      <c r="C18" s="16">
        <f>+0.47</f>
        <v>0.47</v>
      </c>
      <c r="D18" s="17">
        <v>34026.0</v>
      </c>
      <c r="E18" s="17">
        <v>15900.0</v>
      </c>
      <c r="F18" s="18">
        <f>+9.74</f>
        <v>9.74</v>
      </c>
      <c r="G18" s="15" t="s">
        <v>69</v>
      </c>
      <c r="H18" s="24">
        <v>45198.0</v>
      </c>
    </row>
    <row r="19">
      <c r="A19" s="9" t="s">
        <v>45</v>
      </c>
      <c r="B19" s="10">
        <v>2.3</v>
      </c>
      <c r="C19" s="11">
        <f>+0.44</f>
        <v>0.44</v>
      </c>
      <c r="D19" s="12">
        <v>165140.0</v>
      </c>
      <c r="E19" s="12">
        <v>71800.0</v>
      </c>
      <c r="F19" s="10">
        <v>-28.57</v>
      </c>
      <c r="G19" s="10" t="s">
        <v>70</v>
      </c>
      <c r="H19" s="26">
        <v>45198.0</v>
      </c>
    </row>
    <row r="20">
      <c r="A20" s="14" t="s">
        <v>38</v>
      </c>
      <c r="B20" s="15">
        <v>37.85</v>
      </c>
      <c r="C20" s="16">
        <f>+0.4</f>
        <v>0.4</v>
      </c>
      <c r="D20" s="17">
        <v>1366385.0</v>
      </c>
      <c r="E20" s="17">
        <v>36100.0</v>
      </c>
      <c r="F20" s="15">
        <v>-3.81</v>
      </c>
      <c r="G20" s="15" t="s">
        <v>67</v>
      </c>
      <c r="H20" s="24">
        <v>45198.0</v>
      </c>
    </row>
    <row r="21">
      <c r="A21" s="9" t="s">
        <v>44</v>
      </c>
      <c r="B21" s="10">
        <v>418.25</v>
      </c>
      <c r="C21" s="11">
        <f>+0.24</f>
        <v>0.24</v>
      </c>
      <c r="D21" s="12">
        <v>836500.0</v>
      </c>
      <c r="E21" s="12">
        <v>2000.0</v>
      </c>
      <c r="F21" s="10">
        <v>-9.08</v>
      </c>
      <c r="G21" s="10" t="s">
        <v>63</v>
      </c>
      <c r="H21" s="26">
        <v>45198.0</v>
      </c>
    </row>
    <row r="22">
      <c r="A22" s="14" t="s">
        <v>27</v>
      </c>
      <c r="B22" s="15">
        <v>115.25</v>
      </c>
      <c r="C22" s="16">
        <f>+0.22</f>
        <v>0.22</v>
      </c>
      <c r="D22" s="17">
        <v>161350.0</v>
      </c>
      <c r="E22" s="17">
        <v>1400.0</v>
      </c>
      <c r="F22" s="18">
        <f>+12.99</f>
        <v>12.99</v>
      </c>
      <c r="G22" s="15" t="s">
        <v>67</v>
      </c>
      <c r="H22" s="24">
        <v>45198.0</v>
      </c>
    </row>
    <row r="23">
      <c r="A23" s="9" t="s">
        <v>23</v>
      </c>
      <c r="B23" s="10">
        <v>36.0</v>
      </c>
      <c r="C23" s="11">
        <f>+0.14</f>
        <v>0.14</v>
      </c>
      <c r="D23" s="12">
        <v>7200.0</v>
      </c>
      <c r="E23" s="10">
        <v>200.0</v>
      </c>
      <c r="F23" s="13">
        <f>+14.29</f>
        <v>14.29</v>
      </c>
      <c r="G23" s="10" t="s">
        <v>67</v>
      </c>
      <c r="H23" s="26">
        <v>45196.0</v>
      </c>
    </row>
    <row r="24">
      <c r="A24" s="14" t="s">
        <v>15</v>
      </c>
      <c r="B24" s="15">
        <v>1.26</v>
      </c>
      <c r="C24" s="20">
        <v>0.0</v>
      </c>
      <c r="D24" s="17">
        <v>1386.0</v>
      </c>
      <c r="E24" s="17">
        <v>1100.0</v>
      </c>
      <c r="F24" s="18">
        <f>+16.67</f>
        <v>16.67</v>
      </c>
      <c r="G24" s="15" t="s">
        <v>60</v>
      </c>
      <c r="H24" s="24">
        <v>45198.0</v>
      </c>
    </row>
    <row r="25">
      <c r="A25" s="9" t="s">
        <v>78</v>
      </c>
      <c r="B25" s="10">
        <v>17.5</v>
      </c>
      <c r="C25" s="19">
        <v>0.0</v>
      </c>
      <c r="D25" s="12">
        <v>1750.0</v>
      </c>
      <c r="E25" s="10">
        <v>100.0</v>
      </c>
      <c r="F25" s="10">
        <v>-45.31</v>
      </c>
      <c r="G25" s="10" t="s">
        <v>71</v>
      </c>
      <c r="H25" s="26">
        <v>45198.0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  <c r="G26" s="15" t="s">
        <v>71</v>
      </c>
      <c r="H26" s="24">
        <v>45188.0</v>
      </c>
    </row>
    <row r="27">
      <c r="A27" s="9" t="s">
        <v>52</v>
      </c>
      <c r="B27" s="10">
        <v>0.5</v>
      </c>
      <c r="C27" s="19">
        <v>0.0</v>
      </c>
      <c r="D27" s="12">
        <v>1450.0</v>
      </c>
      <c r="E27" s="12">
        <v>2900.0</v>
      </c>
      <c r="F27" s="10">
        <v>-46.24</v>
      </c>
      <c r="G27" s="10" t="s">
        <v>61</v>
      </c>
      <c r="H27" s="26">
        <v>45198.0</v>
      </c>
    </row>
    <row r="28">
      <c r="A28" s="14" t="s">
        <v>47</v>
      </c>
      <c r="B28" s="15">
        <v>7.16</v>
      </c>
      <c r="C28" s="20">
        <v>0.0</v>
      </c>
      <c r="D28" s="17">
        <v>33652.0</v>
      </c>
      <c r="E28" s="17">
        <v>4700.0</v>
      </c>
      <c r="F28" s="15">
        <v>-31.48</v>
      </c>
      <c r="G28" s="15" t="s">
        <v>59</v>
      </c>
      <c r="H28" s="24">
        <v>45198.0</v>
      </c>
    </row>
    <row r="29">
      <c r="A29" s="9" t="s">
        <v>18</v>
      </c>
      <c r="B29" s="10">
        <v>2.72</v>
      </c>
      <c r="C29" s="19">
        <v>0.0</v>
      </c>
      <c r="D29" s="10">
        <v>272.0</v>
      </c>
      <c r="E29" s="10">
        <v>100.0</v>
      </c>
      <c r="F29" s="10">
        <v>-9.63</v>
      </c>
      <c r="G29" s="10" t="s">
        <v>73</v>
      </c>
      <c r="H29" s="26">
        <v>45198.0</v>
      </c>
    </row>
    <row r="30">
      <c r="A30" s="14" t="s">
        <v>10</v>
      </c>
      <c r="B30" s="15">
        <v>1.45</v>
      </c>
      <c r="C30" s="20">
        <v>0.0</v>
      </c>
      <c r="D30" s="17">
        <v>408320.0</v>
      </c>
      <c r="E30" s="17">
        <v>281600.0</v>
      </c>
      <c r="F30" s="15">
        <v>-7.05</v>
      </c>
      <c r="G30" s="15" t="s">
        <v>70</v>
      </c>
      <c r="H30" s="24">
        <v>45198.0</v>
      </c>
    </row>
    <row r="31">
      <c r="A31" s="9" t="s">
        <v>22</v>
      </c>
      <c r="B31" s="10">
        <v>14.6</v>
      </c>
      <c r="C31" s="19">
        <v>0.0</v>
      </c>
      <c r="D31" s="12">
        <v>3.31493E7</v>
      </c>
      <c r="E31" s="12">
        <v>2270500.0</v>
      </c>
      <c r="F31" s="10">
        <v>-39.54</v>
      </c>
      <c r="G31" s="10" t="s">
        <v>75</v>
      </c>
      <c r="H31" s="26">
        <v>45198.0</v>
      </c>
    </row>
    <row r="32">
      <c r="A32" s="14" t="s">
        <v>34</v>
      </c>
      <c r="B32" s="15">
        <v>20.0</v>
      </c>
      <c r="C32" s="20">
        <v>0.0</v>
      </c>
      <c r="D32" s="17">
        <v>1254000.0</v>
      </c>
      <c r="E32" s="17">
        <v>62700.0</v>
      </c>
      <c r="F32" s="18">
        <f>+25.39</f>
        <v>25.39</v>
      </c>
      <c r="G32" s="15" t="s">
        <v>73</v>
      </c>
      <c r="H32" s="24">
        <v>45198.0</v>
      </c>
    </row>
    <row r="33">
      <c r="A33" s="9" t="s">
        <v>7</v>
      </c>
      <c r="B33" s="10">
        <v>85.0</v>
      </c>
      <c r="C33" s="19">
        <v>0.0</v>
      </c>
      <c r="D33" s="12">
        <v>51000.0</v>
      </c>
      <c r="E33" s="10">
        <v>600.0</v>
      </c>
      <c r="F33" s="13">
        <f>+20.14</f>
        <v>20.14</v>
      </c>
      <c r="G33" s="10" t="s">
        <v>70</v>
      </c>
      <c r="H33" s="26">
        <v>45195.0</v>
      </c>
    </row>
    <row r="34">
      <c r="A34" s="14" t="s">
        <v>35</v>
      </c>
      <c r="B34" s="15">
        <v>7.4</v>
      </c>
      <c r="C34" s="20">
        <v>0.0</v>
      </c>
      <c r="D34" s="15">
        <v>740.0</v>
      </c>
      <c r="E34" s="15">
        <v>100.0</v>
      </c>
      <c r="F34" s="18">
        <f>+8.82</f>
        <v>8.82</v>
      </c>
      <c r="G34" s="15" t="s">
        <v>66</v>
      </c>
      <c r="H34" s="24">
        <v>45197.0</v>
      </c>
    </row>
    <row r="35">
      <c r="A35" s="9" t="s">
        <v>36</v>
      </c>
      <c r="B35" s="10">
        <v>9.0</v>
      </c>
      <c r="C35" s="19">
        <v>0.0</v>
      </c>
      <c r="D35" s="12">
        <v>78300.0</v>
      </c>
      <c r="E35" s="12">
        <v>8700.0</v>
      </c>
      <c r="F35" s="13">
        <f>+7.66</f>
        <v>7.66</v>
      </c>
      <c r="G35" s="10" t="s">
        <v>61</v>
      </c>
      <c r="H35" s="26">
        <v>45198.0</v>
      </c>
    </row>
    <row r="36">
      <c r="A36" s="14" t="s">
        <v>68</v>
      </c>
      <c r="B36" s="15">
        <v>185.75</v>
      </c>
      <c r="C36" s="20">
        <v>-0.13</v>
      </c>
      <c r="D36" s="17">
        <v>3250625.0</v>
      </c>
      <c r="E36" s="17">
        <v>17500.0</v>
      </c>
      <c r="F36" s="15">
        <v>-6.54</v>
      </c>
      <c r="G36" s="15" t="s">
        <v>69</v>
      </c>
      <c r="H36" s="24">
        <v>45197.0</v>
      </c>
    </row>
    <row r="37">
      <c r="A37" s="9" t="s">
        <v>26</v>
      </c>
      <c r="B37" s="10">
        <v>20.85</v>
      </c>
      <c r="C37" s="19">
        <v>-0.24</v>
      </c>
      <c r="D37" s="12">
        <v>2.946522E7</v>
      </c>
      <c r="E37" s="12">
        <v>1413200.0</v>
      </c>
      <c r="F37" s="10">
        <v>-45.28</v>
      </c>
      <c r="G37" s="10" t="s">
        <v>67</v>
      </c>
      <c r="H37" s="26">
        <v>45198.0</v>
      </c>
    </row>
    <row r="38">
      <c r="A38" s="14" t="s">
        <v>41</v>
      </c>
      <c r="B38" s="15">
        <v>11.8</v>
      </c>
      <c r="C38" s="20">
        <v>-0.42</v>
      </c>
      <c r="D38" s="17">
        <v>1733420.0</v>
      </c>
      <c r="E38" s="17">
        <v>146900.0</v>
      </c>
      <c r="F38" s="15">
        <v>-4.07</v>
      </c>
      <c r="G38" s="15" t="s">
        <v>67</v>
      </c>
      <c r="H38" s="24">
        <v>45198.0</v>
      </c>
    </row>
    <row r="39">
      <c r="A39" s="9" t="s">
        <v>19</v>
      </c>
      <c r="B39" s="10">
        <v>1.77</v>
      </c>
      <c r="C39" s="19">
        <v>-0.56</v>
      </c>
      <c r="D39" s="12">
        <v>43011.0</v>
      </c>
      <c r="E39" s="12">
        <v>24300.0</v>
      </c>
      <c r="F39" s="10">
        <v>-3.28</v>
      </c>
      <c r="G39" s="10" t="s">
        <v>69</v>
      </c>
      <c r="H39" s="26">
        <v>45198.0</v>
      </c>
    </row>
    <row r="40">
      <c r="A40" s="14" t="s">
        <v>42</v>
      </c>
      <c r="B40" s="15">
        <v>35.55</v>
      </c>
      <c r="C40" s="20">
        <v>-1.11</v>
      </c>
      <c r="D40" s="17">
        <v>1.225764E7</v>
      </c>
      <c r="E40" s="17">
        <v>344800.0</v>
      </c>
      <c r="F40" s="15">
        <v>-20.11</v>
      </c>
      <c r="G40" s="15" t="s">
        <v>67</v>
      </c>
      <c r="H40" s="24">
        <v>45198.0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  <c r="G41" s="10" t="s">
        <v>60</v>
      </c>
      <c r="H41" s="26">
        <v>45196.0</v>
      </c>
    </row>
    <row r="42">
      <c r="A42" s="14" t="s">
        <v>12</v>
      </c>
      <c r="B42" s="15">
        <v>1.36</v>
      </c>
      <c r="C42" s="20">
        <v>-1.45</v>
      </c>
      <c r="D42" s="17">
        <v>5712.0</v>
      </c>
      <c r="E42" s="17">
        <v>4200.0</v>
      </c>
      <c r="F42" s="18">
        <f>+97.1</f>
        <v>97.1</v>
      </c>
      <c r="G42" s="15" t="s">
        <v>60</v>
      </c>
      <c r="H42" s="24">
        <v>45198.0</v>
      </c>
    </row>
    <row r="43">
      <c r="A43" s="9" t="s">
        <v>46</v>
      </c>
      <c r="B43" s="10">
        <v>17.95</v>
      </c>
      <c r="C43" s="19">
        <v>-1.64</v>
      </c>
      <c r="D43" s="12">
        <v>102315.0</v>
      </c>
      <c r="E43" s="12">
        <v>5700.0</v>
      </c>
      <c r="F43" s="10">
        <v>-24.74</v>
      </c>
      <c r="G43" s="10" t="s">
        <v>70</v>
      </c>
      <c r="H43" s="26">
        <v>45198.0</v>
      </c>
    </row>
    <row r="44">
      <c r="A44" s="14" t="s">
        <v>49</v>
      </c>
      <c r="B44" s="15">
        <v>24.5</v>
      </c>
      <c r="C44" s="20">
        <v>-2.39</v>
      </c>
      <c r="D44" s="17">
        <v>31850.0</v>
      </c>
      <c r="E44" s="17">
        <v>1300.0</v>
      </c>
      <c r="F44" s="15">
        <v>-22.22</v>
      </c>
      <c r="G44" s="15" t="s">
        <v>66</v>
      </c>
      <c r="H44" s="24">
        <v>45198.0</v>
      </c>
    </row>
    <row r="45">
      <c r="A45" s="9" t="s">
        <v>6</v>
      </c>
      <c r="B45" s="10">
        <v>24.1</v>
      </c>
      <c r="C45" s="19">
        <v>-2.43</v>
      </c>
      <c r="D45" s="12">
        <v>108450.0</v>
      </c>
      <c r="E45" s="12">
        <v>4500.0</v>
      </c>
      <c r="F45" s="13">
        <f>+7.35</f>
        <v>7.35</v>
      </c>
      <c r="G45" s="10" t="s">
        <v>71</v>
      </c>
      <c r="H45" s="26">
        <v>45198.0</v>
      </c>
    </row>
    <row r="46">
      <c r="A46" s="14" t="s">
        <v>50</v>
      </c>
      <c r="B46" s="15">
        <v>17.05</v>
      </c>
      <c r="C46" s="20">
        <v>-2.85</v>
      </c>
      <c r="D46" s="17">
        <v>569470.0</v>
      </c>
      <c r="E46" s="17">
        <v>33400.0</v>
      </c>
      <c r="F46" s="18">
        <f>+0.29</f>
        <v>0.29</v>
      </c>
      <c r="G46" s="15" t="s">
        <v>60</v>
      </c>
      <c r="H46" s="24">
        <v>45198.0</v>
      </c>
    </row>
    <row r="47">
      <c r="A47" s="9" t="s">
        <v>40</v>
      </c>
      <c r="B47" s="10">
        <v>13.05</v>
      </c>
      <c r="C47" s="19">
        <v>-3.33</v>
      </c>
      <c r="D47" s="12">
        <v>88740.0</v>
      </c>
      <c r="E47" s="12">
        <v>6800.0</v>
      </c>
      <c r="F47" s="13">
        <f>+75.88</f>
        <v>75.88</v>
      </c>
      <c r="G47" s="10" t="s">
        <v>70</v>
      </c>
      <c r="H47" s="26">
        <v>45198.0</v>
      </c>
    </row>
    <row r="48">
      <c r="A48" s="14" t="s">
        <v>48</v>
      </c>
      <c r="B48" s="15">
        <v>4.99</v>
      </c>
      <c r="C48" s="20">
        <v>-4.04</v>
      </c>
      <c r="D48" s="17">
        <v>48902.0</v>
      </c>
      <c r="E48" s="17">
        <v>9800.0</v>
      </c>
      <c r="F48" s="15">
        <v>-4.04</v>
      </c>
      <c r="G48" s="15" t="s">
        <v>61</v>
      </c>
      <c r="H48" s="24">
        <v>45198.0</v>
      </c>
    </row>
    <row r="49">
      <c r="A49" s="9" t="s">
        <v>13</v>
      </c>
      <c r="B49" s="10">
        <v>2.49</v>
      </c>
      <c r="C49" s="19">
        <v>-4.23</v>
      </c>
      <c r="D49" s="12">
        <v>9711.0</v>
      </c>
      <c r="E49" s="12">
        <v>3900.0</v>
      </c>
      <c r="F49" s="13">
        <f>+18.57</f>
        <v>18.57</v>
      </c>
      <c r="G49" s="10" t="s">
        <v>60</v>
      </c>
      <c r="H49" s="26">
        <v>45198.0</v>
      </c>
    </row>
    <row r="50">
      <c r="A50" s="14" t="s">
        <v>9</v>
      </c>
      <c r="B50" s="15">
        <v>25.65</v>
      </c>
      <c r="C50" s="20">
        <v>-5.0</v>
      </c>
      <c r="D50" s="17">
        <v>15390.0</v>
      </c>
      <c r="E50" s="15">
        <v>600.0</v>
      </c>
      <c r="F50" s="15">
        <v>-45.94</v>
      </c>
      <c r="G50" s="15" t="s">
        <v>77</v>
      </c>
      <c r="H50" s="24">
        <v>45198.0</v>
      </c>
    </row>
    <row r="51">
      <c r="A51" s="9" t="s">
        <v>24</v>
      </c>
      <c r="B51" s="10">
        <v>3.6</v>
      </c>
      <c r="C51" s="19">
        <v>-5.26</v>
      </c>
      <c r="D51" s="12">
        <v>10080.0</v>
      </c>
      <c r="E51" s="12">
        <v>2800.0</v>
      </c>
      <c r="F51" s="10">
        <v>-35.71</v>
      </c>
      <c r="G51" s="10" t="s">
        <v>69</v>
      </c>
      <c r="H51" s="26">
        <v>45198.0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29</v>
      </c>
      <c r="B2" s="5">
        <v>12.75</v>
      </c>
      <c r="C2" s="6">
        <f>+9.91</f>
        <v>9.91</v>
      </c>
      <c r="D2" s="7">
        <v>5100.0</v>
      </c>
      <c r="E2" s="5">
        <v>400.0</v>
      </c>
      <c r="F2" s="5">
        <v>-4.49</v>
      </c>
      <c r="G2" s="5" t="s">
        <v>79</v>
      </c>
      <c r="H2" s="33">
        <v>45198.0</v>
      </c>
    </row>
    <row r="3">
      <c r="A3" s="9" t="s">
        <v>64</v>
      </c>
      <c r="B3" s="10">
        <v>0.34</v>
      </c>
      <c r="C3" s="11">
        <f>+9.68</f>
        <v>9.68</v>
      </c>
      <c r="D3" s="12">
        <v>42398.0</v>
      </c>
      <c r="E3" s="12">
        <v>124700.0</v>
      </c>
      <c r="F3" s="13">
        <f>+6.25</f>
        <v>6.25</v>
      </c>
      <c r="G3" s="10" t="s">
        <v>65</v>
      </c>
      <c r="H3" s="26">
        <v>45198.0</v>
      </c>
    </row>
    <row r="4">
      <c r="A4" s="14" t="s">
        <v>16</v>
      </c>
      <c r="B4" s="15">
        <v>3.08</v>
      </c>
      <c r="C4" s="16">
        <f>+9.61</f>
        <v>9.61</v>
      </c>
      <c r="D4" s="17">
        <v>1232.0</v>
      </c>
      <c r="E4" s="15">
        <v>400.0</v>
      </c>
      <c r="F4" s="15">
        <v>-18.3</v>
      </c>
      <c r="G4" s="15" t="s">
        <v>59</v>
      </c>
      <c r="H4" s="24">
        <v>45198.0</v>
      </c>
    </row>
    <row r="5">
      <c r="A5" s="9" t="s">
        <v>39</v>
      </c>
      <c r="B5" s="10">
        <v>7.4</v>
      </c>
      <c r="C5" s="11">
        <f>+8.82</f>
        <v>8.82</v>
      </c>
      <c r="D5" s="12">
        <v>7400.0</v>
      </c>
      <c r="E5" s="12">
        <v>1000.0</v>
      </c>
      <c r="F5" s="13">
        <f>+13.5</f>
        <v>13.5</v>
      </c>
      <c r="G5" s="10" t="s">
        <v>65</v>
      </c>
      <c r="H5" s="26">
        <v>45198.0</v>
      </c>
    </row>
    <row r="6">
      <c r="A6" s="14" t="s">
        <v>8</v>
      </c>
      <c r="B6" s="15">
        <v>19.5</v>
      </c>
      <c r="C6" s="16">
        <f>+8.33</f>
        <v>8.33</v>
      </c>
      <c r="D6" s="17">
        <v>7800.0</v>
      </c>
      <c r="E6" s="15">
        <v>400.0</v>
      </c>
      <c r="F6" s="15">
        <v>-79.47</v>
      </c>
      <c r="G6" s="15" t="s">
        <v>59</v>
      </c>
      <c r="H6" s="24">
        <v>45180.0</v>
      </c>
    </row>
    <row r="7">
      <c r="A7" s="9" t="s">
        <v>58</v>
      </c>
      <c r="B7" s="10">
        <v>2.19</v>
      </c>
      <c r="C7" s="11">
        <f>+6.83</f>
        <v>6.83</v>
      </c>
      <c r="D7" s="10">
        <v>657.0</v>
      </c>
      <c r="E7" s="10">
        <v>300.0</v>
      </c>
      <c r="F7" s="10">
        <v>-27.0</v>
      </c>
      <c r="G7" s="10" t="s">
        <v>59</v>
      </c>
      <c r="H7" s="26">
        <v>45198.0</v>
      </c>
    </row>
    <row r="8">
      <c r="A8" s="14" t="s">
        <v>43</v>
      </c>
      <c r="B8" s="15">
        <v>200.0</v>
      </c>
      <c r="C8" s="16">
        <f>+5.26</f>
        <v>5.26</v>
      </c>
      <c r="D8" s="17">
        <v>20000.0</v>
      </c>
      <c r="E8" s="15">
        <v>100.0</v>
      </c>
      <c r="F8" s="18">
        <f>+76.6</f>
        <v>76.6</v>
      </c>
      <c r="G8" s="15" t="s">
        <v>63</v>
      </c>
      <c r="H8" s="24">
        <v>45197.0</v>
      </c>
    </row>
    <row r="9">
      <c r="A9" s="9" t="s">
        <v>11</v>
      </c>
      <c r="B9" s="10">
        <v>14.0</v>
      </c>
      <c r="C9" s="11">
        <f>+4.09</f>
        <v>4.09</v>
      </c>
      <c r="D9" s="12">
        <v>259000.0</v>
      </c>
      <c r="E9" s="12">
        <v>18500.0</v>
      </c>
      <c r="F9" s="13">
        <f>+33.33</f>
        <v>33.33</v>
      </c>
      <c r="G9" s="10" t="s">
        <v>71</v>
      </c>
      <c r="H9" s="26">
        <v>45188.0</v>
      </c>
    </row>
    <row r="10">
      <c r="A10" s="14" t="s">
        <v>17</v>
      </c>
      <c r="B10" s="15">
        <v>205.0</v>
      </c>
      <c r="C10" s="16">
        <f>+2.5</f>
        <v>2.5</v>
      </c>
      <c r="D10" s="17">
        <v>41000.0</v>
      </c>
      <c r="E10" s="15">
        <v>200.0</v>
      </c>
      <c r="F10" s="18">
        <f>+28.13</f>
        <v>28.13</v>
      </c>
      <c r="G10" s="15" t="s">
        <v>71</v>
      </c>
      <c r="H10" s="24">
        <v>45198.0</v>
      </c>
    </row>
    <row r="11">
      <c r="A11" s="9" t="s">
        <v>32</v>
      </c>
      <c r="B11" s="10">
        <v>0.94</v>
      </c>
      <c r="C11" s="11">
        <f>+2.17</f>
        <v>2.17</v>
      </c>
      <c r="D11" s="12">
        <v>4512.0</v>
      </c>
      <c r="E11" s="12">
        <v>4800.0</v>
      </c>
      <c r="F11" s="13">
        <f>+11.9</f>
        <v>11.9</v>
      </c>
      <c r="G11" s="10" t="s">
        <v>66</v>
      </c>
      <c r="H11" s="26">
        <v>45198.0</v>
      </c>
    </row>
    <row r="12">
      <c r="A12" s="14" t="s">
        <v>55</v>
      </c>
      <c r="B12" s="15">
        <v>16.0</v>
      </c>
      <c r="C12" s="16">
        <f>+1.91</f>
        <v>1.91</v>
      </c>
      <c r="D12" s="17">
        <v>4800.0</v>
      </c>
      <c r="E12" s="15">
        <v>300.0</v>
      </c>
      <c r="F12" s="18">
        <f>+33.33</f>
        <v>33.33</v>
      </c>
      <c r="G12" s="15" t="s">
        <v>60</v>
      </c>
      <c r="H12" s="24">
        <v>45198.0</v>
      </c>
    </row>
    <row r="13">
      <c r="A13" s="9" t="s">
        <v>74</v>
      </c>
      <c r="B13" s="10">
        <v>48.1</v>
      </c>
      <c r="C13" s="11">
        <f>+1.8</f>
        <v>1.8</v>
      </c>
      <c r="D13" s="12">
        <v>158730.0</v>
      </c>
      <c r="E13" s="12">
        <v>3300.0</v>
      </c>
      <c r="F13" s="10">
        <v>-3.8</v>
      </c>
      <c r="G13" s="10" t="s">
        <v>67</v>
      </c>
      <c r="H13" s="26">
        <v>45198.0</v>
      </c>
    </row>
    <row r="14">
      <c r="A14" s="14" t="s">
        <v>21</v>
      </c>
      <c r="B14" s="15">
        <v>6.02</v>
      </c>
      <c r="C14" s="16">
        <f>+1.69</f>
        <v>1.69</v>
      </c>
      <c r="D14" s="17">
        <v>170366.0</v>
      </c>
      <c r="E14" s="17">
        <v>28300.0</v>
      </c>
      <c r="F14" s="15">
        <v>-11.21</v>
      </c>
      <c r="G14" s="15" t="s">
        <v>61</v>
      </c>
      <c r="H14" s="24">
        <v>45198.0</v>
      </c>
    </row>
    <row r="15">
      <c r="A15" s="9" t="s">
        <v>51</v>
      </c>
      <c r="B15" s="10">
        <v>131.0</v>
      </c>
      <c r="C15" s="11">
        <f>+1.35</f>
        <v>1.35</v>
      </c>
      <c r="D15" s="12">
        <v>131000.0</v>
      </c>
      <c r="E15" s="12">
        <v>1000.0</v>
      </c>
      <c r="F15" s="10">
        <v>-21.79</v>
      </c>
      <c r="G15" s="10" t="s">
        <v>76</v>
      </c>
      <c r="H15" s="26">
        <v>45198.0</v>
      </c>
    </row>
    <row r="16">
      <c r="A16" s="14" t="s">
        <v>31</v>
      </c>
      <c r="B16" s="15">
        <v>11.95</v>
      </c>
      <c r="C16" s="16">
        <f>+0.84</f>
        <v>0.84</v>
      </c>
      <c r="D16" s="17">
        <v>1523625.0</v>
      </c>
      <c r="E16" s="17">
        <v>127500.0</v>
      </c>
      <c r="F16" s="15">
        <v>-2.85</v>
      </c>
      <c r="G16" s="15" t="s">
        <v>67</v>
      </c>
      <c r="H16" s="24">
        <v>45198.0</v>
      </c>
    </row>
    <row r="17">
      <c r="A17" s="9" t="s">
        <v>20</v>
      </c>
      <c r="B17" s="10">
        <v>165.0</v>
      </c>
      <c r="C17" s="11">
        <f>+0.76</f>
        <v>0.76</v>
      </c>
      <c r="D17" s="12">
        <v>709500.0</v>
      </c>
      <c r="E17" s="12">
        <v>4300.0</v>
      </c>
      <c r="F17" s="13">
        <f>+15.59</f>
        <v>15.59</v>
      </c>
      <c r="G17" s="10" t="s">
        <v>67</v>
      </c>
      <c r="H17" s="26">
        <v>45198.0</v>
      </c>
    </row>
    <row r="18">
      <c r="A18" s="14" t="s">
        <v>37</v>
      </c>
      <c r="B18" s="15">
        <v>2.14</v>
      </c>
      <c r="C18" s="16">
        <f>+0.47</f>
        <v>0.47</v>
      </c>
      <c r="D18" s="17">
        <v>34026.0</v>
      </c>
      <c r="E18" s="17">
        <v>15900.0</v>
      </c>
      <c r="F18" s="18">
        <f>+9.74</f>
        <v>9.74</v>
      </c>
      <c r="G18" s="15" t="s">
        <v>69</v>
      </c>
      <c r="H18" s="24">
        <v>45198.0</v>
      </c>
    </row>
    <row r="19">
      <c r="A19" s="9" t="s">
        <v>45</v>
      </c>
      <c r="B19" s="10">
        <v>2.3</v>
      </c>
      <c r="C19" s="11">
        <f>+0.44</f>
        <v>0.44</v>
      </c>
      <c r="D19" s="12">
        <v>165140.0</v>
      </c>
      <c r="E19" s="12">
        <v>71800.0</v>
      </c>
      <c r="F19" s="10">
        <v>-28.57</v>
      </c>
      <c r="G19" s="10" t="s">
        <v>70</v>
      </c>
      <c r="H19" s="26">
        <v>45198.0</v>
      </c>
    </row>
    <row r="20">
      <c r="A20" s="14" t="s">
        <v>38</v>
      </c>
      <c r="B20" s="15">
        <v>37.85</v>
      </c>
      <c r="C20" s="16">
        <f>+0.4</f>
        <v>0.4</v>
      </c>
      <c r="D20" s="17">
        <v>1366385.0</v>
      </c>
      <c r="E20" s="17">
        <v>36100.0</v>
      </c>
      <c r="F20" s="15">
        <v>-3.81</v>
      </c>
      <c r="G20" s="15" t="s">
        <v>67</v>
      </c>
      <c r="H20" s="24">
        <v>45198.0</v>
      </c>
    </row>
    <row r="21">
      <c r="A21" s="9" t="s">
        <v>44</v>
      </c>
      <c r="B21" s="10">
        <v>418.25</v>
      </c>
      <c r="C21" s="11">
        <f>+0.24</f>
        <v>0.24</v>
      </c>
      <c r="D21" s="12">
        <v>836500.0</v>
      </c>
      <c r="E21" s="12">
        <v>2000.0</v>
      </c>
      <c r="F21" s="10">
        <v>-9.08</v>
      </c>
      <c r="G21" s="10" t="s">
        <v>63</v>
      </c>
      <c r="H21" s="26">
        <v>45198.0</v>
      </c>
    </row>
    <row r="22">
      <c r="A22" s="14" t="s">
        <v>27</v>
      </c>
      <c r="B22" s="15">
        <v>115.25</v>
      </c>
      <c r="C22" s="16">
        <f>+0.22</f>
        <v>0.22</v>
      </c>
      <c r="D22" s="17">
        <v>161350.0</v>
      </c>
      <c r="E22" s="17">
        <v>1400.0</v>
      </c>
      <c r="F22" s="18">
        <f>+12.99</f>
        <v>12.99</v>
      </c>
      <c r="G22" s="15" t="s">
        <v>67</v>
      </c>
      <c r="H22" s="24">
        <v>45198.0</v>
      </c>
    </row>
    <row r="23">
      <c r="A23" s="9" t="s">
        <v>23</v>
      </c>
      <c r="B23" s="10">
        <v>36.0</v>
      </c>
      <c r="C23" s="11">
        <f>+0.14</f>
        <v>0.14</v>
      </c>
      <c r="D23" s="12">
        <v>7200.0</v>
      </c>
      <c r="E23" s="10">
        <v>200.0</v>
      </c>
      <c r="F23" s="13">
        <f>+14.29</f>
        <v>14.29</v>
      </c>
      <c r="G23" s="10" t="s">
        <v>67</v>
      </c>
      <c r="H23" s="26">
        <v>45196.0</v>
      </c>
    </row>
    <row r="24">
      <c r="A24" s="14" t="s">
        <v>15</v>
      </c>
      <c r="B24" s="15">
        <v>1.26</v>
      </c>
      <c r="C24" s="20">
        <v>0.0</v>
      </c>
      <c r="D24" s="17">
        <v>1386.0</v>
      </c>
      <c r="E24" s="17">
        <v>1100.0</v>
      </c>
      <c r="F24" s="18">
        <f>+16.67</f>
        <v>16.67</v>
      </c>
      <c r="G24" s="15" t="s">
        <v>60</v>
      </c>
      <c r="H24" s="24">
        <v>45198.0</v>
      </c>
    </row>
    <row r="25">
      <c r="A25" s="9" t="s">
        <v>78</v>
      </c>
      <c r="B25" s="10">
        <v>17.5</v>
      </c>
      <c r="C25" s="19">
        <v>0.0</v>
      </c>
      <c r="D25" s="12">
        <v>1750.0</v>
      </c>
      <c r="E25" s="10">
        <v>100.0</v>
      </c>
      <c r="F25" s="10">
        <v>-45.31</v>
      </c>
      <c r="G25" s="10" t="s">
        <v>71</v>
      </c>
      <c r="H25" s="26">
        <v>45198.0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  <c r="G26" s="15" t="s">
        <v>71</v>
      </c>
      <c r="H26" s="24">
        <v>45188.0</v>
      </c>
    </row>
    <row r="27">
      <c r="A27" s="9" t="s">
        <v>52</v>
      </c>
      <c r="B27" s="10">
        <v>0.5</v>
      </c>
      <c r="C27" s="19">
        <v>0.0</v>
      </c>
      <c r="D27" s="12">
        <v>1450.0</v>
      </c>
      <c r="E27" s="12">
        <v>2900.0</v>
      </c>
      <c r="F27" s="10">
        <v>-46.24</v>
      </c>
      <c r="G27" s="10" t="s">
        <v>61</v>
      </c>
      <c r="H27" s="26">
        <v>45198.0</v>
      </c>
    </row>
    <row r="28">
      <c r="A28" s="14" t="s">
        <v>47</v>
      </c>
      <c r="B28" s="15">
        <v>7.16</v>
      </c>
      <c r="C28" s="20">
        <v>0.0</v>
      </c>
      <c r="D28" s="17">
        <v>33652.0</v>
      </c>
      <c r="E28" s="17">
        <v>4700.0</v>
      </c>
      <c r="F28" s="15">
        <v>-31.48</v>
      </c>
      <c r="G28" s="15" t="s">
        <v>59</v>
      </c>
      <c r="H28" s="24">
        <v>45198.0</v>
      </c>
    </row>
    <row r="29">
      <c r="A29" s="9" t="s">
        <v>18</v>
      </c>
      <c r="B29" s="10">
        <v>2.72</v>
      </c>
      <c r="C29" s="19">
        <v>0.0</v>
      </c>
      <c r="D29" s="10">
        <v>272.0</v>
      </c>
      <c r="E29" s="10">
        <v>100.0</v>
      </c>
      <c r="F29" s="10">
        <v>-9.63</v>
      </c>
      <c r="G29" s="10" t="s">
        <v>73</v>
      </c>
      <c r="H29" s="26">
        <v>45198.0</v>
      </c>
    </row>
    <row r="30">
      <c r="A30" s="14" t="s">
        <v>10</v>
      </c>
      <c r="B30" s="15">
        <v>1.45</v>
      </c>
      <c r="C30" s="20">
        <v>0.0</v>
      </c>
      <c r="D30" s="17">
        <v>408320.0</v>
      </c>
      <c r="E30" s="17">
        <v>281600.0</v>
      </c>
      <c r="F30" s="15">
        <v>-7.05</v>
      </c>
      <c r="G30" s="15" t="s">
        <v>70</v>
      </c>
      <c r="H30" s="24">
        <v>45198.0</v>
      </c>
    </row>
    <row r="31">
      <c r="A31" s="9" t="s">
        <v>22</v>
      </c>
      <c r="B31" s="10">
        <v>14.6</v>
      </c>
      <c r="C31" s="19">
        <v>0.0</v>
      </c>
      <c r="D31" s="12">
        <v>3.31493E7</v>
      </c>
      <c r="E31" s="12">
        <v>2270500.0</v>
      </c>
      <c r="F31" s="10">
        <v>-39.54</v>
      </c>
      <c r="G31" s="10" t="s">
        <v>75</v>
      </c>
      <c r="H31" s="26">
        <v>45198.0</v>
      </c>
    </row>
    <row r="32">
      <c r="A32" s="14" t="s">
        <v>34</v>
      </c>
      <c r="B32" s="15">
        <v>20.0</v>
      </c>
      <c r="C32" s="20">
        <v>0.0</v>
      </c>
      <c r="D32" s="17">
        <v>1254000.0</v>
      </c>
      <c r="E32" s="17">
        <v>62700.0</v>
      </c>
      <c r="F32" s="18">
        <f>+25.39</f>
        <v>25.39</v>
      </c>
      <c r="G32" s="15" t="s">
        <v>73</v>
      </c>
      <c r="H32" s="24">
        <v>45198.0</v>
      </c>
    </row>
    <row r="33">
      <c r="A33" s="9" t="s">
        <v>7</v>
      </c>
      <c r="B33" s="10">
        <v>85.0</v>
      </c>
      <c r="C33" s="19">
        <v>0.0</v>
      </c>
      <c r="D33" s="12">
        <v>51000.0</v>
      </c>
      <c r="E33" s="10">
        <v>600.0</v>
      </c>
      <c r="F33" s="13">
        <f>+20.14</f>
        <v>20.14</v>
      </c>
      <c r="G33" s="10" t="s">
        <v>70</v>
      </c>
      <c r="H33" s="26">
        <v>45195.0</v>
      </c>
    </row>
    <row r="34">
      <c r="A34" s="14" t="s">
        <v>35</v>
      </c>
      <c r="B34" s="15">
        <v>7.4</v>
      </c>
      <c r="C34" s="20">
        <v>0.0</v>
      </c>
      <c r="D34" s="15">
        <v>740.0</v>
      </c>
      <c r="E34" s="15">
        <v>100.0</v>
      </c>
      <c r="F34" s="18">
        <f>+8.82</f>
        <v>8.82</v>
      </c>
      <c r="G34" s="15" t="s">
        <v>66</v>
      </c>
      <c r="H34" s="24">
        <v>45197.0</v>
      </c>
    </row>
    <row r="35">
      <c r="A35" s="9" t="s">
        <v>36</v>
      </c>
      <c r="B35" s="10">
        <v>9.0</v>
      </c>
      <c r="C35" s="19">
        <v>0.0</v>
      </c>
      <c r="D35" s="12">
        <v>78300.0</v>
      </c>
      <c r="E35" s="12">
        <v>8700.0</v>
      </c>
      <c r="F35" s="13">
        <f>+7.66</f>
        <v>7.66</v>
      </c>
      <c r="G35" s="10" t="s">
        <v>61</v>
      </c>
      <c r="H35" s="26">
        <v>45198.0</v>
      </c>
    </row>
    <row r="36">
      <c r="A36" s="14" t="s">
        <v>68</v>
      </c>
      <c r="B36" s="15">
        <v>185.75</v>
      </c>
      <c r="C36" s="20">
        <v>-0.13</v>
      </c>
      <c r="D36" s="17">
        <v>3250625.0</v>
      </c>
      <c r="E36" s="17">
        <v>17500.0</v>
      </c>
      <c r="F36" s="15">
        <v>-6.54</v>
      </c>
      <c r="G36" s="15" t="s">
        <v>69</v>
      </c>
      <c r="H36" s="24">
        <v>45197.0</v>
      </c>
    </row>
    <row r="37">
      <c r="A37" s="9" t="s">
        <v>26</v>
      </c>
      <c r="B37" s="10">
        <v>20.85</v>
      </c>
      <c r="C37" s="19">
        <v>-0.24</v>
      </c>
      <c r="D37" s="12">
        <v>2.946522E7</v>
      </c>
      <c r="E37" s="12">
        <v>1413200.0</v>
      </c>
      <c r="F37" s="10">
        <v>-45.28</v>
      </c>
      <c r="G37" s="10" t="s">
        <v>67</v>
      </c>
      <c r="H37" s="26">
        <v>45198.0</v>
      </c>
    </row>
    <row r="38">
      <c r="A38" s="14" t="s">
        <v>41</v>
      </c>
      <c r="B38" s="15">
        <v>11.8</v>
      </c>
      <c r="C38" s="20">
        <v>-0.42</v>
      </c>
      <c r="D38" s="17">
        <v>1733420.0</v>
      </c>
      <c r="E38" s="17">
        <v>146900.0</v>
      </c>
      <c r="F38" s="15">
        <v>-4.07</v>
      </c>
      <c r="G38" s="15" t="s">
        <v>67</v>
      </c>
      <c r="H38" s="24">
        <v>45198.0</v>
      </c>
    </row>
    <row r="39">
      <c r="A39" s="9" t="s">
        <v>19</v>
      </c>
      <c r="B39" s="10">
        <v>1.77</v>
      </c>
      <c r="C39" s="19">
        <v>-0.56</v>
      </c>
      <c r="D39" s="12">
        <v>43011.0</v>
      </c>
      <c r="E39" s="12">
        <v>24300.0</v>
      </c>
      <c r="F39" s="10">
        <v>-3.28</v>
      </c>
      <c r="G39" s="10" t="s">
        <v>69</v>
      </c>
      <c r="H39" s="26">
        <v>45198.0</v>
      </c>
    </row>
    <row r="40">
      <c r="A40" s="14" t="s">
        <v>42</v>
      </c>
      <c r="B40" s="15">
        <v>35.55</v>
      </c>
      <c r="C40" s="20">
        <v>-1.11</v>
      </c>
      <c r="D40" s="17">
        <v>1.225764E7</v>
      </c>
      <c r="E40" s="17">
        <v>344800.0</v>
      </c>
      <c r="F40" s="15">
        <v>-20.11</v>
      </c>
      <c r="G40" s="15" t="s">
        <v>67</v>
      </c>
      <c r="H40" s="24">
        <v>45198.0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  <c r="G41" s="10" t="s">
        <v>60</v>
      </c>
      <c r="H41" s="26">
        <v>45196.0</v>
      </c>
    </row>
    <row r="42">
      <c r="A42" s="14" t="s">
        <v>12</v>
      </c>
      <c r="B42" s="15">
        <v>1.36</v>
      </c>
      <c r="C42" s="20">
        <v>-1.45</v>
      </c>
      <c r="D42" s="17">
        <v>5712.0</v>
      </c>
      <c r="E42" s="17">
        <v>4200.0</v>
      </c>
      <c r="F42" s="18">
        <f>+97.1</f>
        <v>97.1</v>
      </c>
      <c r="G42" s="15" t="s">
        <v>60</v>
      </c>
      <c r="H42" s="24">
        <v>45198.0</v>
      </c>
    </row>
    <row r="43">
      <c r="A43" s="9" t="s">
        <v>46</v>
      </c>
      <c r="B43" s="10">
        <v>17.95</v>
      </c>
      <c r="C43" s="19">
        <v>-1.64</v>
      </c>
      <c r="D43" s="12">
        <v>102315.0</v>
      </c>
      <c r="E43" s="12">
        <v>5700.0</v>
      </c>
      <c r="F43" s="10">
        <v>-24.74</v>
      </c>
      <c r="G43" s="10" t="s">
        <v>70</v>
      </c>
      <c r="H43" s="26">
        <v>45198.0</v>
      </c>
    </row>
    <row r="44">
      <c r="A44" s="14" t="s">
        <v>49</v>
      </c>
      <c r="B44" s="15">
        <v>24.5</v>
      </c>
      <c r="C44" s="20">
        <v>-2.39</v>
      </c>
      <c r="D44" s="17">
        <v>31850.0</v>
      </c>
      <c r="E44" s="17">
        <v>1300.0</v>
      </c>
      <c r="F44" s="15">
        <v>-22.22</v>
      </c>
      <c r="G44" s="15" t="s">
        <v>66</v>
      </c>
      <c r="H44" s="24">
        <v>45198.0</v>
      </c>
    </row>
    <row r="45">
      <c r="A45" s="9" t="s">
        <v>6</v>
      </c>
      <c r="B45" s="10">
        <v>24.1</v>
      </c>
      <c r="C45" s="19">
        <v>-2.43</v>
      </c>
      <c r="D45" s="12">
        <v>108450.0</v>
      </c>
      <c r="E45" s="12">
        <v>4500.0</v>
      </c>
      <c r="F45" s="13">
        <f>+7.35</f>
        <v>7.35</v>
      </c>
      <c r="G45" s="10" t="s">
        <v>71</v>
      </c>
      <c r="H45" s="26">
        <v>45198.0</v>
      </c>
    </row>
    <row r="46">
      <c r="A46" s="14" t="s">
        <v>50</v>
      </c>
      <c r="B46" s="15">
        <v>17.05</v>
      </c>
      <c r="C46" s="20">
        <v>-2.85</v>
      </c>
      <c r="D46" s="17">
        <v>569470.0</v>
      </c>
      <c r="E46" s="17">
        <v>33400.0</v>
      </c>
      <c r="F46" s="18">
        <f>+0.29</f>
        <v>0.29</v>
      </c>
      <c r="G46" s="15" t="s">
        <v>60</v>
      </c>
      <c r="H46" s="24">
        <v>45198.0</v>
      </c>
    </row>
    <row r="47">
      <c r="A47" s="9" t="s">
        <v>40</v>
      </c>
      <c r="B47" s="10">
        <v>13.05</v>
      </c>
      <c r="C47" s="19">
        <v>-3.33</v>
      </c>
      <c r="D47" s="12">
        <v>88740.0</v>
      </c>
      <c r="E47" s="12">
        <v>6800.0</v>
      </c>
      <c r="F47" s="13">
        <f>+75.88</f>
        <v>75.88</v>
      </c>
      <c r="G47" s="10" t="s">
        <v>70</v>
      </c>
      <c r="H47" s="26">
        <v>45198.0</v>
      </c>
    </row>
    <row r="48">
      <c r="A48" s="14" t="s">
        <v>48</v>
      </c>
      <c r="B48" s="15">
        <v>4.99</v>
      </c>
      <c r="C48" s="20">
        <v>-4.04</v>
      </c>
      <c r="D48" s="17">
        <v>48902.0</v>
      </c>
      <c r="E48" s="17">
        <v>9800.0</v>
      </c>
      <c r="F48" s="15">
        <v>-4.04</v>
      </c>
      <c r="G48" s="15" t="s">
        <v>61</v>
      </c>
      <c r="H48" s="24">
        <v>45198.0</v>
      </c>
    </row>
    <row r="49">
      <c r="A49" s="9" t="s">
        <v>13</v>
      </c>
      <c r="B49" s="10">
        <v>2.49</v>
      </c>
      <c r="C49" s="19">
        <v>-4.23</v>
      </c>
      <c r="D49" s="12">
        <v>9711.0</v>
      </c>
      <c r="E49" s="12">
        <v>3900.0</v>
      </c>
      <c r="F49" s="13">
        <f>+18.57</f>
        <v>18.57</v>
      </c>
      <c r="G49" s="10" t="s">
        <v>60</v>
      </c>
      <c r="H49" s="26">
        <v>45198.0</v>
      </c>
    </row>
    <row r="50">
      <c r="A50" s="14" t="s">
        <v>9</v>
      </c>
      <c r="B50" s="15">
        <v>25.65</v>
      </c>
      <c r="C50" s="20">
        <v>-5.0</v>
      </c>
      <c r="D50" s="17">
        <v>15390.0</v>
      </c>
      <c r="E50" s="15">
        <v>600.0</v>
      </c>
      <c r="F50" s="15">
        <v>-45.94</v>
      </c>
      <c r="G50" s="15" t="s">
        <v>77</v>
      </c>
      <c r="H50" s="24">
        <v>45198.0</v>
      </c>
    </row>
    <row r="51">
      <c r="A51" s="9" t="s">
        <v>24</v>
      </c>
      <c r="B51" s="10">
        <v>3.6</v>
      </c>
      <c r="C51" s="19">
        <v>-5.26</v>
      </c>
      <c r="D51" s="12">
        <v>10080.0</v>
      </c>
      <c r="E51" s="12">
        <v>2800.0</v>
      </c>
      <c r="F51" s="10">
        <v>-35.71</v>
      </c>
      <c r="G51" s="10" t="s">
        <v>69</v>
      </c>
      <c r="H51" s="26">
        <v>45198.0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58</v>
      </c>
      <c r="B2" s="5">
        <v>2.37</v>
      </c>
      <c r="C2" s="6">
        <f>+9.72</f>
        <v>9.72</v>
      </c>
      <c r="D2" s="7">
        <v>65649.0</v>
      </c>
      <c r="E2" s="7">
        <v>27700.0</v>
      </c>
      <c r="F2" s="5">
        <v>-21.0</v>
      </c>
      <c r="G2" s="5" t="s">
        <v>59</v>
      </c>
      <c r="H2" s="22">
        <v>45232.0</v>
      </c>
    </row>
    <row r="3">
      <c r="A3" s="9" t="s">
        <v>15</v>
      </c>
      <c r="B3" s="10">
        <v>1.3</v>
      </c>
      <c r="C3" s="11">
        <f t="shared" ref="C3:C4" si="1">+8.33</f>
        <v>8.33</v>
      </c>
      <c r="D3" s="10">
        <v>260.0</v>
      </c>
      <c r="E3" s="10">
        <v>200.0</v>
      </c>
      <c r="F3" s="13">
        <f>+20.37</f>
        <v>20.37</v>
      </c>
      <c r="G3" s="10" t="s">
        <v>60</v>
      </c>
      <c r="H3" s="23">
        <v>45231.0</v>
      </c>
    </row>
    <row r="4">
      <c r="A4" s="14" t="s">
        <v>8</v>
      </c>
      <c r="B4" s="15">
        <v>19.5</v>
      </c>
      <c r="C4" s="16">
        <f t="shared" si="1"/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28</v>
      </c>
      <c r="B5" s="10">
        <v>0.19</v>
      </c>
      <c r="C5" s="11">
        <f>+5.56</f>
        <v>5.56</v>
      </c>
      <c r="D5" s="10">
        <v>513.0</v>
      </c>
      <c r="E5" s="12">
        <v>2700.0</v>
      </c>
      <c r="F5" s="10">
        <v>-17.39</v>
      </c>
      <c r="G5" s="10" t="s">
        <v>59</v>
      </c>
      <c r="H5" s="23">
        <v>45232.0</v>
      </c>
    </row>
    <row r="6">
      <c r="A6" s="14" t="s">
        <v>21</v>
      </c>
      <c r="B6" s="15">
        <v>6.26</v>
      </c>
      <c r="C6" s="16">
        <f>+4.68</f>
        <v>4.68</v>
      </c>
      <c r="D6" s="17">
        <v>8138.0</v>
      </c>
      <c r="E6" s="17">
        <v>1300.0</v>
      </c>
      <c r="F6" s="15">
        <v>-7.67</v>
      </c>
      <c r="G6" s="15" t="s">
        <v>61</v>
      </c>
      <c r="H6" s="25">
        <v>45232.0</v>
      </c>
    </row>
    <row r="7">
      <c r="A7" s="9" t="s">
        <v>62</v>
      </c>
      <c r="B7" s="10">
        <v>403.0</v>
      </c>
      <c r="C7" s="11">
        <f>+4.4</f>
        <v>4.4</v>
      </c>
      <c r="D7" s="12">
        <v>40300.0</v>
      </c>
      <c r="E7" s="10">
        <v>100.0</v>
      </c>
      <c r="F7" s="13">
        <f>+4.68</f>
        <v>4.68</v>
      </c>
      <c r="G7" s="10" t="s">
        <v>63</v>
      </c>
      <c r="H7" s="23">
        <v>45231.0</v>
      </c>
    </row>
    <row r="8">
      <c r="A8" s="14" t="s">
        <v>43</v>
      </c>
      <c r="B8" s="15">
        <v>220.0</v>
      </c>
      <c r="C8" s="16">
        <f>+3.9</f>
        <v>3.9</v>
      </c>
      <c r="D8" s="17">
        <v>88000.0</v>
      </c>
      <c r="E8" s="15">
        <v>400.0</v>
      </c>
      <c r="F8" s="18">
        <f>+94.26</f>
        <v>94.26</v>
      </c>
      <c r="G8" s="15" t="s">
        <v>63</v>
      </c>
      <c r="H8" s="25">
        <v>45231.0</v>
      </c>
    </row>
    <row r="9">
      <c r="A9" s="9" t="s">
        <v>16</v>
      </c>
      <c r="B9" s="10">
        <v>2.85</v>
      </c>
      <c r="C9" s="11">
        <f>+3.64</f>
        <v>3.64</v>
      </c>
      <c r="D9" s="12">
        <v>17955.0</v>
      </c>
      <c r="E9" s="12">
        <v>6300.0</v>
      </c>
      <c r="F9" s="10">
        <v>-24.4</v>
      </c>
      <c r="G9" s="10" t="s">
        <v>59</v>
      </c>
      <c r="H9" s="23">
        <v>45231.0</v>
      </c>
    </row>
    <row r="10">
      <c r="A10" s="14" t="s">
        <v>64</v>
      </c>
      <c r="B10" s="15">
        <v>0.33</v>
      </c>
      <c r="C10" s="16">
        <f>+3.13</f>
        <v>3.13</v>
      </c>
      <c r="D10" s="17">
        <v>1881.0</v>
      </c>
      <c r="E10" s="17">
        <v>5700.0</v>
      </c>
      <c r="F10" s="18">
        <f>+3.13</f>
        <v>3.13</v>
      </c>
      <c r="G10" s="15" t="s">
        <v>65</v>
      </c>
      <c r="H10" s="25">
        <v>45232.0</v>
      </c>
    </row>
    <row r="11">
      <c r="A11" s="9" t="s">
        <v>25</v>
      </c>
      <c r="B11" s="10">
        <v>36.1</v>
      </c>
      <c r="C11" s="11">
        <f>+2.85</f>
        <v>2.85</v>
      </c>
      <c r="D11" s="12">
        <v>7220.0</v>
      </c>
      <c r="E11" s="10">
        <v>200.0</v>
      </c>
      <c r="F11" s="10">
        <v>-13.74</v>
      </c>
      <c r="G11" s="10" t="s">
        <v>66</v>
      </c>
      <c r="H11" s="23">
        <v>45232.0</v>
      </c>
    </row>
    <row r="12">
      <c r="A12" s="14" t="s">
        <v>49</v>
      </c>
      <c r="B12" s="15">
        <v>23.5</v>
      </c>
      <c r="C12" s="16">
        <f>+2.62</f>
        <v>2.62</v>
      </c>
      <c r="D12" s="17">
        <v>9400.0</v>
      </c>
      <c r="E12" s="15">
        <v>400.0</v>
      </c>
      <c r="F12" s="15">
        <v>-25.4</v>
      </c>
      <c r="G12" s="15" t="s">
        <v>66</v>
      </c>
      <c r="H12" s="25">
        <v>45232.0</v>
      </c>
    </row>
    <row r="13">
      <c r="A13" s="9" t="s">
        <v>23</v>
      </c>
      <c r="B13" s="10">
        <v>35.0</v>
      </c>
      <c r="C13" s="11">
        <f>+2.19</f>
        <v>2.19</v>
      </c>
      <c r="D13" s="12">
        <v>3500.0</v>
      </c>
      <c r="E13" s="10">
        <v>100.0</v>
      </c>
      <c r="F13" s="13">
        <f>+11.11</f>
        <v>11.11</v>
      </c>
      <c r="G13" s="10" t="s">
        <v>67</v>
      </c>
      <c r="H13" s="23">
        <v>45232.0</v>
      </c>
    </row>
    <row r="14">
      <c r="A14" s="14" t="s">
        <v>48</v>
      </c>
      <c r="B14" s="15">
        <v>5.0</v>
      </c>
      <c r="C14" s="16">
        <f>+2.04</f>
        <v>2.04</v>
      </c>
      <c r="D14" s="17">
        <v>129500.0</v>
      </c>
      <c r="E14" s="17">
        <v>25900.0</v>
      </c>
      <c r="F14" s="15">
        <v>-3.85</v>
      </c>
      <c r="G14" s="15" t="s">
        <v>61</v>
      </c>
      <c r="H14" s="25">
        <v>45232.0</v>
      </c>
    </row>
    <row r="15">
      <c r="A15" s="9" t="s">
        <v>12</v>
      </c>
      <c r="B15" s="10">
        <v>1.3</v>
      </c>
      <c r="C15" s="11">
        <f>+1.56</f>
        <v>1.56</v>
      </c>
      <c r="D15" s="12">
        <v>2470.0</v>
      </c>
      <c r="E15" s="12">
        <v>1900.0</v>
      </c>
      <c r="F15" s="13">
        <f>+88.41</f>
        <v>88.41</v>
      </c>
      <c r="G15" s="10" t="s">
        <v>60</v>
      </c>
      <c r="H15" s="23">
        <v>45232.0</v>
      </c>
    </row>
    <row r="16">
      <c r="A16" s="14" t="s">
        <v>68</v>
      </c>
      <c r="B16" s="15">
        <v>185.5</v>
      </c>
      <c r="C16" s="16">
        <f>+1.37</f>
        <v>1.37</v>
      </c>
      <c r="D16" s="17">
        <v>37100.0</v>
      </c>
      <c r="E16" s="15">
        <v>200.0</v>
      </c>
      <c r="F16" s="15">
        <v>-6.67</v>
      </c>
      <c r="G16" s="15" t="s">
        <v>69</v>
      </c>
      <c r="H16" s="25">
        <v>45232.0</v>
      </c>
    </row>
    <row r="17">
      <c r="A17" s="9" t="s">
        <v>45</v>
      </c>
      <c r="B17" s="10">
        <v>2.37</v>
      </c>
      <c r="C17" s="11">
        <f>+0.85</f>
        <v>0.85</v>
      </c>
      <c r="D17" s="12">
        <v>1022418.0</v>
      </c>
      <c r="E17" s="12">
        <v>431400.0</v>
      </c>
      <c r="F17" s="10">
        <v>-26.4</v>
      </c>
      <c r="G17" s="10" t="s">
        <v>70</v>
      </c>
      <c r="H17" s="23">
        <v>45232.0</v>
      </c>
    </row>
    <row r="18">
      <c r="A18" s="14" t="s">
        <v>40</v>
      </c>
      <c r="B18" s="15">
        <v>13.65</v>
      </c>
      <c r="C18" s="16">
        <f>+0.37</f>
        <v>0.37</v>
      </c>
      <c r="D18" s="17">
        <v>4095.0</v>
      </c>
      <c r="E18" s="15">
        <v>300.0</v>
      </c>
      <c r="F18" s="18">
        <f>+83.96</f>
        <v>83.96</v>
      </c>
      <c r="G18" s="15" t="s">
        <v>70</v>
      </c>
      <c r="H18" s="25">
        <v>45232.0</v>
      </c>
    </row>
    <row r="19">
      <c r="A19" s="9" t="s">
        <v>11</v>
      </c>
      <c r="B19" s="10">
        <v>13.1</v>
      </c>
      <c r="C19" s="19">
        <v>0.0</v>
      </c>
      <c r="D19" s="12">
        <v>2620.0</v>
      </c>
      <c r="E19" s="10">
        <v>200.0</v>
      </c>
      <c r="F19" s="13">
        <f>+24.76</f>
        <v>24.76</v>
      </c>
      <c r="G19" s="10" t="s">
        <v>71</v>
      </c>
      <c r="H19" s="23">
        <v>45232.0</v>
      </c>
    </row>
    <row r="20">
      <c r="A20" s="14" t="s">
        <v>30</v>
      </c>
      <c r="B20" s="15">
        <v>380.0</v>
      </c>
      <c r="C20" s="20">
        <v>0.0</v>
      </c>
      <c r="D20" s="17">
        <v>38000.0</v>
      </c>
      <c r="E20" s="15">
        <v>100.0</v>
      </c>
      <c r="F20" s="15">
        <v>-9.52</v>
      </c>
      <c r="G20" s="15" t="s">
        <v>71</v>
      </c>
      <c r="H20" s="24">
        <v>45225.0</v>
      </c>
    </row>
    <row r="21">
      <c r="A21" s="9" t="s">
        <v>14</v>
      </c>
      <c r="B21" s="10">
        <v>3.36</v>
      </c>
      <c r="C21" s="19">
        <v>0.0</v>
      </c>
      <c r="D21" s="10">
        <v>336.0</v>
      </c>
      <c r="E21" s="10">
        <v>100.0</v>
      </c>
      <c r="F21" s="10">
        <v>-28.66</v>
      </c>
      <c r="G21" s="10" t="s">
        <v>72</v>
      </c>
      <c r="H21" s="26">
        <v>45230.0</v>
      </c>
    </row>
    <row r="22">
      <c r="A22" s="14" t="s">
        <v>6</v>
      </c>
      <c r="B22" s="15">
        <v>22.0</v>
      </c>
      <c r="C22" s="20">
        <v>0.0</v>
      </c>
      <c r="D22" s="17">
        <v>2200.0</v>
      </c>
      <c r="E22" s="15">
        <v>100.0</v>
      </c>
      <c r="F22" s="15">
        <v>-2.0</v>
      </c>
      <c r="G22" s="15" t="s">
        <v>71</v>
      </c>
      <c r="H22" s="25">
        <v>45232.0</v>
      </c>
    </row>
    <row r="23">
      <c r="A23" s="9" t="s">
        <v>7</v>
      </c>
      <c r="B23" s="10">
        <v>75.0</v>
      </c>
      <c r="C23" s="19">
        <v>0.0</v>
      </c>
      <c r="D23" s="12">
        <v>60000.0</v>
      </c>
      <c r="E23" s="10">
        <v>800.0</v>
      </c>
      <c r="F23" s="13">
        <f>+6.01</f>
        <v>6.01</v>
      </c>
      <c r="G23" s="10" t="s">
        <v>70</v>
      </c>
      <c r="H23" s="26">
        <v>45230.0</v>
      </c>
    </row>
    <row r="24">
      <c r="A24" s="14" t="s">
        <v>35</v>
      </c>
      <c r="B24" s="15">
        <v>9.0</v>
      </c>
      <c r="C24" s="20">
        <v>0.0</v>
      </c>
      <c r="D24" s="17">
        <v>60300.0</v>
      </c>
      <c r="E24" s="17">
        <v>6700.0</v>
      </c>
      <c r="F24" s="18">
        <f>+32.35</f>
        <v>32.35</v>
      </c>
      <c r="G24" s="15" t="s">
        <v>66</v>
      </c>
      <c r="H24" s="25">
        <v>45232.0</v>
      </c>
    </row>
    <row r="25">
      <c r="A25" s="9" t="s">
        <v>13</v>
      </c>
      <c r="B25" s="10">
        <v>2.13</v>
      </c>
      <c r="C25" s="19">
        <v>0.0</v>
      </c>
      <c r="D25" s="12">
        <v>134829.0</v>
      </c>
      <c r="E25" s="12">
        <v>63300.0</v>
      </c>
      <c r="F25" s="13">
        <f>+1.43</f>
        <v>1.43</v>
      </c>
      <c r="G25" s="10" t="s">
        <v>60</v>
      </c>
      <c r="H25" s="26">
        <v>45230.0</v>
      </c>
    </row>
    <row r="26">
      <c r="A26" s="14" t="s">
        <v>17</v>
      </c>
      <c r="B26" s="15">
        <v>205.0</v>
      </c>
      <c r="C26" s="20">
        <v>-0.24</v>
      </c>
      <c r="D26" s="17">
        <v>615000.0</v>
      </c>
      <c r="E26" s="17">
        <v>3000.0</v>
      </c>
      <c r="F26" s="18">
        <f>+28.13</f>
        <v>28.13</v>
      </c>
      <c r="G26" s="15" t="s">
        <v>71</v>
      </c>
      <c r="H26" s="25">
        <v>45232.0</v>
      </c>
    </row>
    <row r="27">
      <c r="A27" s="9" t="s">
        <v>34</v>
      </c>
      <c r="B27" s="10">
        <v>20.0</v>
      </c>
      <c r="C27" s="19">
        <v>-0.25</v>
      </c>
      <c r="D27" s="12">
        <v>202000.0</v>
      </c>
      <c r="E27" s="12">
        <v>10100.0</v>
      </c>
      <c r="F27" s="13">
        <f>+25.39</f>
        <v>25.39</v>
      </c>
      <c r="G27" s="10" t="s">
        <v>73</v>
      </c>
      <c r="H27" s="23">
        <v>45232.0</v>
      </c>
    </row>
    <row r="28">
      <c r="A28" s="14" t="s">
        <v>55</v>
      </c>
      <c r="B28" s="15">
        <v>17.5</v>
      </c>
      <c r="C28" s="20">
        <v>-0.28</v>
      </c>
      <c r="D28" s="17">
        <v>134750.0</v>
      </c>
      <c r="E28" s="17">
        <v>7700.0</v>
      </c>
      <c r="F28" s="18">
        <f>+45.83</f>
        <v>45.83</v>
      </c>
      <c r="G28" s="15" t="s">
        <v>60</v>
      </c>
      <c r="H28" s="25">
        <v>45232.0</v>
      </c>
    </row>
    <row r="29">
      <c r="A29" s="9" t="s">
        <v>42</v>
      </c>
      <c r="B29" s="10">
        <v>37.05</v>
      </c>
      <c r="C29" s="19">
        <v>-0.4</v>
      </c>
      <c r="D29" s="12">
        <v>1.6394625E7</v>
      </c>
      <c r="E29" s="12">
        <v>442500.0</v>
      </c>
      <c r="F29" s="10">
        <v>-16.74</v>
      </c>
      <c r="G29" s="10" t="s">
        <v>67</v>
      </c>
      <c r="H29" s="23">
        <v>45232.0</v>
      </c>
    </row>
    <row r="30">
      <c r="A30" s="14" t="s">
        <v>20</v>
      </c>
      <c r="B30" s="15">
        <v>155.75</v>
      </c>
      <c r="C30" s="20">
        <v>-0.48</v>
      </c>
      <c r="D30" s="17">
        <v>420525.0</v>
      </c>
      <c r="E30" s="17">
        <v>2700.0</v>
      </c>
      <c r="F30" s="18">
        <f>+9.11</f>
        <v>9.11</v>
      </c>
      <c r="G30" s="15" t="s">
        <v>67</v>
      </c>
      <c r="H30" s="25">
        <v>45232.0</v>
      </c>
    </row>
    <row r="31">
      <c r="A31" s="9" t="s">
        <v>53</v>
      </c>
      <c r="B31" s="10">
        <v>3.89</v>
      </c>
      <c r="C31" s="19">
        <v>-0.51</v>
      </c>
      <c r="D31" s="12">
        <v>17894.0</v>
      </c>
      <c r="E31" s="12">
        <v>4600.0</v>
      </c>
      <c r="F31" s="13">
        <f>+21.94</f>
        <v>21.94</v>
      </c>
      <c r="G31" s="10" t="s">
        <v>65</v>
      </c>
      <c r="H31" s="23">
        <v>45232.0</v>
      </c>
    </row>
    <row r="32">
      <c r="A32" s="14" t="s">
        <v>19</v>
      </c>
      <c r="B32" s="15">
        <v>1.76</v>
      </c>
      <c r="C32" s="20">
        <v>-0.57</v>
      </c>
      <c r="D32" s="17">
        <v>50864.0</v>
      </c>
      <c r="E32" s="17">
        <v>28900.0</v>
      </c>
      <c r="F32" s="15">
        <v>-3.83</v>
      </c>
      <c r="G32" s="15" t="s">
        <v>69</v>
      </c>
      <c r="H32" s="25">
        <v>45232.0</v>
      </c>
    </row>
    <row r="33">
      <c r="A33" s="9" t="s">
        <v>33</v>
      </c>
      <c r="B33" s="10">
        <v>6.9</v>
      </c>
      <c r="C33" s="19">
        <v>-0.58</v>
      </c>
      <c r="D33" s="12">
        <v>34500.0</v>
      </c>
      <c r="E33" s="12">
        <v>5000.0</v>
      </c>
      <c r="F33" s="10">
        <v>-27.97</v>
      </c>
      <c r="G33" s="10" t="s">
        <v>69</v>
      </c>
      <c r="H33" s="23">
        <v>45231.0</v>
      </c>
    </row>
    <row r="34">
      <c r="A34" s="14" t="s">
        <v>38</v>
      </c>
      <c r="B34" s="15">
        <v>39.1</v>
      </c>
      <c r="C34" s="20">
        <v>-0.64</v>
      </c>
      <c r="D34" s="17">
        <v>1888530.0</v>
      </c>
      <c r="E34" s="17">
        <v>48300.0</v>
      </c>
      <c r="F34" s="15">
        <v>-0.64</v>
      </c>
      <c r="G34" s="15" t="s">
        <v>67</v>
      </c>
      <c r="H34" s="25">
        <v>45232.0</v>
      </c>
    </row>
    <row r="35">
      <c r="A35" s="9" t="s">
        <v>41</v>
      </c>
      <c r="B35" s="10">
        <v>11.55</v>
      </c>
      <c r="C35" s="19">
        <v>-0.86</v>
      </c>
      <c r="D35" s="12">
        <v>1258950.0</v>
      </c>
      <c r="E35" s="12">
        <v>109000.0</v>
      </c>
      <c r="F35" s="10">
        <v>-6.1</v>
      </c>
      <c r="G35" s="10" t="s">
        <v>67</v>
      </c>
      <c r="H35" s="23">
        <v>45232.0</v>
      </c>
    </row>
    <row r="36">
      <c r="A36" s="14" t="s">
        <v>50</v>
      </c>
      <c r="B36" s="15">
        <v>16.75</v>
      </c>
      <c r="C36" s="20">
        <v>-0.89</v>
      </c>
      <c r="D36" s="17">
        <v>139025.0</v>
      </c>
      <c r="E36" s="17">
        <v>8300.0</v>
      </c>
      <c r="F36" s="15">
        <v>-1.47</v>
      </c>
      <c r="G36" s="15" t="s">
        <v>60</v>
      </c>
      <c r="H36" s="25">
        <v>45232.0</v>
      </c>
    </row>
    <row r="37">
      <c r="A37" s="9" t="s">
        <v>74</v>
      </c>
      <c r="B37" s="10">
        <v>44.55</v>
      </c>
      <c r="C37" s="19">
        <v>-1.0</v>
      </c>
      <c r="D37" s="12">
        <v>311850.0</v>
      </c>
      <c r="E37" s="12">
        <v>7000.0</v>
      </c>
      <c r="F37" s="10">
        <v>-10.9</v>
      </c>
      <c r="G37" s="10" t="s">
        <v>67</v>
      </c>
      <c r="H37" s="23">
        <v>45232.0</v>
      </c>
    </row>
    <row r="38">
      <c r="A38" s="14" t="s">
        <v>18</v>
      </c>
      <c r="B38" s="15">
        <v>2.47</v>
      </c>
      <c r="C38" s="20">
        <v>-1.2</v>
      </c>
      <c r="D38" s="17">
        <v>23959.0</v>
      </c>
      <c r="E38" s="17">
        <v>9700.0</v>
      </c>
      <c r="F38" s="15">
        <v>-17.94</v>
      </c>
      <c r="G38" s="15" t="s">
        <v>73</v>
      </c>
      <c r="H38" s="25">
        <v>45232.0</v>
      </c>
    </row>
    <row r="39">
      <c r="A39" s="9" t="s">
        <v>31</v>
      </c>
      <c r="B39" s="10">
        <v>11.4</v>
      </c>
      <c r="C39" s="19">
        <v>-1.3</v>
      </c>
      <c r="D39" s="12">
        <v>856140.0</v>
      </c>
      <c r="E39" s="12">
        <v>75100.0</v>
      </c>
      <c r="F39" s="10">
        <v>-7.32</v>
      </c>
      <c r="G39" s="10" t="s">
        <v>67</v>
      </c>
      <c r="H39" s="23">
        <v>45232.0</v>
      </c>
    </row>
    <row r="40">
      <c r="A40" s="14" t="s">
        <v>44</v>
      </c>
      <c r="B40" s="15">
        <v>415.0</v>
      </c>
      <c r="C40" s="20">
        <v>-1.37</v>
      </c>
      <c r="D40" s="17">
        <v>539500.0</v>
      </c>
      <c r="E40" s="17">
        <v>1300.0</v>
      </c>
      <c r="F40" s="15">
        <v>-9.78</v>
      </c>
      <c r="G40" s="15" t="s">
        <v>63</v>
      </c>
      <c r="H40" s="25">
        <v>45232.0</v>
      </c>
    </row>
    <row r="41">
      <c r="A41" s="9" t="s">
        <v>22</v>
      </c>
      <c r="B41" s="10">
        <v>12.1</v>
      </c>
      <c r="C41" s="19">
        <v>-1.63</v>
      </c>
      <c r="D41" s="12">
        <v>8535340.0</v>
      </c>
      <c r="E41" s="12">
        <v>705400.0</v>
      </c>
      <c r="F41" s="10">
        <v>-49.9</v>
      </c>
      <c r="G41" s="10" t="s">
        <v>75</v>
      </c>
      <c r="H41" s="23">
        <v>45232.0</v>
      </c>
    </row>
    <row r="42">
      <c r="A42" s="14" t="s">
        <v>46</v>
      </c>
      <c r="B42" s="15">
        <v>16.65</v>
      </c>
      <c r="C42" s="20">
        <v>-1.77</v>
      </c>
      <c r="D42" s="17">
        <v>178155.0</v>
      </c>
      <c r="E42" s="17">
        <v>10700.0</v>
      </c>
      <c r="F42" s="15">
        <v>-30.19</v>
      </c>
      <c r="G42" s="15" t="s">
        <v>70</v>
      </c>
      <c r="H42" s="25">
        <v>45232.0</v>
      </c>
    </row>
    <row r="43">
      <c r="A43" s="9" t="s">
        <v>24</v>
      </c>
      <c r="B43" s="10">
        <v>3.73</v>
      </c>
      <c r="C43" s="19">
        <v>-1.84</v>
      </c>
      <c r="D43" s="12">
        <v>4849.0</v>
      </c>
      <c r="E43" s="12">
        <v>1300.0</v>
      </c>
      <c r="F43" s="10">
        <v>-33.39</v>
      </c>
      <c r="G43" s="10" t="s">
        <v>69</v>
      </c>
      <c r="H43" s="23">
        <v>45232.0</v>
      </c>
    </row>
    <row r="44">
      <c r="A44" s="14" t="s">
        <v>36</v>
      </c>
      <c r="B44" s="15">
        <v>8.4</v>
      </c>
      <c r="C44" s="20">
        <v>-1.87</v>
      </c>
      <c r="D44" s="17">
        <v>623280.0</v>
      </c>
      <c r="E44" s="17">
        <v>74200.0</v>
      </c>
      <c r="F44" s="18">
        <f>+0.48</f>
        <v>0.48</v>
      </c>
      <c r="G44" s="15" t="s">
        <v>61</v>
      </c>
      <c r="H44" s="25">
        <v>45232.0</v>
      </c>
    </row>
    <row r="45">
      <c r="A45" s="9" t="s">
        <v>52</v>
      </c>
      <c r="B45" s="10">
        <v>0.52</v>
      </c>
      <c r="C45" s="19">
        <v>-1.89</v>
      </c>
      <c r="D45" s="10">
        <v>416.0</v>
      </c>
      <c r="E45" s="10">
        <v>800.0</v>
      </c>
      <c r="F45" s="10">
        <v>-44.09</v>
      </c>
      <c r="G45" s="10" t="s">
        <v>61</v>
      </c>
      <c r="H45" s="23">
        <v>45232.0</v>
      </c>
    </row>
    <row r="46">
      <c r="A46" s="14" t="s">
        <v>32</v>
      </c>
      <c r="B46" s="15">
        <v>0.91</v>
      </c>
      <c r="C46" s="20">
        <v>-2.15</v>
      </c>
      <c r="D46" s="17">
        <v>1638.0</v>
      </c>
      <c r="E46" s="17">
        <v>1800.0</v>
      </c>
      <c r="F46" s="18">
        <f>+8.33</f>
        <v>8.33</v>
      </c>
      <c r="G46" s="15" t="s">
        <v>66</v>
      </c>
      <c r="H46" s="25">
        <v>45232.0</v>
      </c>
    </row>
    <row r="47">
      <c r="A47" s="9" t="s">
        <v>51</v>
      </c>
      <c r="B47" s="10">
        <v>123.0</v>
      </c>
      <c r="C47" s="19">
        <v>-2.77</v>
      </c>
      <c r="D47" s="12">
        <v>1.78842E7</v>
      </c>
      <c r="E47" s="12">
        <v>145400.0</v>
      </c>
      <c r="F47" s="10">
        <v>-26.57</v>
      </c>
      <c r="G47" s="10" t="s">
        <v>76</v>
      </c>
      <c r="H47" s="23">
        <v>45232.0</v>
      </c>
    </row>
    <row r="48">
      <c r="A48" s="14" t="s">
        <v>54</v>
      </c>
      <c r="B48" s="15">
        <v>3.19</v>
      </c>
      <c r="C48" s="20">
        <v>-3.04</v>
      </c>
      <c r="D48" s="15">
        <v>957.0</v>
      </c>
      <c r="E48" s="15">
        <v>300.0</v>
      </c>
      <c r="F48" s="18">
        <f>+7.77</f>
        <v>7.77</v>
      </c>
      <c r="G48" s="15" t="s">
        <v>60</v>
      </c>
      <c r="H48" s="24">
        <v>45230.0</v>
      </c>
    </row>
    <row r="49">
      <c r="A49" s="9" t="s">
        <v>27</v>
      </c>
      <c r="B49" s="10">
        <v>105.0</v>
      </c>
      <c r="C49" s="19">
        <v>-3.45</v>
      </c>
      <c r="D49" s="12">
        <v>84000.0</v>
      </c>
      <c r="E49" s="10">
        <v>800.0</v>
      </c>
      <c r="F49" s="13">
        <f>+2.94</f>
        <v>2.94</v>
      </c>
      <c r="G49" s="10" t="s">
        <v>67</v>
      </c>
      <c r="H49" s="23">
        <v>45232.0</v>
      </c>
    </row>
    <row r="50">
      <c r="A50" s="14" t="s">
        <v>37</v>
      </c>
      <c r="B50" s="15">
        <v>2.02</v>
      </c>
      <c r="C50" s="20">
        <v>-3.81</v>
      </c>
      <c r="D50" s="17">
        <v>10302.0</v>
      </c>
      <c r="E50" s="17">
        <v>5100.0</v>
      </c>
      <c r="F50" s="18">
        <f>+3.59</f>
        <v>3.59</v>
      </c>
      <c r="G50" s="15" t="s">
        <v>69</v>
      </c>
      <c r="H50" s="25">
        <v>45232.0</v>
      </c>
    </row>
    <row r="51">
      <c r="A51" s="9" t="s">
        <v>26</v>
      </c>
      <c r="B51" s="10">
        <v>16.5</v>
      </c>
      <c r="C51" s="19">
        <v>-4.07</v>
      </c>
      <c r="D51" s="12">
        <v>2488200.0</v>
      </c>
      <c r="E51" s="12">
        <v>150800.0</v>
      </c>
      <c r="F51" s="10">
        <v>-56.69</v>
      </c>
      <c r="G51" s="10" t="s">
        <v>67</v>
      </c>
      <c r="H51" s="23">
        <v>45232.0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29</v>
      </c>
      <c r="B2" s="5">
        <v>12.75</v>
      </c>
      <c r="C2" s="6">
        <f>+9.91</f>
        <v>9.91</v>
      </c>
      <c r="D2" s="7">
        <v>5100.0</v>
      </c>
      <c r="E2" s="5">
        <v>400.0</v>
      </c>
      <c r="F2" s="5">
        <v>-4.49</v>
      </c>
      <c r="G2" s="5" t="s">
        <v>79</v>
      </c>
      <c r="H2" s="33">
        <v>45198.0</v>
      </c>
    </row>
    <row r="3">
      <c r="A3" s="9" t="s">
        <v>64</v>
      </c>
      <c r="B3" s="10">
        <v>0.34</v>
      </c>
      <c r="C3" s="11">
        <f>+9.68</f>
        <v>9.68</v>
      </c>
      <c r="D3" s="12">
        <v>42398.0</v>
      </c>
      <c r="E3" s="12">
        <v>124700.0</v>
      </c>
      <c r="F3" s="13">
        <f>+6.25</f>
        <v>6.25</v>
      </c>
      <c r="G3" s="10" t="s">
        <v>65</v>
      </c>
      <c r="H3" s="26">
        <v>45198.0</v>
      </c>
    </row>
    <row r="4">
      <c r="A4" s="14" t="s">
        <v>16</v>
      </c>
      <c r="B4" s="15">
        <v>3.08</v>
      </c>
      <c r="C4" s="16">
        <f>+9.61</f>
        <v>9.61</v>
      </c>
      <c r="D4" s="17">
        <v>1232.0</v>
      </c>
      <c r="E4" s="15">
        <v>400.0</v>
      </c>
      <c r="F4" s="15">
        <v>-18.3</v>
      </c>
      <c r="G4" s="15" t="s">
        <v>59</v>
      </c>
      <c r="H4" s="24">
        <v>45198.0</v>
      </c>
    </row>
    <row r="5">
      <c r="A5" s="9" t="s">
        <v>39</v>
      </c>
      <c r="B5" s="10">
        <v>7.4</v>
      </c>
      <c r="C5" s="11">
        <f>+8.82</f>
        <v>8.82</v>
      </c>
      <c r="D5" s="12">
        <v>7400.0</v>
      </c>
      <c r="E5" s="12">
        <v>1000.0</v>
      </c>
      <c r="F5" s="13">
        <f>+13.5</f>
        <v>13.5</v>
      </c>
      <c r="G5" s="10" t="s">
        <v>65</v>
      </c>
      <c r="H5" s="26">
        <v>45198.0</v>
      </c>
    </row>
    <row r="6">
      <c r="A6" s="14" t="s">
        <v>8</v>
      </c>
      <c r="B6" s="15">
        <v>19.5</v>
      </c>
      <c r="C6" s="16">
        <f>+8.33</f>
        <v>8.33</v>
      </c>
      <c r="D6" s="17">
        <v>7800.0</v>
      </c>
      <c r="E6" s="15">
        <v>400.0</v>
      </c>
      <c r="F6" s="15">
        <v>-79.47</v>
      </c>
      <c r="G6" s="15" t="s">
        <v>59</v>
      </c>
      <c r="H6" s="24">
        <v>45180.0</v>
      </c>
    </row>
    <row r="7">
      <c r="A7" s="9" t="s">
        <v>58</v>
      </c>
      <c r="B7" s="10">
        <v>2.19</v>
      </c>
      <c r="C7" s="11">
        <f>+6.83</f>
        <v>6.83</v>
      </c>
      <c r="D7" s="10">
        <v>657.0</v>
      </c>
      <c r="E7" s="10">
        <v>300.0</v>
      </c>
      <c r="F7" s="10">
        <v>-27.0</v>
      </c>
      <c r="G7" s="10" t="s">
        <v>59</v>
      </c>
      <c r="H7" s="26">
        <v>45198.0</v>
      </c>
    </row>
    <row r="8">
      <c r="A8" s="14" t="s">
        <v>43</v>
      </c>
      <c r="B8" s="15">
        <v>200.0</v>
      </c>
      <c r="C8" s="16">
        <f>+5.26</f>
        <v>5.26</v>
      </c>
      <c r="D8" s="17">
        <v>20000.0</v>
      </c>
      <c r="E8" s="15">
        <v>100.0</v>
      </c>
      <c r="F8" s="18">
        <f>+76.6</f>
        <v>76.6</v>
      </c>
      <c r="G8" s="15" t="s">
        <v>63</v>
      </c>
      <c r="H8" s="24">
        <v>45197.0</v>
      </c>
    </row>
    <row r="9">
      <c r="A9" s="9" t="s">
        <v>11</v>
      </c>
      <c r="B9" s="10">
        <v>14.0</v>
      </c>
      <c r="C9" s="11">
        <f>+4.09</f>
        <v>4.09</v>
      </c>
      <c r="D9" s="12">
        <v>259000.0</v>
      </c>
      <c r="E9" s="12">
        <v>18500.0</v>
      </c>
      <c r="F9" s="13">
        <f>+33.33</f>
        <v>33.33</v>
      </c>
      <c r="G9" s="10" t="s">
        <v>71</v>
      </c>
      <c r="H9" s="26">
        <v>45188.0</v>
      </c>
    </row>
    <row r="10">
      <c r="A10" s="14" t="s">
        <v>17</v>
      </c>
      <c r="B10" s="15">
        <v>205.0</v>
      </c>
      <c r="C10" s="16">
        <f>+2.5</f>
        <v>2.5</v>
      </c>
      <c r="D10" s="17">
        <v>41000.0</v>
      </c>
      <c r="E10" s="15">
        <v>200.0</v>
      </c>
      <c r="F10" s="18">
        <f>+28.13</f>
        <v>28.13</v>
      </c>
      <c r="G10" s="15" t="s">
        <v>71</v>
      </c>
      <c r="H10" s="24">
        <v>45198.0</v>
      </c>
    </row>
    <row r="11">
      <c r="A11" s="9" t="s">
        <v>32</v>
      </c>
      <c r="B11" s="10">
        <v>0.94</v>
      </c>
      <c r="C11" s="11">
        <f>+2.17</f>
        <v>2.17</v>
      </c>
      <c r="D11" s="12">
        <v>4512.0</v>
      </c>
      <c r="E11" s="12">
        <v>4800.0</v>
      </c>
      <c r="F11" s="13">
        <f>+11.9</f>
        <v>11.9</v>
      </c>
      <c r="G11" s="10" t="s">
        <v>66</v>
      </c>
      <c r="H11" s="26">
        <v>45198.0</v>
      </c>
    </row>
    <row r="12">
      <c r="A12" s="14" t="s">
        <v>55</v>
      </c>
      <c r="B12" s="15">
        <v>16.0</v>
      </c>
      <c r="C12" s="16">
        <f>+1.91</f>
        <v>1.91</v>
      </c>
      <c r="D12" s="17">
        <v>4800.0</v>
      </c>
      <c r="E12" s="15">
        <v>300.0</v>
      </c>
      <c r="F12" s="18">
        <f>+33.33</f>
        <v>33.33</v>
      </c>
      <c r="G12" s="15" t="s">
        <v>60</v>
      </c>
      <c r="H12" s="24">
        <v>45198.0</v>
      </c>
    </row>
    <row r="13">
      <c r="A13" s="9" t="s">
        <v>74</v>
      </c>
      <c r="B13" s="10">
        <v>48.1</v>
      </c>
      <c r="C13" s="11">
        <f>+1.8</f>
        <v>1.8</v>
      </c>
      <c r="D13" s="12">
        <v>158730.0</v>
      </c>
      <c r="E13" s="12">
        <v>3300.0</v>
      </c>
      <c r="F13" s="10">
        <v>-3.8</v>
      </c>
      <c r="G13" s="10" t="s">
        <v>67</v>
      </c>
      <c r="H13" s="26">
        <v>45198.0</v>
      </c>
    </row>
    <row r="14">
      <c r="A14" s="14" t="s">
        <v>21</v>
      </c>
      <c r="B14" s="15">
        <v>6.02</v>
      </c>
      <c r="C14" s="16">
        <f>+1.69</f>
        <v>1.69</v>
      </c>
      <c r="D14" s="17">
        <v>170366.0</v>
      </c>
      <c r="E14" s="17">
        <v>28300.0</v>
      </c>
      <c r="F14" s="15">
        <v>-11.21</v>
      </c>
      <c r="G14" s="15" t="s">
        <v>61</v>
      </c>
      <c r="H14" s="24">
        <v>45198.0</v>
      </c>
    </row>
    <row r="15">
      <c r="A15" s="9" t="s">
        <v>51</v>
      </c>
      <c r="B15" s="10">
        <v>131.0</v>
      </c>
      <c r="C15" s="11">
        <f>+1.35</f>
        <v>1.35</v>
      </c>
      <c r="D15" s="12">
        <v>131000.0</v>
      </c>
      <c r="E15" s="12">
        <v>1000.0</v>
      </c>
      <c r="F15" s="10">
        <v>-21.79</v>
      </c>
      <c r="G15" s="10" t="s">
        <v>76</v>
      </c>
      <c r="H15" s="26">
        <v>45198.0</v>
      </c>
    </row>
    <row r="16">
      <c r="A16" s="14" t="s">
        <v>31</v>
      </c>
      <c r="B16" s="15">
        <v>11.95</v>
      </c>
      <c r="C16" s="16">
        <f>+0.84</f>
        <v>0.84</v>
      </c>
      <c r="D16" s="17">
        <v>1523625.0</v>
      </c>
      <c r="E16" s="17">
        <v>127500.0</v>
      </c>
      <c r="F16" s="15">
        <v>-2.85</v>
      </c>
      <c r="G16" s="15" t="s">
        <v>67</v>
      </c>
      <c r="H16" s="24">
        <v>45198.0</v>
      </c>
    </row>
    <row r="17">
      <c r="A17" s="9" t="s">
        <v>20</v>
      </c>
      <c r="B17" s="10">
        <v>165.0</v>
      </c>
      <c r="C17" s="11">
        <f>+0.76</f>
        <v>0.76</v>
      </c>
      <c r="D17" s="12">
        <v>709500.0</v>
      </c>
      <c r="E17" s="12">
        <v>4300.0</v>
      </c>
      <c r="F17" s="13">
        <f>+15.59</f>
        <v>15.59</v>
      </c>
      <c r="G17" s="10" t="s">
        <v>67</v>
      </c>
      <c r="H17" s="26">
        <v>45198.0</v>
      </c>
    </row>
    <row r="18">
      <c r="A18" s="14" t="s">
        <v>37</v>
      </c>
      <c r="B18" s="15">
        <v>2.14</v>
      </c>
      <c r="C18" s="16">
        <f>+0.47</f>
        <v>0.47</v>
      </c>
      <c r="D18" s="17">
        <v>34026.0</v>
      </c>
      <c r="E18" s="17">
        <v>15900.0</v>
      </c>
      <c r="F18" s="18">
        <f>+9.74</f>
        <v>9.74</v>
      </c>
      <c r="G18" s="15" t="s">
        <v>69</v>
      </c>
      <c r="H18" s="24">
        <v>45198.0</v>
      </c>
    </row>
    <row r="19">
      <c r="A19" s="9" t="s">
        <v>45</v>
      </c>
      <c r="B19" s="10">
        <v>2.3</v>
      </c>
      <c r="C19" s="11">
        <f>+0.44</f>
        <v>0.44</v>
      </c>
      <c r="D19" s="12">
        <v>165140.0</v>
      </c>
      <c r="E19" s="12">
        <v>71800.0</v>
      </c>
      <c r="F19" s="10">
        <v>-28.57</v>
      </c>
      <c r="G19" s="10" t="s">
        <v>70</v>
      </c>
      <c r="H19" s="26">
        <v>45198.0</v>
      </c>
    </row>
    <row r="20">
      <c r="A20" s="14" t="s">
        <v>38</v>
      </c>
      <c r="B20" s="15">
        <v>37.85</v>
      </c>
      <c r="C20" s="16">
        <f>+0.4</f>
        <v>0.4</v>
      </c>
      <c r="D20" s="17">
        <v>1366385.0</v>
      </c>
      <c r="E20" s="17">
        <v>36100.0</v>
      </c>
      <c r="F20" s="15">
        <v>-3.81</v>
      </c>
      <c r="G20" s="15" t="s">
        <v>67</v>
      </c>
      <c r="H20" s="24">
        <v>45198.0</v>
      </c>
    </row>
    <row r="21">
      <c r="A21" s="9" t="s">
        <v>44</v>
      </c>
      <c r="B21" s="10">
        <v>418.25</v>
      </c>
      <c r="C21" s="11">
        <f>+0.24</f>
        <v>0.24</v>
      </c>
      <c r="D21" s="12">
        <v>836500.0</v>
      </c>
      <c r="E21" s="12">
        <v>2000.0</v>
      </c>
      <c r="F21" s="10">
        <v>-9.08</v>
      </c>
      <c r="G21" s="10" t="s">
        <v>63</v>
      </c>
      <c r="H21" s="26">
        <v>45198.0</v>
      </c>
    </row>
    <row r="22">
      <c r="A22" s="14" t="s">
        <v>27</v>
      </c>
      <c r="B22" s="15">
        <v>115.25</v>
      </c>
      <c r="C22" s="16">
        <f>+0.22</f>
        <v>0.22</v>
      </c>
      <c r="D22" s="17">
        <v>161350.0</v>
      </c>
      <c r="E22" s="17">
        <v>1400.0</v>
      </c>
      <c r="F22" s="18">
        <f>+12.99</f>
        <v>12.99</v>
      </c>
      <c r="G22" s="15" t="s">
        <v>67</v>
      </c>
      <c r="H22" s="24">
        <v>45198.0</v>
      </c>
    </row>
    <row r="23">
      <c r="A23" s="9" t="s">
        <v>23</v>
      </c>
      <c r="B23" s="10">
        <v>36.0</v>
      </c>
      <c r="C23" s="11">
        <f>+0.14</f>
        <v>0.14</v>
      </c>
      <c r="D23" s="12">
        <v>7200.0</v>
      </c>
      <c r="E23" s="10">
        <v>200.0</v>
      </c>
      <c r="F23" s="13">
        <f>+14.29</f>
        <v>14.29</v>
      </c>
      <c r="G23" s="10" t="s">
        <v>67</v>
      </c>
      <c r="H23" s="26">
        <v>45196.0</v>
      </c>
    </row>
    <row r="24">
      <c r="A24" s="14" t="s">
        <v>15</v>
      </c>
      <c r="B24" s="15">
        <v>1.26</v>
      </c>
      <c r="C24" s="20">
        <v>0.0</v>
      </c>
      <c r="D24" s="17">
        <v>1386.0</v>
      </c>
      <c r="E24" s="17">
        <v>1100.0</v>
      </c>
      <c r="F24" s="18">
        <f>+16.67</f>
        <v>16.67</v>
      </c>
      <c r="G24" s="15" t="s">
        <v>60</v>
      </c>
      <c r="H24" s="24">
        <v>45198.0</v>
      </c>
    </row>
    <row r="25">
      <c r="A25" s="9" t="s">
        <v>78</v>
      </c>
      <c r="B25" s="10">
        <v>17.5</v>
      </c>
      <c r="C25" s="19">
        <v>0.0</v>
      </c>
      <c r="D25" s="12">
        <v>1750.0</v>
      </c>
      <c r="E25" s="10">
        <v>100.0</v>
      </c>
      <c r="F25" s="10">
        <v>-45.31</v>
      </c>
      <c r="G25" s="10" t="s">
        <v>71</v>
      </c>
      <c r="H25" s="26">
        <v>45198.0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  <c r="G26" s="15" t="s">
        <v>71</v>
      </c>
      <c r="H26" s="24">
        <v>45188.0</v>
      </c>
    </row>
    <row r="27">
      <c r="A27" s="9" t="s">
        <v>52</v>
      </c>
      <c r="B27" s="10">
        <v>0.5</v>
      </c>
      <c r="C27" s="19">
        <v>0.0</v>
      </c>
      <c r="D27" s="12">
        <v>1450.0</v>
      </c>
      <c r="E27" s="12">
        <v>2900.0</v>
      </c>
      <c r="F27" s="10">
        <v>-46.24</v>
      </c>
      <c r="G27" s="10" t="s">
        <v>61</v>
      </c>
      <c r="H27" s="26">
        <v>45198.0</v>
      </c>
    </row>
    <row r="28">
      <c r="A28" s="14" t="s">
        <v>47</v>
      </c>
      <c r="B28" s="15">
        <v>7.16</v>
      </c>
      <c r="C28" s="20">
        <v>0.0</v>
      </c>
      <c r="D28" s="17">
        <v>33652.0</v>
      </c>
      <c r="E28" s="17">
        <v>4700.0</v>
      </c>
      <c r="F28" s="15">
        <v>-31.48</v>
      </c>
      <c r="G28" s="15" t="s">
        <v>59</v>
      </c>
      <c r="H28" s="24">
        <v>45198.0</v>
      </c>
    </row>
    <row r="29">
      <c r="A29" s="9" t="s">
        <v>18</v>
      </c>
      <c r="B29" s="10">
        <v>2.72</v>
      </c>
      <c r="C29" s="19">
        <v>0.0</v>
      </c>
      <c r="D29" s="10">
        <v>272.0</v>
      </c>
      <c r="E29" s="10">
        <v>100.0</v>
      </c>
      <c r="F29" s="10">
        <v>-9.63</v>
      </c>
      <c r="G29" s="10" t="s">
        <v>73</v>
      </c>
      <c r="H29" s="26">
        <v>45198.0</v>
      </c>
    </row>
    <row r="30">
      <c r="A30" s="14" t="s">
        <v>10</v>
      </c>
      <c r="B30" s="15">
        <v>1.45</v>
      </c>
      <c r="C30" s="20">
        <v>0.0</v>
      </c>
      <c r="D30" s="17">
        <v>408320.0</v>
      </c>
      <c r="E30" s="17">
        <v>281600.0</v>
      </c>
      <c r="F30" s="15">
        <v>-7.05</v>
      </c>
      <c r="G30" s="15" t="s">
        <v>70</v>
      </c>
      <c r="H30" s="24">
        <v>45198.0</v>
      </c>
    </row>
    <row r="31">
      <c r="A31" s="9" t="s">
        <v>22</v>
      </c>
      <c r="B31" s="10">
        <v>14.6</v>
      </c>
      <c r="C31" s="19">
        <v>0.0</v>
      </c>
      <c r="D31" s="12">
        <v>3.31493E7</v>
      </c>
      <c r="E31" s="12">
        <v>2270500.0</v>
      </c>
      <c r="F31" s="10">
        <v>-39.54</v>
      </c>
      <c r="G31" s="10" t="s">
        <v>75</v>
      </c>
      <c r="H31" s="26">
        <v>45198.0</v>
      </c>
    </row>
    <row r="32">
      <c r="A32" s="14" t="s">
        <v>34</v>
      </c>
      <c r="B32" s="15">
        <v>20.0</v>
      </c>
      <c r="C32" s="20">
        <v>0.0</v>
      </c>
      <c r="D32" s="17">
        <v>1254000.0</v>
      </c>
      <c r="E32" s="17">
        <v>62700.0</v>
      </c>
      <c r="F32" s="18">
        <f>+25.39</f>
        <v>25.39</v>
      </c>
      <c r="G32" s="15" t="s">
        <v>73</v>
      </c>
      <c r="H32" s="24">
        <v>45198.0</v>
      </c>
    </row>
    <row r="33">
      <c r="A33" s="9" t="s">
        <v>7</v>
      </c>
      <c r="B33" s="10">
        <v>85.0</v>
      </c>
      <c r="C33" s="19">
        <v>0.0</v>
      </c>
      <c r="D33" s="12">
        <v>51000.0</v>
      </c>
      <c r="E33" s="10">
        <v>600.0</v>
      </c>
      <c r="F33" s="13">
        <f>+20.14</f>
        <v>20.14</v>
      </c>
      <c r="G33" s="10" t="s">
        <v>70</v>
      </c>
      <c r="H33" s="26">
        <v>45195.0</v>
      </c>
    </row>
    <row r="34">
      <c r="A34" s="14" t="s">
        <v>35</v>
      </c>
      <c r="B34" s="15">
        <v>7.4</v>
      </c>
      <c r="C34" s="20">
        <v>0.0</v>
      </c>
      <c r="D34" s="15">
        <v>740.0</v>
      </c>
      <c r="E34" s="15">
        <v>100.0</v>
      </c>
      <c r="F34" s="18">
        <f>+8.82</f>
        <v>8.82</v>
      </c>
      <c r="G34" s="15" t="s">
        <v>66</v>
      </c>
      <c r="H34" s="24">
        <v>45197.0</v>
      </c>
    </row>
    <row r="35">
      <c r="A35" s="9" t="s">
        <v>36</v>
      </c>
      <c r="B35" s="10">
        <v>9.0</v>
      </c>
      <c r="C35" s="19">
        <v>0.0</v>
      </c>
      <c r="D35" s="12">
        <v>78300.0</v>
      </c>
      <c r="E35" s="12">
        <v>8700.0</v>
      </c>
      <c r="F35" s="13">
        <f>+7.66</f>
        <v>7.66</v>
      </c>
      <c r="G35" s="10" t="s">
        <v>61</v>
      </c>
      <c r="H35" s="26">
        <v>45198.0</v>
      </c>
    </row>
    <row r="36">
      <c r="A36" s="14" t="s">
        <v>68</v>
      </c>
      <c r="B36" s="15">
        <v>185.75</v>
      </c>
      <c r="C36" s="20">
        <v>-0.13</v>
      </c>
      <c r="D36" s="17">
        <v>3250625.0</v>
      </c>
      <c r="E36" s="17">
        <v>17500.0</v>
      </c>
      <c r="F36" s="15">
        <v>-6.54</v>
      </c>
      <c r="G36" s="15" t="s">
        <v>69</v>
      </c>
      <c r="H36" s="24">
        <v>45197.0</v>
      </c>
    </row>
    <row r="37">
      <c r="A37" s="9" t="s">
        <v>26</v>
      </c>
      <c r="B37" s="10">
        <v>20.85</v>
      </c>
      <c r="C37" s="19">
        <v>-0.24</v>
      </c>
      <c r="D37" s="12">
        <v>2.946522E7</v>
      </c>
      <c r="E37" s="12">
        <v>1413200.0</v>
      </c>
      <c r="F37" s="10">
        <v>-45.28</v>
      </c>
      <c r="G37" s="10" t="s">
        <v>67</v>
      </c>
      <c r="H37" s="26">
        <v>45198.0</v>
      </c>
    </row>
    <row r="38">
      <c r="A38" s="14" t="s">
        <v>41</v>
      </c>
      <c r="B38" s="15">
        <v>11.8</v>
      </c>
      <c r="C38" s="20">
        <v>-0.42</v>
      </c>
      <c r="D38" s="17">
        <v>1733420.0</v>
      </c>
      <c r="E38" s="17">
        <v>146900.0</v>
      </c>
      <c r="F38" s="15">
        <v>-4.07</v>
      </c>
      <c r="G38" s="15" t="s">
        <v>67</v>
      </c>
      <c r="H38" s="24">
        <v>45198.0</v>
      </c>
    </row>
    <row r="39">
      <c r="A39" s="9" t="s">
        <v>19</v>
      </c>
      <c r="B39" s="10">
        <v>1.77</v>
      </c>
      <c r="C39" s="19">
        <v>-0.56</v>
      </c>
      <c r="D39" s="12">
        <v>43011.0</v>
      </c>
      <c r="E39" s="12">
        <v>24300.0</v>
      </c>
      <c r="F39" s="10">
        <v>-3.28</v>
      </c>
      <c r="G39" s="10" t="s">
        <v>69</v>
      </c>
      <c r="H39" s="26">
        <v>45198.0</v>
      </c>
    </row>
    <row r="40">
      <c r="A40" s="14" t="s">
        <v>42</v>
      </c>
      <c r="B40" s="15">
        <v>35.55</v>
      </c>
      <c r="C40" s="20">
        <v>-1.11</v>
      </c>
      <c r="D40" s="17">
        <v>1.225764E7</v>
      </c>
      <c r="E40" s="17">
        <v>344800.0</v>
      </c>
      <c r="F40" s="15">
        <v>-20.11</v>
      </c>
      <c r="G40" s="15" t="s">
        <v>67</v>
      </c>
      <c r="H40" s="24">
        <v>45198.0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  <c r="G41" s="10" t="s">
        <v>60</v>
      </c>
      <c r="H41" s="26">
        <v>45196.0</v>
      </c>
    </row>
    <row r="42">
      <c r="A42" s="14" t="s">
        <v>12</v>
      </c>
      <c r="B42" s="15">
        <v>1.36</v>
      </c>
      <c r="C42" s="20">
        <v>-1.45</v>
      </c>
      <c r="D42" s="17">
        <v>5712.0</v>
      </c>
      <c r="E42" s="17">
        <v>4200.0</v>
      </c>
      <c r="F42" s="18">
        <f>+97.1</f>
        <v>97.1</v>
      </c>
      <c r="G42" s="15" t="s">
        <v>60</v>
      </c>
      <c r="H42" s="24">
        <v>45198.0</v>
      </c>
    </row>
    <row r="43">
      <c r="A43" s="9" t="s">
        <v>46</v>
      </c>
      <c r="B43" s="10">
        <v>17.95</v>
      </c>
      <c r="C43" s="19">
        <v>-1.64</v>
      </c>
      <c r="D43" s="12">
        <v>102315.0</v>
      </c>
      <c r="E43" s="12">
        <v>5700.0</v>
      </c>
      <c r="F43" s="10">
        <v>-24.74</v>
      </c>
      <c r="G43" s="10" t="s">
        <v>70</v>
      </c>
      <c r="H43" s="26">
        <v>45198.0</v>
      </c>
    </row>
    <row r="44">
      <c r="A44" s="14" t="s">
        <v>49</v>
      </c>
      <c r="B44" s="15">
        <v>24.5</v>
      </c>
      <c r="C44" s="20">
        <v>-2.39</v>
      </c>
      <c r="D44" s="17">
        <v>31850.0</v>
      </c>
      <c r="E44" s="17">
        <v>1300.0</v>
      </c>
      <c r="F44" s="15">
        <v>-22.22</v>
      </c>
      <c r="G44" s="15" t="s">
        <v>66</v>
      </c>
      <c r="H44" s="24">
        <v>45198.0</v>
      </c>
    </row>
    <row r="45">
      <c r="A45" s="9" t="s">
        <v>6</v>
      </c>
      <c r="B45" s="10">
        <v>24.1</v>
      </c>
      <c r="C45" s="19">
        <v>-2.43</v>
      </c>
      <c r="D45" s="12">
        <v>108450.0</v>
      </c>
      <c r="E45" s="12">
        <v>4500.0</v>
      </c>
      <c r="F45" s="13">
        <f>+7.35</f>
        <v>7.35</v>
      </c>
      <c r="G45" s="10" t="s">
        <v>71</v>
      </c>
      <c r="H45" s="26">
        <v>45198.0</v>
      </c>
    </row>
    <row r="46">
      <c r="A46" s="14" t="s">
        <v>50</v>
      </c>
      <c r="B46" s="15">
        <v>17.05</v>
      </c>
      <c r="C46" s="20">
        <v>-2.85</v>
      </c>
      <c r="D46" s="17">
        <v>569470.0</v>
      </c>
      <c r="E46" s="17">
        <v>33400.0</v>
      </c>
      <c r="F46" s="18">
        <f>+0.29</f>
        <v>0.29</v>
      </c>
      <c r="G46" s="15" t="s">
        <v>60</v>
      </c>
      <c r="H46" s="24">
        <v>45198.0</v>
      </c>
    </row>
    <row r="47">
      <c r="A47" s="9" t="s">
        <v>40</v>
      </c>
      <c r="B47" s="10">
        <v>13.05</v>
      </c>
      <c r="C47" s="19">
        <v>-3.33</v>
      </c>
      <c r="D47" s="12">
        <v>88740.0</v>
      </c>
      <c r="E47" s="12">
        <v>6800.0</v>
      </c>
      <c r="F47" s="13">
        <f>+75.88</f>
        <v>75.88</v>
      </c>
      <c r="G47" s="10" t="s">
        <v>70</v>
      </c>
      <c r="H47" s="26">
        <v>45198.0</v>
      </c>
    </row>
    <row r="48">
      <c r="A48" s="14" t="s">
        <v>48</v>
      </c>
      <c r="B48" s="15">
        <v>4.99</v>
      </c>
      <c r="C48" s="20">
        <v>-4.04</v>
      </c>
      <c r="D48" s="17">
        <v>48902.0</v>
      </c>
      <c r="E48" s="17">
        <v>9800.0</v>
      </c>
      <c r="F48" s="15">
        <v>-4.04</v>
      </c>
      <c r="G48" s="15" t="s">
        <v>61</v>
      </c>
      <c r="H48" s="24">
        <v>45198.0</v>
      </c>
    </row>
    <row r="49">
      <c r="A49" s="9" t="s">
        <v>13</v>
      </c>
      <c r="B49" s="10">
        <v>2.49</v>
      </c>
      <c r="C49" s="19">
        <v>-4.23</v>
      </c>
      <c r="D49" s="12">
        <v>9711.0</v>
      </c>
      <c r="E49" s="12">
        <v>3900.0</v>
      </c>
      <c r="F49" s="13">
        <f>+18.57</f>
        <v>18.57</v>
      </c>
      <c r="G49" s="10" t="s">
        <v>60</v>
      </c>
      <c r="H49" s="26">
        <v>45198.0</v>
      </c>
    </row>
    <row r="50">
      <c r="A50" s="14" t="s">
        <v>9</v>
      </c>
      <c r="B50" s="15">
        <v>25.65</v>
      </c>
      <c r="C50" s="20">
        <v>-5.0</v>
      </c>
      <c r="D50" s="17">
        <v>15390.0</v>
      </c>
      <c r="E50" s="15">
        <v>600.0</v>
      </c>
      <c r="F50" s="15">
        <v>-45.94</v>
      </c>
      <c r="G50" s="15" t="s">
        <v>77</v>
      </c>
      <c r="H50" s="24">
        <v>45198.0</v>
      </c>
    </row>
    <row r="51">
      <c r="A51" s="9" t="s">
        <v>24</v>
      </c>
      <c r="B51" s="10">
        <v>3.6</v>
      </c>
      <c r="C51" s="19">
        <v>-5.26</v>
      </c>
      <c r="D51" s="12">
        <v>10080.0</v>
      </c>
      <c r="E51" s="12">
        <v>2800.0</v>
      </c>
      <c r="F51" s="10">
        <v>-35.71</v>
      </c>
      <c r="G51" s="10" t="s">
        <v>69</v>
      </c>
      <c r="H51" s="26">
        <v>45198.0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29</v>
      </c>
      <c r="B2" s="5">
        <v>12.75</v>
      </c>
      <c r="C2" s="6">
        <f>+9.91</f>
        <v>9.91</v>
      </c>
      <c r="D2" s="7">
        <v>5100.0</v>
      </c>
      <c r="E2" s="5">
        <v>400.0</v>
      </c>
      <c r="F2" s="5">
        <v>-4.49</v>
      </c>
      <c r="G2" s="5" t="s">
        <v>79</v>
      </c>
      <c r="H2" s="33">
        <v>45198.0</v>
      </c>
    </row>
    <row r="3">
      <c r="A3" s="9" t="s">
        <v>64</v>
      </c>
      <c r="B3" s="10">
        <v>0.34</v>
      </c>
      <c r="C3" s="11">
        <f>+9.68</f>
        <v>9.68</v>
      </c>
      <c r="D3" s="12">
        <v>42398.0</v>
      </c>
      <c r="E3" s="12">
        <v>124700.0</v>
      </c>
      <c r="F3" s="13">
        <f>+6.25</f>
        <v>6.25</v>
      </c>
      <c r="G3" s="10" t="s">
        <v>65</v>
      </c>
      <c r="H3" s="26">
        <v>45198.0</v>
      </c>
    </row>
    <row r="4">
      <c r="A4" s="14" t="s">
        <v>16</v>
      </c>
      <c r="B4" s="15">
        <v>3.08</v>
      </c>
      <c r="C4" s="16">
        <f>+9.61</f>
        <v>9.61</v>
      </c>
      <c r="D4" s="17">
        <v>1232.0</v>
      </c>
      <c r="E4" s="15">
        <v>400.0</v>
      </c>
      <c r="F4" s="15">
        <v>-18.3</v>
      </c>
      <c r="G4" s="15" t="s">
        <v>59</v>
      </c>
      <c r="H4" s="24">
        <v>45198.0</v>
      </c>
    </row>
    <row r="5">
      <c r="A5" s="9" t="s">
        <v>39</v>
      </c>
      <c r="B5" s="10">
        <v>7.4</v>
      </c>
      <c r="C5" s="11">
        <f>+8.82</f>
        <v>8.82</v>
      </c>
      <c r="D5" s="12">
        <v>7400.0</v>
      </c>
      <c r="E5" s="12">
        <v>1000.0</v>
      </c>
      <c r="F5" s="13">
        <f>+13.5</f>
        <v>13.5</v>
      </c>
      <c r="G5" s="10" t="s">
        <v>65</v>
      </c>
      <c r="H5" s="26">
        <v>45198.0</v>
      </c>
    </row>
    <row r="6">
      <c r="A6" s="14" t="s">
        <v>8</v>
      </c>
      <c r="B6" s="15">
        <v>19.5</v>
      </c>
      <c r="C6" s="16">
        <f>+8.33</f>
        <v>8.33</v>
      </c>
      <c r="D6" s="17">
        <v>7800.0</v>
      </c>
      <c r="E6" s="15">
        <v>400.0</v>
      </c>
      <c r="F6" s="15">
        <v>-79.47</v>
      </c>
      <c r="G6" s="15" t="s">
        <v>59</v>
      </c>
      <c r="H6" s="24">
        <v>45180.0</v>
      </c>
    </row>
    <row r="7">
      <c r="A7" s="9" t="s">
        <v>58</v>
      </c>
      <c r="B7" s="10">
        <v>2.19</v>
      </c>
      <c r="C7" s="11">
        <f>+6.83</f>
        <v>6.83</v>
      </c>
      <c r="D7" s="10">
        <v>657.0</v>
      </c>
      <c r="E7" s="10">
        <v>300.0</v>
      </c>
      <c r="F7" s="10">
        <v>-27.0</v>
      </c>
      <c r="G7" s="10" t="s">
        <v>59</v>
      </c>
      <c r="H7" s="26">
        <v>45198.0</v>
      </c>
    </row>
    <row r="8">
      <c r="A8" s="14" t="s">
        <v>43</v>
      </c>
      <c r="B8" s="15">
        <v>200.0</v>
      </c>
      <c r="C8" s="16">
        <f>+5.26</f>
        <v>5.26</v>
      </c>
      <c r="D8" s="17">
        <v>20000.0</v>
      </c>
      <c r="E8" s="15">
        <v>100.0</v>
      </c>
      <c r="F8" s="18">
        <f>+76.6</f>
        <v>76.6</v>
      </c>
      <c r="G8" s="15" t="s">
        <v>63</v>
      </c>
      <c r="H8" s="24">
        <v>45197.0</v>
      </c>
    </row>
    <row r="9">
      <c r="A9" s="9" t="s">
        <v>11</v>
      </c>
      <c r="B9" s="10">
        <v>14.0</v>
      </c>
      <c r="C9" s="11">
        <f>+4.09</f>
        <v>4.09</v>
      </c>
      <c r="D9" s="12">
        <v>259000.0</v>
      </c>
      <c r="E9" s="12">
        <v>18500.0</v>
      </c>
      <c r="F9" s="13">
        <f>+33.33</f>
        <v>33.33</v>
      </c>
      <c r="G9" s="10" t="s">
        <v>71</v>
      </c>
      <c r="H9" s="26">
        <v>45188.0</v>
      </c>
    </row>
    <row r="10">
      <c r="A10" s="14" t="s">
        <v>17</v>
      </c>
      <c r="B10" s="15">
        <v>205.0</v>
      </c>
      <c r="C10" s="16">
        <f>+2.5</f>
        <v>2.5</v>
      </c>
      <c r="D10" s="17">
        <v>41000.0</v>
      </c>
      <c r="E10" s="15">
        <v>200.0</v>
      </c>
      <c r="F10" s="18">
        <f>+28.13</f>
        <v>28.13</v>
      </c>
      <c r="G10" s="15" t="s">
        <v>71</v>
      </c>
      <c r="H10" s="24">
        <v>45198.0</v>
      </c>
    </row>
    <row r="11">
      <c r="A11" s="9" t="s">
        <v>32</v>
      </c>
      <c r="B11" s="10">
        <v>0.94</v>
      </c>
      <c r="C11" s="11">
        <f>+2.17</f>
        <v>2.17</v>
      </c>
      <c r="D11" s="12">
        <v>4512.0</v>
      </c>
      <c r="E11" s="12">
        <v>4800.0</v>
      </c>
      <c r="F11" s="13">
        <f>+11.9</f>
        <v>11.9</v>
      </c>
      <c r="G11" s="10" t="s">
        <v>66</v>
      </c>
      <c r="H11" s="26">
        <v>45198.0</v>
      </c>
    </row>
    <row r="12">
      <c r="A12" s="14" t="s">
        <v>55</v>
      </c>
      <c r="B12" s="15">
        <v>16.0</v>
      </c>
      <c r="C12" s="16">
        <f>+1.91</f>
        <v>1.91</v>
      </c>
      <c r="D12" s="17">
        <v>4800.0</v>
      </c>
      <c r="E12" s="15">
        <v>300.0</v>
      </c>
      <c r="F12" s="18">
        <f>+33.33</f>
        <v>33.33</v>
      </c>
      <c r="G12" s="15" t="s">
        <v>60</v>
      </c>
      <c r="H12" s="24">
        <v>45198.0</v>
      </c>
    </row>
    <row r="13">
      <c r="A13" s="9" t="s">
        <v>74</v>
      </c>
      <c r="B13" s="10">
        <v>48.1</v>
      </c>
      <c r="C13" s="11">
        <f>+1.8</f>
        <v>1.8</v>
      </c>
      <c r="D13" s="12">
        <v>158730.0</v>
      </c>
      <c r="E13" s="12">
        <v>3300.0</v>
      </c>
      <c r="F13" s="10">
        <v>-3.8</v>
      </c>
      <c r="G13" s="10" t="s">
        <v>67</v>
      </c>
      <c r="H13" s="26">
        <v>45198.0</v>
      </c>
    </row>
    <row r="14">
      <c r="A14" s="14" t="s">
        <v>21</v>
      </c>
      <c r="B14" s="15">
        <v>6.02</v>
      </c>
      <c r="C14" s="16">
        <f>+1.69</f>
        <v>1.69</v>
      </c>
      <c r="D14" s="17">
        <v>170366.0</v>
      </c>
      <c r="E14" s="17">
        <v>28300.0</v>
      </c>
      <c r="F14" s="15">
        <v>-11.21</v>
      </c>
      <c r="G14" s="15" t="s">
        <v>61</v>
      </c>
      <c r="H14" s="24">
        <v>45198.0</v>
      </c>
    </row>
    <row r="15">
      <c r="A15" s="9" t="s">
        <v>51</v>
      </c>
      <c r="B15" s="10">
        <v>131.0</v>
      </c>
      <c r="C15" s="11">
        <f>+1.35</f>
        <v>1.35</v>
      </c>
      <c r="D15" s="12">
        <v>131000.0</v>
      </c>
      <c r="E15" s="12">
        <v>1000.0</v>
      </c>
      <c r="F15" s="10">
        <v>-21.79</v>
      </c>
      <c r="G15" s="10" t="s">
        <v>76</v>
      </c>
      <c r="H15" s="26">
        <v>45198.0</v>
      </c>
    </row>
    <row r="16">
      <c r="A16" s="14" t="s">
        <v>31</v>
      </c>
      <c r="B16" s="15">
        <v>11.95</v>
      </c>
      <c r="C16" s="16">
        <f>+0.84</f>
        <v>0.84</v>
      </c>
      <c r="D16" s="17">
        <v>1523625.0</v>
      </c>
      <c r="E16" s="17">
        <v>127500.0</v>
      </c>
      <c r="F16" s="15">
        <v>-2.85</v>
      </c>
      <c r="G16" s="15" t="s">
        <v>67</v>
      </c>
      <c r="H16" s="24">
        <v>45198.0</v>
      </c>
    </row>
    <row r="17">
      <c r="A17" s="9" t="s">
        <v>20</v>
      </c>
      <c r="B17" s="10">
        <v>165.0</v>
      </c>
      <c r="C17" s="11">
        <f>+0.76</f>
        <v>0.76</v>
      </c>
      <c r="D17" s="12">
        <v>709500.0</v>
      </c>
      <c r="E17" s="12">
        <v>4300.0</v>
      </c>
      <c r="F17" s="13">
        <f>+15.59</f>
        <v>15.59</v>
      </c>
      <c r="G17" s="10" t="s">
        <v>67</v>
      </c>
      <c r="H17" s="26">
        <v>45198.0</v>
      </c>
    </row>
    <row r="18">
      <c r="A18" s="14" t="s">
        <v>37</v>
      </c>
      <c r="B18" s="15">
        <v>2.14</v>
      </c>
      <c r="C18" s="16">
        <f>+0.47</f>
        <v>0.47</v>
      </c>
      <c r="D18" s="17">
        <v>34026.0</v>
      </c>
      <c r="E18" s="17">
        <v>15900.0</v>
      </c>
      <c r="F18" s="18">
        <f>+9.74</f>
        <v>9.74</v>
      </c>
      <c r="G18" s="15" t="s">
        <v>69</v>
      </c>
      <c r="H18" s="24">
        <v>45198.0</v>
      </c>
    </row>
    <row r="19">
      <c r="A19" s="9" t="s">
        <v>45</v>
      </c>
      <c r="B19" s="10">
        <v>2.3</v>
      </c>
      <c r="C19" s="11">
        <f>+0.44</f>
        <v>0.44</v>
      </c>
      <c r="D19" s="12">
        <v>165140.0</v>
      </c>
      <c r="E19" s="12">
        <v>71800.0</v>
      </c>
      <c r="F19" s="10">
        <v>-28.57</v>
      </c>
      <c r="G19" s="10" t="s">
        <v>70</v>
      </c>
      <c r="H19" s="26">
        <v>45198.0</v>
      </c>
    </row>
    <row r="20">
      <c r="A20" s="14" t="s">
        <v>38</v>
      </c>
      <c r="B20" s="15">
        <v>37.85</v>
      </c>
      <c r="C20" s="16">
        <f>+0.4</f>
        <v>0.4</v>
      </c>
      <c r="D20" s="17">
        <v>1366385.0</v>
      </c>
      <c r="E20" s="17">
        <v>36100.0</v>
      </c>
      <c r="F20" s="15">
        <v>-3.81</v>
      </c>
      <c r="G20" s="15" t="s">
        <v>67</v>
      </c>
      <c r="H20" s="24">
        <v>45198.0</v>
      </c>
    </row>
    <row r="21">
      <c r="A21" s="9" t="s">
        <v>44</v>
      </c>
      <c r="B21" s="10">
        <v>418.25</v>
      </c>
      <c r="C21" s="11">
        <f>+0.24</f>
        <v>0.24</v>
      </c>
      <c r="D21" s="12">
        <v>836500.0</v>
      </c>
      <c r="E21" s="12">
        <v>2000.0</v>
      </c>
      <c r="F21" s="10">
        <v>-9.08</v>
      </c>
      <c r="G21" s="10" t="s">
        <v>63</v>
      </c>
      <c r="H21" s="26">
        <v>45198.0</v>
      </c>
    </row>
    <row r="22">
      <c r="A22" s="14" t="s">
        <v>27</v>
      </c>
      <c r="B22" s="15">
        <v>115.25</v>
      </c>
      <c r="C22" s="16">
        <f>+0.22</f>
        <v>0.22</v>
      </c>
      <c r="D22" s="17">
        <v>161350.0</v>
      </c>
      <c r="E22" s="17">
        <v>1400.0</v>
      </c>
      <c r="F22" s="18">
        <f>+12.99</f>
        <v>12.99</v>
      </c>
      <c r="G22" s="15" t="s">
        <v>67</v>
      </c>
      <c r="H22" s="24">
        <v>45198.0</v>
      </c>
    </row>
    <row r="23">
      <c r="A23" s="9" t="s">
        <v>23</v>
      </c>
      <c r="B23" s="10">
        <v>36.0</v>
      </c>
      <c r="C23" s="11">
        <f>+0.14</f>
        <v>0.14</v>
      </c>
      <c r="D23" s="12">
        <v>7200.0</v>
      </c>
      <c r="E23" s="10">
        <v>200.0</v>
      </c>
      <c r="F23" s="13">
        <f>+14.29</f>
        <v>14.29</v>
      </c>
      <c r="G23" s="10" t="s">
        <v>67</v>
      </c>
      <c r="H23" s="26">
        <v>45196.0</v>
      </c>
    </row>
    <row r="24">
      <c r="A24" s="14" t="s">
        <v>15</v>
      </c>
      <c r="B24" s="15">
        <v>1.26</v>
      </c>
      <c r="C24" s="20">
        <v>0.0</v>
      </c>
      <c r="D24" s="17">
        <v>1386.0</v>
      </c>
      <c r="E24" s="17">
        <v>1100.0</v>
      </c>
      <c r="F24" s="18">
        <f>+16.67</f>
        <v>16.67</v>
      </c>
      <c r="G24" s="15" t="s">
        <v>60</v>
      </c>
      <c r="H24" s="24">
        <v>45198.0</v>
      </c>
    </row>
    <row r="25">
      <c r="A25" s="9" t="s">
        <v>78</v>
      </c>
      <c r="B25" s="10">
        <v>17.5</v>
      </c>
      <c r="C25" s="19">
        <v>0.0</v>
      </c>
      <c r="D25" s="12">
        <v>1750.0</v>
      </c>
      <c r="E25" s="10">
        <v>100.0</v>
      </c>
      <c r="F25" s="10">
        <v>-45.31</v>
      </c>
      <c r="G25" s="10" t="s">
        <v>71</v>
      </c>
      <c r="H25" s="26">
        <v>45198.0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  <c r="G26" s="15" t="s">
        <v>71</v>
      </c>
      <c r="H26" s="24">
        <v>45188.0</v>
      </c>
    </row>
    <row r="27">
      <c r="A27" s="9" t="s">
        <v>52</v>
      </c>
      <c r="B27" s="10">
        <v>0.5</v>
      </c>
      <c r="C27" s="19">
        <v>0.0</v>
      </c>
      <c r="D27" s="12">
        <v>1450.0</v>
      </c>
      <c r="E27" s="12">
        <v>2900.0</v>
      </c>
      <c r="F27" s="10">
        <v>-46.24</v>
      </c>
      <c r="G27" s="10" t="s">
        <v>61</v>
      </c>
      <c r="H27" s="26">
        <v>45198.0</v>
      </c>
    </row>
    <row r="28">
      <c r="A28" s="14" t="s">
        <v>47</v>
      </c>
      <c r="B28" s="15">
        <v>7.16</v>
      </c>
      <c r="C28" s="20">
        <v>0.0</v>
      </c>
      <c r="D28" s="17">
        <v>33652.0</v>
      </c>
      <c r="E28" s="17">
        <v>4700.0</v>
      </c>
      <c r="F28" s="15">
        <v>-31.48</v>
      </c>
      <c r="G28" s="15" t="s">
        <v>59</v>
      </c>
      <c r="H28" s="24">
        <v>45198.0</v>
      </c>
    </row>
    <row r="29">
      <c r="A29" s="9" t="s">
        <v>18</v>
      </c>
      <c r="B29" s="10">
        <v>2.72</v>
      </c>
      <c r="C29" s="19">
        <v>0.0</v>
      </c>
      <c r="D29" s="10">
        <v>272.0</v>
      </c>
      <c r="E29" s="10">
        <v>100.0</v>
      </c>
      <c r="F29" s="10">
        <v>-9.63</v>
      </c>
      <c r="G29" s="10" t="s">
        <v>73</v>
      </c>
      <c r="H29" s="26">
        <v>45198.0</v>
      </c>
    </row>
    <row r="30">
      <c r="A30" s="14" t="s">
        <v>10</v>
      </c>
      <c r="B30" s="15">
        <v>1.45</v>
      </c>
      <c r="C30" s="20">
        <v>0.0</v>
      </c>
      <c r="D30" s="17">
        <v>408320.0</v>
      </c>
      <c r="E30" s="17">
        <v>281600.0</v>
      </c>
      <c r="F30" s="15">
        <v>-7.05</v>
      </c>
      <c r="G30" s="15" t="s">
        <v>70</v>
      </c>
      <c r="H30" s="24">
        <v>45198.0</v>
      </c>
    </row>
    <row r="31">
      <c r="A31" s="9" t="s">
        <v>22</v>
      </c>
      <c r="B31" s="10">
        <v>14.6</v>
      </c>
      <c r="C31" s="19">
        <v>0.0</v>
      </c>
      <c r="D31" s="12">
        <v>3.31493E7</v>
      </c>
      <c r="E31" s="12">
        <v>2270500.0</v>
      </c>
      <c r="F31" s="10">
        <v>-39.54</v>
      </c>
      <c r="G31" s="10" t="s">
        <v>75</v>
      </c>
      <c r="H31" s="26">
        <v>45198.0</v>
      </c>
    </row>
    <row r="32">
      <c r="A32" s="14" t="s">
        <v>34</v>
      </c>
      <c r="B32" s="15">
        <v>20.0</v>
      </c>
      <c r="C32" s="20">
        <v>0.0</v>
      </c>
      <c r="D32" s="17">
        <v>1254000.0</v>
      </c>
      <c r="E32" s="17">
        <v>62700.0</v>
      </c>
      <c r="F32" s="18">
        <f>+25.39</f>
        <v>25.39</v>
      </c>
      <c r="G32" s="15" t="s">
        <v>73</v>
      </c>
      <c r="H32" s="24">
        <v>45198.0</v>
      </c>
    </row>
    <row r="33">
      <c r="A33" s="9" t="s">
        <v>7</v>
      </c>
      <c r="B33" s="10">
        <v>85.0</v>
      </c>
      <c r="C33" s="19">
        <v>0.0</v>
      </c>
      <c r="D33" s="12">
        <v>51000.0</v>
      </c>
      <c r="E33" s="10">
        <v>600.0</v>
      </c>
      <c r="F33" s="13">
        <f>+20.14</f>
        <v>20.14</v>
      </c>
      <c r="G33" s="10" t="s">
        <v>70</v>
      </c>
      <c r="H33" s="26">
        <v>45195.0</v>
      </c>
    </row>
    <row r="34">
      <c r="A34" s="14" t="s">
        <v>35</v>
      </c>
      <c r="B34" s="15">
        <v>7.4</v>
      </c>
      <c r="C34" s="20">
        <v>0.0</v>
      </c>
      <c r="D34" s="15">
        <v>740.0</v>
      </c>
      <c r="E34" s="15">
        <v>100.0</v>
      </c>
      <c r="F34" s="18">
        <f>+8.82</f>
        <v>8.82</v>
      </c>
      <c r="G34" s="15" t="s">
        <v>66</v>
      </c>
      <c r="H34" s="24">
        <v>45197.0</v>
      </c>
    </row>
    <row r="35">
      <c r="A35" s="9" t="s">
        <v>36</v>
      </c>
      <c r="B35" s="10">
        <v>9.0</v>
      </c>
      <c r="C35" s="19">
        <v>0.0</v>
      </c>
      <c r="D35" s="12">
        <v>78300.0</v>
      </c>
      <c r="E35" s="12">
        <v>8700.0</v>
      </c>
      <c r="F35" s="13">
        <f>+7.66</f>
        <v>7.66</v>
      </c>
      <c r="G35" s="10" t="s">
        <v>61</v>
      </c>
      <c r="H35" s="26">
        <v>45198.0</v>
      </c>
    </row>
    <row r="36">
      <c r="A36" s="14" t="s">
        <v>68</v>
      </c>
      <c r="B36" s="15">
        <v>185.75</v>
      </c>
      <c r="C36" s="20">
        <v>-0.13</v>
      </c>
      <c r="D36" s="17">
        <v>3250625.0</v>
      </c>
      <c r="E36" s="17">
        <v>17500.0</v>
      </c>
      <c r="F36" s="15">
        <v>-6.54</v>
      </c>
      <c r="G36" s="15" t="s">
        <v>69</v>
      </c>
      <c r="H36" s="24">
        <v>45197.0</v>
      </c>
    </row>
    <row r="37">
      <c r="A37" s="9" t="s">
        <v>26</v>
      </c>
      <c r="B37" s="10">
        <v>20.85</v>
      </c>
      <c r="C37" s="19">
        <v>-0.24</v>
      </c>
      <c r="D37" s="12">
        <v>2.946522E7</v>
      </c>
      <c r="E37" s="12">
        <v>1413200.0</v>
      </c>
      <c r="F37" s="10">
        <v>-45.28</v>
      </c>
      <c r="G37" s="10" t="s">
        <v>67</v>
      </c>
      <c r="H37" s="26">
        <v>45198.0</v>
      </c>
    </row>
    <row r="38">
      <c r="A38" s="14" t="s">
        <v>41</v>
      </c>
      <c r="B38" s="15">
        <v>11.8</v>
      </c>
      <c r="C38" s="20">
        <v>-0.42</v>
      </c>
      <c r="D38" s="17">
        <v>1733420.0</v>
      </c>
      <c r="E38" s="17">
        <v>146900.0</v>
      </c>
      <c r="F38" s="15">
        <v>-4.07</v>
      </c>
      <c r="G38" s="15" t="s">
        <v>67</v>
      </c>
      <c r="H38" s="24">
        <v>45198.0</v>
      </c>
    </row>
    <row r="39">
      <c r="A39" s="9" t="s">
        <v>19</v>
      </c>
      <c r="B39" s="10">
        <v>1.77</v>
      </c>
      <c r="C39" s="19">
        <v>-0.56</v>
      </c>
      <c r="D39" s="12">
        <v>43011.0</v>
      </c>
      <c r="E39" s="12">
        <v>24300.0</v>
      </c>
      <c r="F39" s="10">
        <v>-3.28</v>
      </c>
      <c r="G39" s="10" t="s">
        <v>69</v>
      </c>
      <c r="H39" s="26">
        <v>45198.0</v>
      </c>
    </row>
    <row r="40">
      <c r="A40" s="14" t="s">
        <v>42</v>
      </c>
      <c r="B40" s="15">
        <v>35.55</v>
      </c>
      <c r="C40" s="20">
        <v>-1.11</v>
      </c>
      <c r="D40" s="17">
        <v>1.225764E7</v>
      </c>
      <c r="E40" s="17">
        <v>344800.0</v>
      </c>
      <c r="F40" s="15">
        <v>-20.11</v>
      </c>
      <c r="G40" s="15" t="s">
        <v>67</v>
      </c>
      <c r="H40" s="24">
        <v>45198.0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  <c r="G41" s="10" t="s">
        <v>60</v>
      </c>
      <c r="H41" s="26">
        <v>45196.0</v>
      </c>
    </row>
    <row r="42">
      <c r="A42" s="14" t="s">
        <v>12</v>
      </c>
      <c r="B42" s="15">
        <v>1.36</v>
      </c>
      <c r="C42" s="20">
        <v>-1.45</v>
      </c>
      <c r="D42" s="17">
        <v>5712.0</v>
      </c>
      <c r="E42" s="17">
        <v>4200.0</v>
      </c>
      <c r="F42" s="18">
        <f>+97.1</f>
        <v>97.1</v>
      </c>
      <c r="G42" s="15" t="s">
        <v>60</v>
      </c>
      <c r="H42" s="24">
        <v>45198.0</v>
      </c>
    </row>
    <row r="43">
      <c r="A43" s="9" t="s">
        <v>46</v>
      </c>
      <c r="B43" s="10">
        <v>17.95</v>
      </c>
      <c r="C43" s="19">
        <v>-1.64</v>
      </c>
      <c r="D43" s="12">
        <v>102315.0</v>
      </c>
      <c r="E43" s="12">
        <v>5700.0</v>
      </c>
      <c r="F43" s="10">
        <v>-24.74</v>
      </c>
      <c r="G43" s="10" t="s">
        <v>70</v>
      </c>
      <c r="H43" s="26">
        <v>45198.0</v>
      </c>
    </row>
    <row r="44">
      <c r="A44" s="14" t="s">
        <v>49</v>
      </c>
      <c r="B44" s="15">
        <v>24.5</v>
      </c>
      <c r="C44" s="20">
        <v>-2.39</v>
      </c>
      <c r="D44" s="17">
        <v>31850.0</v>
      </c>
      <c r="E44" s="17">
        <v>1300.0</v>
      </c>
      <c r="F44" s="15">
        <v>-22.22</v>
      </c>
      <c r="G44" s="15" t="s">
        <v>66</v>
      </c>
      <c r="H44" s="24">
        <v>45198.0</v>
      </c>
    </row>
    <row r="45">
      <c r="A45" s="9" t="s">
        <v>6</v>
      </c>
      <c r="B45" s="10">
        <v>24.1</v>
      </c>
      <c r="C45" s="19">
        <v>-2.43</v>
      </c>
      <c r="D45" s="12">
        <v>108450.0</v>
      </c>
      <c r="E45" s="12">
        <v>4500.0</v>
      </c>
      <c r="F45" s="13">
        <f>+7.35</f>
        <v>7.35</v>
      </c>
      <c r="G45" s="10" t="s">
        <v>71</v>
      </c>
      <c r="H45" s="26">
        <v>45198.0</v>
      </c>
    </row>
    <row r="46">
      <c r="A46" s="14" t="s">
        <v>50</v>
      </c>
      <c r="B46" s="15">
        <v>17.05</v>
      </c>
      <c r="C46" s="20">
        <v>-2.85</v>
      </c>
      <c r="D46" s="17">
        <v>569470.0</v>
      </c>
      <c r="E46" s="17">
        <v>33400.0</v>
      </c>
      <c r="F46" s="18">
        <f>+0.29</f>
        <v>0.29</v>
      </c>
      <c r="G46" s="15" t="s">
        <v>60</v>
      </c>
      <c r="H46" s="24">
        <v>45198.0</v>
      </c>
    </row>
    <row r="47">
      <c r="A47" s="9" t="s">
        <v>40</v>
      </c>
      <c r="B47" s="10">
        <v>13.05</v>
      </c>
      <c r="C47" s="19">
        <v>-3.33</v>
      </c>
      <c r="D47" s="12">
        <v>88740.0</v>
      </c>
      <c r="E47" s="12">
        <v>6800.0</v>
      </c>
      <c r="F47" s="13">
        <f>+75.88</f>
        <v>75.88</v>
      </c>
      <c r="G47" s="10" t="s">
        <v>70</v>
      </c>
      <c r="H47" s="26">
        <v>45198.0</v>
      </c>
    </row>
    <row r="48">
      <c r="A48" s="14" t="s">
        <v>48</v>
      </c>
      <c r="B48" s="15">
        <v>4.99</v>
      </c>
      <c r="C48" s="20">
        <v>-4.04</v>
      </c>
      <c r="D48" s="17">
        <v>48902.0</v>
      </c>
      <c r="E48" s="17">
        <v>9800.0</v>
      </c>
      <c r="F48" s="15">
        <v>-4.04</v>
      </c>
      <c r="G48" s="15" t="s">
        <v>61</v>
      </c>
      <c r="H48" s="24">
        <v>45198.0</v>
      </c>
    </row>
    <row r="49">
      <c r="A49" s="9" t="s">
        <v>13</v>
      </c>
      <c r="B49" s="10">
        <v>2.49</v>
      </c>
      <c r="C49" s="19">
        <v>-4.23</v>
      </c>
      <c r="D49" s="12">
        <v>9711.0</v>
      </c>
      <c r="E49" s="12">
        <v>3900.0</v>
      </c>
      <c r="F49" s="13">
        <f>+18.57</f>
        <v>18.57</v>
      </c>
      <c r="G49" s="10" t="s">
        <v>60</v>
      </c>
      <c r="H49" s="26">
        <v>45198.0</v>
      </c>
    </row>
    <row r="50">
      <c r="A50" s="14" t="s">
        <v>9</v>
      </c>
      <c r="B50" s="15">
        <v>25.65</v>
      </c>
      <c r="C50" s="20">
        <v>-5.0</v>
      </c>
      <c r="D50" s="17">
        <v>15390.0</v>
      </c>
      <c r="E50" s="15">
        <v>600.0</v>
      </c>
      <c r="F50" s="15">
        <v>-45.94</v>
      </c>
      <c r="G50" s="15" t="s">
        <v>77</v>
      </c>
      <c r="H50" s="24">
        <v>45198.0</v>
      </c>
    </row>
    <row r="51">
      <c r="A51" s="9" t="s">
        <v>24</v>
      </c>
      <c r="B51" s="10">
        <v>3.6</v>
      </c>
      <c r="C51" s="19">
        <v>-5.26</v>
      </c>
      <c r="D51" s="12">
        <v>10080.0</v>
      </c>
      <c r="E51" s="12">
        <v>2800.0</v>
      </c>
      <c r="F51" s="10">
        <v>-35.71</v>
      </c>
      <c r="G51" s="10" t="s">
        <v>69</v>
      </c>
      <c r="H51" s="26">
        <v>45198.0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8</v>
      </c>
      <c r="B2" s="5">
        <v>19.5</v>
      </c>
      <c r="C2" s="6">
        <f>+8.33</f>
        <v>8.33</v>
      </c>
      <c r="D2" s="7">
        <v>7800.0</v>
      </c>
      <c r="E2" s="5">
        <v>400.0</v>
      </c>
      <c r="F2" s="5">
        <v>-79.47</v>
      </c>
      <c r="G2" s="5" t="s">
        <v>59</v>
      </c>
      <c r="H2" s="33">
        <v>45180.0</v>
      </c>
    </row>
    <row r="3">
      <c r="A3" s="9" t="s">
        <v>43</v>
      </c>
      <c r="B3" s="10">
        <v>200.0</v>
      </c>
      <c r="C3" s="11">
        <f>+5.26</f>
        <v>5.26</v>
      </c>
      <c r="D3" s="12">
        <v>20000.0</v>
      </c>
      <c r="E3" s="10">
        <v>100.0</v>
      </c>
      <c r="F3" s="13">
        <f>+76.6</f>
        <v>76.6</v>
      </c>
      <c r="G3" s="10" t="s">
        <v>63</v>
      </c>
      <c r="H3" s="26">
        <v>45197.0</v>
      </c>
    </row>
    <row r="4">
      <c r="A4" s="14" t="s">
        <v>11</v>
      </c>
      <c r="B4" s="15">
        <v>14.0</v>
      </c>
      <c r="C4" s="16">
        <f>+4.09</f>
        <v>4.09</v>
      </c>
      <c r="D4" s="17">
        <v>259000.0</v>
      </c>
      <c r="E4" s="17">
        <v>18500.0</v>
      </c>
      <c r="F4" s="18">
        <f>+33.33</f>
        <v>33.33</v>
      </c>
      <c r="G4" s="15" t="s">
        <v>71</v>
      </c>
      <c r="H4" s="24">
        <v>45188.0</v>
      </c>
    </row>
    <row r="5">
      <c r="A5" s="9" t="s">
        <v>12</v>
      </c>
      <c r="B5" s="10">
        <v>1.38</v>
      </c>
      <c r="C5" s="11">
        <f>+2.99</f>
        <v>2.99</v>
      </c>
      <c r="D5" s="12">
        <v>3588.0</v>
      </c>
      <c r="E5" s="12">
        <v>2600.0</v>
      </c>
      <c r="F5" s="13">
        <f>+100</f>
        <v>100</v>
      </c>
      <c r="G5" s="10" t="s">
        <v>60</v>
      </c>
      <c r="H5" s="26">
        <v>45197.0</v>
      </c>
    </row>
    <row r="6">
      <c r="A6" s="14" t="s">
        <v>15</v>
      </c>
      <c r="B6" s="15">
        <v>1.26</v>
      </c>
      <c r="C6" s="16">
        <f>+2.44</f>
        <v>2.44</v>
      </c>
      <c r="D6" s="17">
        <v>1134.0</v>
      </c>
      <c r="E6" s="15">
        <v>900.0</v>
      </c>
      <c r="F6" s="18">
        <f>+16.67</f>
        <v>16.67</v>
      </c>
      <c r="G6" s="15" t="s">
        <v>60</v>
      </c>
      <c r="H6" s="24">
        <v>45197.0</v>
      </c>
    </row>
    <row r="7">
      <c r="A7" s="9" t="s">
        <v>58</v>
      </c>
      <c r="B7" s="10">
        <v>2.05</v>
      </c>
      <c r="C7" s="11">
        <f>+1.99</f>
        <v>1.99</v>
      </c>
      <c r="D7" s="10">
        <v>410.0</v>
      </c>
      <c r="E7" s="10">
        <v>200.0</v>
      </c>
      <c r="F7" s="10">
        <v>-31.67</v>
      </c>
      <c r="G7" s="10" t="s">
        <v>59</v>
      </c>
      <c r="H7" s="26">
        <v>45197.0</v>
      </c>
    </row>
    <row r="8">
      <c r="A8" s="14" t="s">
        <v>20</v>
      </c>
      <c r="B8" s="15">
        <v>163.75</v>
      </c>
      <c r="C8" s="16">
        <f>+1.71</f>
        <v>1.71</v>
      </c>
      <c r="D8" s="17">
        <v>589500.0</v>
      </c>
      <c r="E8" s="17">
        <v>3600.0</v>
      </c>
      <c r="F8" s="18">
        <f>+14.71</f>
        <v>14.71</v>
      </c>
      <c r="G8" s="15" t="s">
        <v>67</v>
      </c>
      <c r="H8" s="24">
        <v>45197.0</v>
      </c>
    </row>
    <row r="9">
      <c r="A9" s="9" t="s">
        <v>46</v>
      </c>
      <c r="B9" s="10">
        <v>18.25</v>
      </c>
      <c r="C9" s="11">
        <f>+1.67</f>
        <v>1.67</v>
      </c>
      <c r="D9" s="12">
        <v>3650.0</v>
      </c>
      <c r="E9" s="10">
        <v>200.0</v>
      </c>
      <c r="F9" s="10">
        <v>-23.48</v>
      </c>
      <c r="G9" s="10" t="s">
        <v>70</v>
      </c>
      <c r="H9" s="26">
        <v>45197.0</v>
      </c>
    </row>
    <row r="10">
      <c r="A10" s="14" t="s">
        <v>48</v>
      </c>
      <c r="B10" s="15">
        <v>5.2</v>
      </c>
      <c r="C10" s="16">
        <f>+1.56</f>
        <v>1.56</v>
      </c>
      <c r="D10" s="17">
        <v>173160.0</v>
      </c>
      <c r="E10" s="17">
        <v>33300.0</v>
      </c>
      <c r="F10" s="15">
        <v>0.0</v>
      </c>
      <c r="G10" s="15" t="s">
        <v>61</v>
      </c>
      <c r="H10" s="24">
        <v>45197.0</v>
      </c>
    </row>
    <row r="11">
      <c r="A11" s="9" t="s">
        <v>10</v>
      </c>
      <c r="B11" s="10">
        <v>1.45</v>
      </c>
      <c r="C11" s="11">
        <f>+1.4</f>
        <v>1.4</v>
      </c>
      <c r="D11" s="12">
        <v>108460.0</v>
      </c>
      <c r="E11" s="12">
        <v>74800.0</v>
      </c>
      <c r="F11" s="10">
        <v>-7.05</v>
      </c>
      <c r="G11" s="10" t="s">
        <v>70</v>
      </c>
      <c r="H11" s="26">
        <v>45197.0</v>
      </c>
    </row>
    <row r="12">
      <c r="A12" s="14" t="s">
        <v>19</v>
      </c>
      <c r="B12" s="15">
        <v>1.78</v>
      </c>
      <c r="C12" s="16">
        <f>+1.14</f>
        <v>1.14</v>
      </c>
      <c r="D12" s="17">
        <v>18690.0</v>
      </c>
      <c r="E12" s="17">
        <v>10500.0</v>
      </c>
      <c r="F12" s="15">
        <v>-2.73</v>
      </c>
      <c r="G12" s="15" t="s">
        <v>69</v>
      </c>
      <c r="H12" s="24">
        <v>45197.0</v>
      </c>
    </row>
    <row r="13">
      <c r="A13" s="9" t="s">
        <v>55</v>
      </c>
      <c r="B13" s="10">
        <v>15.7</v>
      </c>
      <c r="C13" s="11">
        <f>+0.96</f>
        <v>0.96</v>
      </c>
      <c r="D13" s="12">
        <v>152290.0</v>
      </c>
      <c r="E13" s="12">
        <v>9700.0</v>
      </c>
      <c r="F13" s="13">
        <f>+30.83</f>
        <v>30.83</v>
      </c>
      <c r="G13" s="10" t="s">
        <v>60</v>
      </c>
      <c r="H13" s="26">
        <v>45197.0</v>
      </c>
    </row>
    <row r="14">
      <c r="A14" s="14" t="s">
        <v>31</v>
      </c>
      <c r="B14" s="15">
        <v>11.85</v>
      </c>
      <c r="C14" s="16">
        <f>+0.85</f>
        <v>0.85</v>
      </c>
      <c r="D14" s="17">
        <v>1436220.0</v>
      </c>
      <c r="E14" s="17">
        <v>121200.0</v>
      </c>
      <c r="F14" s="15">
        <v>-3.66</v>
      </c>
      <c r="G14" s="15" t="s">
        <v>67</v>
      </c>
      <c r="H14" s="24">
        <v>45197.0</v>
      </c>
    </row>
    <row r="15">
      <c r="A15" s="9" t="s">
        <v>18</v>
      </c>
      <c r="B15" s="10">
        <v>2.72</v>
      </c>
      <c r="C15" s="11">
        <f>+0.74</f>
        <v>0.74</v>
      </c>
      <c r="D15" s="12">
        <v>5440.0</v>
      </c>
      <c r="E15" s="12">
        <v>2000.0</v>
      </c>
      <c r="F15" s="10">
        <v>-9.63</v>
      </c>
      <c r="G15" s="10" t="s">
        <v>73</v>
      </c>
      <c r="H15" s="26">
        <v>45196.0</v>
      </c>
    </row>
    <row r="16">
      <c r="A16" s="14" t="s">
        <v>45</v>
      </c>
      <c r="B16" s="15">
        <v>2.29</v>
      </c>
      <c r="C16" s="16">
        <f>+0.44</f>
        <v>0.44</v>
      </c>
      <c r="D16" s="17">
        <v>53815.0</v>
      </c>
      <c r="E16" s="17">
        <v>23500.0</v>
      </c>
      <c r="F16" s="15">
        <v>-28.88</v>
      </c>
      <c r="G16" s="15" t="s">
        <v>70</v>
      </c>
      <c r="H16" s="24">
        <v>45197.0</v>
      </c>
    </row>
    <row r="17">
      <c r="A17" s="9" t="s">
        <v>38</v>
      </c>
      <c r="B17" s="10">
        <v>37.7</v>
      </c>
      <c r="C17" s="11">
        <f>+0.4</f>
        <v>0.4</v>
      </c>
      <c r="D17" s="12">
        <v>339300.0</v>
      </c>
      <c r="E17" s="12">
        <v>9000.0</v>
      </c>
      <c r="F17" s="10">
        <v>-4.19</v>
      </c>
      <c r="G17" s="10" t="s">
        <v>67</v>
      </c>
      <c r="H17" s="26">
        <v>45197.0</v>
      </c>
    </row>
    <row r="18">
      <c r="A18" s="14" t="s">
        <v>21</v>
      </c>
      <c r="B18" s="15">
        <v>5.92</v>
      </c>
      <c r="C18" s="16">
        <f>+0.34</f>
        <v>0.34</v>
      </c>
      <c r="D18" s="17">
        <v>34336.0</v>
      </c>
      <c r="E18" s="17">
        <v>5800.0</v>
      </c>
      <c r="F18" s="15">
        <v>-12.68</v>
      </c>
      <c r="G18" s="15" t="s">
        <v>61</v>
      </c>
      <c r="H18" s="24">
        <v>45197.0</v>
      </c>
    </row>
    <row r="19">
      <c r="A19" s="9" t="s">
        <v>23</v>
      </c>
      <c r="B19" s="10">
        <v>36.0</v>
      </c>
      <c r="C19" s="11">
        <f>+0.14</f>
        <v>0.14</v>
      </c>
      <c r="D19" s="12">
        <v>7200.0</v>
      </c>
      <c r="E19" s="10">
        <v>200.0</v>
      </c>
      <c r="F19" s="13">
        <f>+14.29</f>
        <v>14.29</v>
      </c>
      <c r="G19" s="10" t="s">
        <v>67</v>
      </c>
      <c r="H19" s="26">
        <v>45196.0</v>
      </c>
    </row>
    <row r="20">
      <c r="A20" s="14" t="s">
        <v>27</v>
      </c>
      <c r="B20" s="15">
        <v>115.0</v>
      </c>
      <c r="C20" s="20">
        <v>0.0</v>
      </c>
      <c r="D20" s="17">
        <v>345000.0</v>
      </c>
      <c r="E20" s="17">
        <v>3000.0</v>
      </c>
      <c r="F20" s="18">
        <f>+12.75</f>
        <v>12.75</v>
      </c>
      <c r="G20" s="15" t="s">
        <v>67</v>
      </c>
      <c r="H20" s="24">
        <v>45197.0</v>
      </c>
    </row>
    <row r="21">
      <c r="A21" s="9" t="s">
        <v>28</v>
      </c>
      <c r="B21" s="10">
        <v>0.23</v>
      </c>
      <c r="C21" s="19">
        <v>0.0</v>
      </c>
      <c r="D21" s="10">
        <v>253.0</v>
      </c>
      <c r="E21" s="12">
        <v>1100.0</v>
      </c>
      <c r="F21" s="10">
        <v>0.0</v>
      </c>
      <c r="G21" s="10" t="s">
        <v>59</v>
      </c>
      <c r="H21" s="26">
        <v>45197.0</v>
      </c>
    </row>
    <row r="22">
      <c r="A22" s="14" t="s">
        <v>16</v>
      </c>
      <c r="B22" s="15">
        <v>2.81</v>
      </c>
      <c r="C22" s="20">
        <v>0.0</v>
      </c>
      <c r="D22" s="17">
        <v>4215.0</v>
      </c>
      <c r="E22" s="17">
        <v>1500.0</v>
      </c>
      <c r="F22" s="15">
        <v>-25.46</v>
      </c>
      <c r="G22" s="15" t="s">
        <v>59</v>
      </c>
      <c r="H22" s="24">
        <v>45197.0</v>
      </c>
    </row>
    <row r="23">
      <c r="A23" s="9" t="s">
        <v>51</v>
      </c>
      <c r="B23" s="10">
        <v>129.25</v>
      </c>
      <c r="C23" s="19">
        <v>0.0</v>
      </c>
      <c r="D23" s="12">
        <v>193875.0</v>
      </c>
      <c r="E23" s="12">
        <v>1500.0</v>
      </c>
      <c r="F23" s="10">
        <v>-22.84</v>
      </c>
      <c r="G23" s="10" t="s">
        <v>76</v>
      </c>
      <c r="H23" s="26">
        <v>45197.0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41</v>
      </c>
      <c r="B25" s="10">
        <v>11.85</v>
      </c>
      <c r="C25" s="19">
        <v>0.0</v>
      </c>
      <c r="D25" s="12">
        <v>1629375.0</v>
      </c>
      <c r="E25" s="12">
        <v>137500.0</v>
      </c>
      <c r="F25" s="10">
        <v>-3.66</v>
      </c>
      <c r="G25" s="10" t="s">
        <v>67</v>
      </c>
      <c r="H25" s="26">
        <v>45197.0</v>
      </c>
    </row>
    <row r="26">
      <c r="A26" s="14" t="s">
        <v>74</v>
      </c>
      <c r="B26" s="15">
        <v>47.25</v>
      </c>
      <c r="C26" s="20">
        <v>0.0</v>
      </c>
      <c r="D26" s="17">
        <v>179550.0</v>
      </c>
      <c r="E26" s="17">
        <v>3800.0</v>
      </c>
      <c r="F26" s="15">
        <v>-5.5</v>
      </c>
      <c r="G26" s="15" t="s">
        <v>67</v>
      </c>
      <c r="H26" s="24">
        <v>45197.0</v>
      </c>
    </row>
    <row r="27">
      <c r="A27" s="9" t="s">
        <v>34</v>
      </c>
      <c r="B27" s="10">
        <v>20.0</v>
      </c>
      <c r="C27" s="19">
        <v>0.0</v>
      </c>
      <c r="D27" s="12">
        <v>1122000.0</v>
      </c>
      <c r="E27" s="12">
        <v>56100.0</v>
      </c>
      <c r="F27" s="13">
        <f>+25.39</f>
        <v>25.39</v>
      </c>
      <c r="G27" s="10" t="s">
        <v>73</v>
      </c>
      <c r="H27" s="26">
        <v>45197.0</v>
      </c>
    </row>
    <row r="28">
      <c r="A28" s="14" t="s">
        <v>7</v>
      </c>
      <c r="B28" s="15">
        <v>85.0</v>
      </c>
      <c r="C28" s="20">
        <v>0.0</v>
      </c>
      <c r="D28" s="17">
        <v>51000.0</v>
      </c>
      <c r="E28" s="15">
        <v>600.0</v>
      </c>
      <c r="F28" s="18">
        <f>+20.14</f>
        <v>20.14</v>
      </c>
      <c r="G28" s="15" t="s">
        <v>70</v>
      </c>
      <c r="H28" s="24">
        <v>45195.0</v>
      </c>
    </row>
    <row r="29">
      <c r="A29" s="9" t="s">
        <v>35</v>
      </c>
      <c r="B29" s="10">
        <v>7.4</v>
      </c>
      <c r="C29" s="19">
        <v>0.0</v>
      </c>
      <c r="D29" s="10">
        <v>740.0</v>
      </c>
      <c r="E29" s="10">
        <v>100.0</v>
      </c>
      <c r="F29" s="13">
        <f>+8.82</f>
        <v>8.82</v>
      </c>
      <c r="G29" s="10" t="s">
        <v>66</v>
      </c>
      <c r="H29" s="26">
        <v>45197.0</v>
      </c>
    </row>
    <row r="30">
      <c r="A30" s="14" t="s">
        <v>9</v>
      </c>
      <c r="B30" s="15">
        <v>27.0</v>
      </c>
      <c r="C30" s="20">
        <v>0.0</v>
      </c>
      <c r="D30" s="17">
        <v>5400.0</v>
      </c>
      <c r="E30" s="15">
        <v>200.0</v>
      </c>
      <c r="F30" s="15">
        <v>-43.1</v>
      </c>
      <c r="G30" s="15" t="s">
        <v>77</v>
      </c>
      <c r="H30" s="24">
        <v>45197.0</v>
      </c>
    </row>
    <row r="31">
      <c r="A31" s="9" t="s">
        <v>17</v>
      </c>
      <c r="B31" s="10">
        <v>200.0</v>
      </c>
      <c r="C31" s="19">
        <v>-0.12</v>
      </c>
      <c r="D31" s="12">
        <v>440000.0</v>
      </c>
      <c r="E31" s="12">
        <v>2200.0</v>
      </c>
      <c r="F31" s="13">
        <f>+25</f>
        <v>25</v>
      </c>
      <c r="G31" s="10" t="s">
        <v>71</v>
      </c>
      <c r="H31" s="26">
        <v>45197.0</v>
      </c>
    </row>
    <row r="32">
      <c r="A32" s="14" t="s">
        <v>68</v>
      </c>
      <c r="B32" s="15">
        <v>185.75</v>
      </c>
      <c r="C32" s="20">
        <v>-0.13</v>
      </c>
      <c r="D32" s="17">
        <v>3250625.0</v>
      </c>
      <c r="E32" s="17">
        <v>17500.0</v>
      </c>
      <c r="F32" s="15">
        <v>-6.54</v>
      </c>
      <c r="G32" s="15" t="s">
        <v>69</v>
      </c>
      <c r="H32" s="24">
        <v>45197.0</v>
      </c>
    </row>
    <row r="33">
      <c r="A33" s="9" t="s">
        <v>47</v>
      </c>
      <c r="B33" s="10">
        <v>7.16</v>
      </c>
      <c r="C33" s="19">
        <v>-0.28</v>
      </c>
      <c r="D33" s="12">
        <v>2148.0</v>
      </c>
      <c r="E33" s="10">
        <v>300.0</v>
      </c>
      <c r="F33" s="10">
        <v>-31.48</v>
      </c>
      <c r="G33" s="10" t="s">
        <v>59</v>
      </c>
      <c r="H33" s="26">
        <v>45197.0</v>
      </c>
    </row>
    <row r="34">
      <c r="A34" s="14" t="s">
        <v>50</v>
      </c>
      <c r="B34" s="15">
        <v>17.55</v>
      </c>
      <c r="C34" s="20">
        <v>-0.28</v>
      </c>
      <c r="D34" s="17">
        <v>231660.0</v>
      </c>
      <c r="E34" s="17">
        <v>13200.0</v>
      </c>
      <c r="F34" s="18">
        <f>+3.24</f>
        <v>3.24</v>
      </c>
      <c r="G34" s="15" t="s">
        <v>60</v>
      </c>
      <c r="H34" s="24">
        <v>45197.0</v>
      </c>
    </row>
    <row r="35">
      <c r="A35" s="9" t="s">
        <v>44</v>
      </c>
      <c r="B35" s="10">
        <v>417.25</v>
      </c>
      <c r="C35" s="19">
        <v>-0.54</v>
      </c>
      <c r="D35" s="12">
        <v>1710725.0</v>
      </c>
      <c r="E35" s="12">
        <v>4100.0</v>
      </c>
      <c r="F35" s="10">
        <v>-9.29</v>
      </c>
      <c r="G35" s="10" t="s">
        <v>63</v>
      </c>
      <c r="H35" s="26">
        <v>45197.0</v>
      </c>
    </row>
    <row r="36">
      <c r="A36" s="14" t="s">
        <v>22</v>
      </c>
      <c r="B36" s="15">
        <v>14.6</v>
      </c>
      <c r="C36" s="20">
        <v>-0.68</v>
      </c>
      <c r="D36" s="17">
        <v>3.47918E7</v>
      </c>
      <c r="E36" s="17">
        <v>2383000.0</v>
      </c>
      <c r="F36" s="15">
        <v>-39.54</v>
      </c>
      <c r="G36" s="15" t="s">
        <v>75</v>
      </c>
      <c r="H36" s="24">
        <v>45197.0</v>
      </c>
    </row>
    <row r="37">
      <c r="A37" s="9" t="s">
        <v>42</v>
      </c>
      <c r="B37" s="10">
        <v>35.95</v>
      </c>
      <c r="C37" s="19">
        <v>-0.69</v>
      </c>
      <c r="D37" s="12">
        <v>6553685.0</v>
      </c>
      <c r="E37" s="12">
        <v>182300.0</v>
      </c>
      <c r="F37" s="10">
        <v>-19.21</v>
      </c>
      <c r="G37" s="10" t="s">
        <v>67</v>
      </c>
      <c r="H37" s="26">
        <v>45197.0</v>
      </c>
    </row>
    <row r="38">
      <c r="A38" s="14" t="s">
        <v>40</v>
      </c>
      <c r="B38" s="15">
        <v>13.5</v>
      </c>
      <c r="C38" s="20">
        <v>-0.74</v>
      </c>
      <c r="D38" s="17">
        <v>309150.0</v>
      </c>
      <c r="E38" s="17">
        <v>22900.0</v>
      </c>
      <c r="F38" s="18">
        <f>+81.94</f>
        <v>81.94</v>
      </c>
      <c r="G38" s="15" t="s">
        <v>70</v>
      </c>
      <c r="H38" s="24">
        <v>45197.0</v>
      </c>
    </row>
    <row r="39">
      <c r="A39" s="9" t="s">
        <v>6</v>
      </c>
      <c r="B39" s="10">
        <v>24.7</v>
      </c>
      <c r="C39" s="19">
        <v>-1.2</v>
      </c>
      <c r="D39" s="12">
        <v>19760.0</v>
      </c>
      <c r="E39" s="10">
        <v>800.0</v>
      </c>
      <c r="F39" s="13">
        <f>+10.02</f>
        <v>10.02</v>
      </c>
      <c r="G39" s="10" t="s">
        <v>71</v>
      </c>
      <c r="H39" s="26">
        <v>45197.0</v>
      </c>
    </row>
    <row r="40">
      <c r="A40" s="14" t="s">
        <v>37</v>
      </c>
      <c r="B40" s="15">
        <v>2.13</v>
      </c>
      <c r="C40" s="20">
        <v>-1.39</v>
      </c>
      <c r="D40" s="17">
        <v>14910.0</v>
      </c>
      <c r="E40" s="17">
        <v>7000.0</v>
      </c>
      <c r="F40" s="18">
        <f>+9.23</f>
        <v>9.23</v>
      </c>
      <c r="G40" s="15" t="s">
        <v>69</v>
      </c>
      <c r="H40" s="24">
        <v>45197.0</v>
      </c>
    </row>
    <row r="41">
      <c r="A41" s="9" t="s">
        <v>54</v>
      </c>
      <c r="B41" s="10">
        <v>3.45</v>
      </c>
      <c r="C41" s="19">
        <v>-1.43</v>
      </c>
      <c r="D41" s="10">
        <v>690.0</v>
      </c>
      <c r="E41" s="10">
        <v>200.0</v>
      </c>
      <c r="F41" s="13">
        <f>+16.55</f>
        <v>16.55</v>
      </c>
      <c r="G41" s="10" t="s">
        <v>60</v>
      </c>
      <c r="H41" s="26">
        <v>45196.0</v>
      </c>
    </row>
    <row r="42">
      <c r="A42" s="14" t="s">
        <v>36</v>
      </c>
      <c r="B42" s="15">
        <v>9.0</v>
      </c>
      <c r="C42" s="20">
        <v>-1.53</v>
      </c>
      <c r="D42" s="17">
        <v>16200.0</v>
      </c>
      <c r="E42" s="17">
        <v>1800.0</v>
      </c>
      <c r="F42" s="18">
        <f>+7.66</f>
        <v>7.66</v>
      </c>
      <c r="G42" s="15" t="s">
        <v>61</v>
      </c>
      <c r="H42" s="24">
        <v>45197.0</v>
      </c>
    </row>
    <row r="43">
      <c r="A43" s="9" t="s">
        <v>49</v>
      </c>
      <c r="B43" s="10">
        <v>25.1</v>
      </c>
      <c r="C43" s="19">
        <v>-1.57</v>
      </c>
      <c r="D43" s="12">
        <v>55220.0</v>
      </c>
      <c r="E43" s="12">
        <v>2200.0</v>
      </c>
      <c r="F43" s="10">
        <v>-20.32</v>
      </c>
      <c r="G43" s="10" t="s">
        <v>66</v>
      </c>
      <c r="H43" s="26">
        <v>45197.0</v>
      </c>
    </row>
    <row r="44">
      <c r="A44" s="14" t="s">
        <v>52</v>
      </c>
      <c r="B44" s="15">
        <v>0.5</v>
      </c>
      <c r="C44" s="20">
        <v>-1.96</v>
      </c>
      <c r="D44" s="17">
        <v>6650.0</v>
      </c>
      <c r="E44" s="17">
        <v>13300.0</v>
      </c>
      <c r="F44" s="15">
        <v>-46.24</v>
      </c>
      <c r="G44" s="15" t="s">
        <v>61</v>
      </c>
      <c r="H44" s="24">
        <v>45197.0</v>
      </c>
    </row>
    <row r="45">
      <c r="A45" s="9" t="s">
        <v>39</v>
      </c>
      <c r="B45" s="10">
        <v>6.8</v>
      </c>
      <c r="C45" s="19">
        <v>-2.86</v>
      </c>
      <c r="D45" s="12">
        <v>12240.0</v>
      </c>
      <c r="E45" s="12">
        <v>1800.0</v>
      </c>
      <c r="F45" s="13">
        <f>+4.29</f>
        <v>4.29</v>
      </c>
      <c r="G45" s="10" t="s">
        <v>65</v>
      </c>
      <c r="H45" s="26">
        <v>45197.0</v>
      </c>
    </row>
    <row r="46">
      <c r="A46" s="14" t="s">
        <v>64</v>
      </c>
      <c r="B46" s="15">
        <v>0.31</v>
      </c>
      <c r="C46" s="20">
        <v>-3.13</v>
      </c>
      <c r="D46" s="17">
        <v>34596.0</v>
      </c>
      <c r="E46" s="17">
        <v>111600.0</v>
      </c>
      <c r="F46" s="15">
        <v>-3.13</v>
      </c>
      <c r="G46" s="15" t="s">
        <v>65</v>
      </c>
      <c r="H46" s="24">
        <v>45197.0</v>
      </c>
    </row>
    <row r="47">
      <c r="A47" s="9" t="s">
        <v>32</v>
      </c>
      <c r="B47" s="10">
        <v>0.92</v>
      </c>
      <c r="C47" s="19">
        <v>-3.16</v>
      </c>
      <c r="D47" s="12">
        <v>1012.0</v>
      </c>
      <c r="E47" s="12">
        <v>1100.0</v>
      </c>
      <c r="F47" s="13">
        <f>+9.52</f>
        <v>9.52</v>
      </c>
      <c r="G47" s="10" t="s">
        <v>66</v>
      </c>
      <c r="H47" s="26">
        <v>45197.0</v>
      </c>
    </row>
    <row r="48">
      <c r="A48" s="14" t="s">
        <v>78</v>
      </c>
      <c r="B48" s="15">
        <v>17.5</v>
      </c>
      <c r="C48" s="20">
        <v>-3.58</v>
      </c>
      <c r="D48" s="17">
        <v>3500.0</v>
      </c>
      <c r="E48" s="15">
        <v>200.0</v>
      </c>
      <c r="F48" s="15">
        <v>-45.31</v>
      </c>
      <c r="G48" s="15" t="s">
        <v>71</v>
      </c>
      <c r="H48" s="24">
        <v>45196.0</v>
      </c>
    </row>
    <row r="49">
      <c r="A49" s="9" t="s">
        <v>53</v>
      </c>
      <c r="B49" s="10">
        <v>4.67</v>
      </c>
      <c r="C49" s="19">
        <v>-3.71</v>
      </c>
      <c r="D49" s="12">
        <v>9807.0</v>
      </c>
      <c r="E49" s="12">
        <v>2100.0</v>
      </c>
      <c r="F49" s="13">
        <f>+46.4</f>
        <v>46.4</v>
      </c>
      <c r="G49" s="10" t="s">
        <v>65</v>
      </c>
      <c r="H49" s="26">
        <v>45197.0</v>
      </c>
    </row>
    <row r="50">
      <c r="A50" s="14" t="s">
        <v>25</v>
      </c>
      <c r="B50" s="15">
        <v>38.0</v>
      </c>
      <c r="C50" s="20">
        <v>-3.8</v>
      </c>
      <c r="D50" s="17">
        <v>26600.0</v>
      </c>
      <c r="E50" s="15">
        <v>700.0</v>
      </c>
      <c r="F50" s="15">
        <v>-9.2</v>
      </c>
      <c r="G50" s="15" t="s">
        <v>66</v>
      </c>
      <c r="H50" s="24">
        <v>45197.0</v>
      </c>
    </row>
    <row r="51">
      <c r="A51" s="9" t="s">
        <v>14</v>
      </c>
      <c r="B51" s="10">
        <v>4.4</v>
      </c>
      <c r="C51" s="19">
        <v>-4.35</v>
      </c>
      <c r="D51" s="12">
        <v>8800.0</v>
      </c>
      <c r="E51" s="12">
        <v>2000.0</v>
      </c>
      <c r="F51" s="10">
        <v>-6.58</v>
      </c>
      <c r="G51" s="10" t="s">
        <v>72</v>
      </c>
      <c r="H51" s="26">
        <v>45197.0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8</v>
      </c>
      <c r="B2" s="5">
        <v>19.5</v>
      </c>
      <c r="C2" s="6">
        <f>+8.33</f>
        <v>8.33</v>
      </c>
      <c r="D2" s="7">
        <v>7800.0</v>
      </c>
      <c r="E2" s="5">
        <v>400.0</v>
      </c>
      <c r="F2" s="5">
        <v>-79.47</v>
      </c>
      <c r="G2" s="5" t="s">
        <v>59</v>
      </c>
      <c r="H2" s="33">
        <v>45180.0</v>
      </c>
    </row>
    <row r="3">
      <c r="A3" s="9" t="s">
        <v>25</v>
      </c>
      <c r="B3" s="10">
        <v>39.5</v>
      </c>
      <c r="C3" s="11">
        <f>+6.47</f>
        <v>6.47</v>
      </c>
      <c r="D3" s="12">
        <v>181700.0</v>
      </c>
      <c r="E3" s="12">
        <v>4600.0</v>
      </c>
      <c r="F3" s="10">
        <v>-5.62</v>
      </c>
      <c r="G3" s="10" t="s">
        <v>66</v>
      </c>
      <c r="H3" s="26">
        <v>45195.0</v>
      </c>
    </row>
    <row r="4">
      <c r="A4" s="14" t="s">
        <v>27</v>
      </c>
      <c r="B4" s="15">
        <v>117.5</v>
      </c>
      <c r="C4" s="16">
        <f>+5.38</f>
        <v>5.38</v>
      </c>
      <c r="D4" s="17">
        <v>152750.0</v>
      </c>
      <c r="E4" s="17">
        <v>1300.0</v>
      </c>
      <c r="F4" s="18">
        <f>+15.2</f>
        <v>15.2</v>
      </c>
      <c r="G4" s="15" t="s">
        <v>67</v>
      </c>
      <c r="H4" s="24">
        <v>45195.0</v>
      </c>
    </row>
    <row r="5">
      <c r="A5" s="9" t="s">
        <v>53</v>
      </c>
      <c r="B5" s="10">
        <v>4.7</v>
      </c>
      <c r="C5" s="11">
        <f>+4.68</f>
        <v>4.68</v>
      </c>
      <c r="D5" s="12">
        <v>1.420387E7</v>
      </c>
      <c r="E5" s="12">
        <v>3022100.0</v>
      </c>
      <c r="F5" s="13">
        <f>+47.34</f>
        <v>47.34</v>
      </c>
      <c r="G5" s="10" t="s">
        <v>65</v>
      </c>
      <c r="H5" s="26">
        <v>45195.0</v>
      </c>
    </row>
    <row r="6">
      <c r="A6" s="14" t="s">
        <v>11</v>
      </c>
      <c r="B6" s="15">
        <v>14.0</v>
      </c>
      <c r="C6" s="16">
        <f>+4.09</f>
        <v>4.09</v>
      </c>
      <c r="D6" s="17">
        <v>259000.0</v>
      </c>
      <c r="E6" s="17">
        <v>18500.0</v>
      </c>
      <c r="F6" s="18">
        <f>+33.33</f>
        <v>33.33</v>
      </c>
      <c r="G6" s="15" t="s">
        <v>71</v>
      </c>
      <c r="H6" s="24">
        <v>45188.0</v>
      </c>
    </row>
    <row r="7">
      <c r="A7" s="9" t="s">
        <v>46</v>
      </c>
      <c r="B7" s="10">
        <v>17.95</v>
      </c>
      <c r="C7" s="11">
        <f>+3.46</f>
        <v>3.46</v>
      </c>
      <c r="D7" s="12">
        <v>95135.0</v>
      </c>
      <c r="E7" s="12">
        <v>5300.0</v>
      </c>
      <c r="F7" s="10">
        <v>-24.74</v>
      </c>
      <c r="G7" s="10" t="s">
        <v>70</v>
      </c>
      <c r="H7" s="26">
        <v>45195.0</v>
      </c>
    </row>
    <row r="8">
      <c r="A8" s="14" t="s">
        <v>64</v>
      </c>
      <c r="B8" s="15">
        <v>0.32</v>
      </c>
      <c r="C8" s="16">
        <f>+3.23</f>
        <v>3.23</v>
      </c>
      <c r="D8" s="15">
        <v>352.0</v>
      </c>
      <c r="E8" s="17">
        <v>1100.0</v>
      </c>
      <c r="F8" s="15">
        <v>0.0</v>
      </c>
      <c r="G8" s="15" t="s">
        <v>65</v>
      </c>
      <c r="H8" s="24">
        <v>45195.0</v>
      </c>
    </row>
    <row r="9">
      <c r="A9" s="9" t="s">
        <v>14</v>
      </c>
      <c r="B9" s="10">
        <v>4.85</v>
      </c>
      <c r="C9" s="11">
        <f>+3.19</f>
        <v>3.19</v>
      </c>
      <c r="D9" s="12">
        <v>2910.0</v>
      </c>
      <c r="E9" s="10">
        <v>600.0</v>
      </c>
      <c r="F9" s="13">
        <f>+2.97</f>
        <v>2.97</v>
      </c>
      <c r="G9" s="10" t="s">
        <v>72</v>
      </c>
      <c r="H9" s="26">
        <v>45189.0</v>
      </c>
    </row>
    <row r="10">
      <c r="A10" s="14" t="s">
        <v>37</v>
      </c>
      <c r="B10" s="15">
        <v>2.18</v>
      </c>
      <c r="C10" s="16">
        <f>+2.83</f>
        <v>2.83</v>
      </c>
      <c r="D10" s="17">
        <v>693676.0</v>
      </c>
      <c r="E10" s="17">
        <v>318200.0</v>
      </c>
      <c r="F10" s="18">
        <f>+11.79</f>
        <v>11.79</v>
      </c>
      <c r="G10" s="15" t="s">
        <v>69</v>
      </c>
      <c r="H10" s="24">
        <v>45195.0</v>
      </c>
    </row>
    <row r="11">
      <c r="A11" s="9" t="s">
        <v>15</v>
      </c>
      <c r="B11" s="10">
        <v>1.3</v>
      </c>
      <c r="C11" s="11">
        <f>+2.36</f>
        <v>2.36</v>
      </c>
      <c r="D11" s="10">
        <v>260.0</v>
      </c>
      <c r="E11" s="10">
        <v>200.0</v>
      </c>
      <c r="F11" s="13">
        <f>+20.37</f>
        <v>20.37</v>
      </c>
      <c r="G11" s="10" t="s">
        <v>60</v>
      </c>
      <c r="H11" s="26">
        <v>45195.0</v>
      </c>
    </row>
    <row r="12">
      <c r="A12" s="14" t="s">
        <v>40</v>
      </c>
      <c r="B12" s="15">
        <v>13.45</v>
      </c>
      <c r="C12" s="16">
        <f>+2.28</f>
        <v>2.28</v>
      </c>
      <c r="D12" s="17">
        <v>531275.0</v>
      </c>
      <c r="E12" s="17">
        <v>39500.0</v>
      </c>
      <c r="F12" s="18">
        <f>+81.27</f>
        <v>81.27</v>
      </c>
      <c r="G12" s="15" t="s">
        <v>70</v>
      </c>
      <c r="H12" s="24">
        <v>45195.0</v>
      </c>
    </row>
    <row r="13">
      <c r="A13" s="9" t="s">
        <v>48</v>
      </c>
      <c r="B13" s="10">
        <v>4.91</v>
      </c>
      <c r="C13" s="11">
        <f>+2.08</f>
        <v>2.08</v>
      </c>
      <c r="D13" s="12">
        <v>96727.0</v>
      </c>
      <c r="E13" s="12">
        <v>19700.0</v>
      </c>
      <c r="F13" s="10">
        <v>-5.58</v>
      </c>
      <c r="G13" s="10" t="s">
        <v>61</v>
      </c>
      <c r="H13" s="26">
        <v>45195.0</v>
      </c>
    </row>
    <row r="14">
      <c r="A14" s="14" t="s">
        <v>36</v>
      </c>
      <c r="B14" s="15">
        <v>9.28</v>
      </c>
      <c r="C14" s="16">
        <f>+1.75</f>
        <v>1.75</v>
      </c>
      <c r="D14" s="17">
        <v>135488.0</v>
      </c>
      <c r="E14" s="17">
        <v>14600.0</v>
      </c>
      <c r="F14" s="18">
        <f>+11</f>
        <v>11</v>
      </c>
      <c r="G14" s="15" t="s">
        <v>61</v>
      </c>
      <c r="H14" s="24">
        <v>45195.0</v>
      </c>
    </row>
    <row r="15">
      <c r="A15" s="9" t="s">
        <v>21</v>
      </c>
      <c r="B15" s="10">
        <v>5.9</v>
      </c>
      <c r="C15" s="11">
        <f>+1.37</f>
        <v>1.37</v>
      </c>
      <c r="D15" s="12">
        <v>4720.0</v>
      </c>
      <c r="E15" s="10">
        <v>800.0</v>
      </c>
      <c r="F15" s="10">
        <v>-12.98</v>
      </c>
      <c r="G15" s="10" t="s">
        <v>61</v>
      </c>
      <c r="H15" s="26">
        <v>45195.0</v>
      </c>
    </row>
    <row r="16">
      <c r="A16" s="14" t="s">
        <v>32</v>
      </c>
      <c r="B16" s="15">
        <v>0.94</v>
      </c>
      <c r="C16" s="16">
        <f>+1.08</f>
        <v>1.08</v>
      </c>
      <c r="D16" s="17">
        <v>2256.0</v>
      </c>
      <c r="E16" s="17">
        <v>2400.0</v>
      </c>
      <c r="F16" s="18">
        <f>+11.9</f>
        <v>11.9</v>
      </c>
      <c r="G16" s="15" t="s">
        <v>66</v>
      </c>
      <c r="H16" s="24">
        <v>45195.0</v>
      </c>
    </row>
    <row r="17">
      <c r="A17" s="9" t="s">
        <v>16</v>
      </c>
      <c r="B17" s="10">
        <v>2.99</v>
      </c>
      <c r="C17" s="11">
        <f>+0.67</f>
        <v>0.67</v>
      </c>
      <c r="D17" s="12">
        <v>1495.0</v>
      </c>
      <c r="E17" s="10">
        <v>500.0</v>
      </c>
      <c r="F17" s="10">
        <v>-20.69</v>
      </c>
      <c r="G17" s="10" t="s">
        <v>59</v>
      </c>
      <c r="H17" s="26">
        <v>45195.0</v>
      </c>
    </row>
    <row r="18">
      <c r="A18" s="14" t="s">
        <v>39</v>
      </c>
      <c r="B18" s="15">
        <v>7.08</v>
      </c>
      <c r="C18" s="16">
        <f>+0.57</f>
        <v>0.57</v>
      </c>
      <c r="D18" s="17">
        <v>144432.0</v>
      </c>
      <c r="E18" s="17">
        <v>20400.0</v>
      </c>
      <c r="F18" s="18">
        <f>+8.59</f>
        <v>8.59</v>
      </c>
      <c r="G18" s="15" t="s">
        <v>65</v>
      </c>
      <c r="H18" s="24">
        <v>45195.0</v>
      </c>
    </row>
    <row r="19">
      <c r="A19" s="9" t="s">
        <v>17</v>
      </c>
      <c r="B19" s="10">
        <v>201.0</v>
      </c>
      <c r="C19" s="11">
        <f>+0.5</f>
        <v>0.5</v>
      </c>
      <c r="D19" s="12">
        <v>462300.0</v>
      </c>
      <c r="E19" s="12">
        <v>2300.0</v>
      </c>
      <c r="F19" s="13">
        <f>+25.63</f>
        <v>25.63</v>
      </c>
      <c r="G19" s="10" t="s">
        <v>71</v>
      </c>
      <c r="H19" s="26">
        <v>45195.0</v>
      </c>
    </row>
    <row r="20">
      <c r="A20" s="14" t="s">
        <v>38</v>
      </c>
      <c r="B20" s="15">
        <v>37.5</v>
      </c>
      <c r="C20" s="16">
        <f>+0.4</f>
        <v>0.4</v>
      </c>
      <c r="D20" s="17">
        <v>1672500.0</v>
      </c>
      <c r="E20" s="17">
        <v>44600.0</v>
      </c>
      <c r="F20" s="15">
        <v>-4.7</v>
      </c>
      <c r="G20" s="15" t="s">
        <v>67</v>
      </c>
      <c r="H20" s="24">
        <v>45195.0</v>
      </c>
    </row>
    <row r="21">
      <c r="A21" s="9" t="s">
        <v>47</v>
      </c>
      <c r="B21" s="10">
        <v>7.18</v>
      </c>
      <c r="C21" s="11">
        <f>+0.28</f>
        <v>0.28</v>
      </c>
      <c r="D21" s="12">
        <v>7180.0</v>
      </c>
      <c r="E21" s="12">
        <v>1000.0</v>
      </c>
      <c r="F21" s="10">
        <v>-31.29</v>
      </c>
      <c r="G21" s="10" t="s">
        <v>59</v>
      </c>
      <c r="H21" s="26">
        <v>45195.0</v>
      </c>
    </row>
    <row r="22">
      <c r="A22" s="14" t="s">
        <v>24</v>
      </c>
      <c r="B22" s="15">
        <v>4.0</v>
      </c>
      <c r="C22" s="20">
        <v>0.0</v>
      </c>
      <c r="D22" s="17">
        <v>22000.0</v>
      </c>
      <c r="E22" s="17">
        <v>5500.0</v>
      </c>
      <c r="F22" s="15">
        <v>-28.57</v>
      </c>
      <c r="G22" s="15" t="s">
        <v>69</v>
      </c>
      <c r="H22" s="24">
        <v>45195.0</v>
      </c>
    </row>
    <row r="23">
      <c r="A23" s="9" t="s">
        <v>49</v>
      </c>
      <c r="B23" s="10">
        <v>25.5</v>
      </c>
      <c r="C23" s="19">
        <v>0.0</v>
      </c>
      <c r="D23" s="12">
        <v>1.180395E7</v>
      </c>
      <c r="E23" s="12">
        <v>462900.0</v>
      </c>
      <c r="F23" s="10">
        <v>-19.05</v>
      </c>
      <c r="G23" s="10" t="s">
        <v>66</v>
      </c>
      <c r="H23" s="26">
        <v>45195.0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52</v>
      </c>
      <c r="B25" s="10">
        <v>0.5</v>
      </c>
      <c r="C25" s="19">
        <v>0.0</v>
      </c>
      <c r="D25" s="12">
        <v>15950.0</v>
      </c>
      <c r="E25" s="12">
        <v>31900.0</v>
      </c>
      <c r="F25" s="10">
        <v>-46.24</v>
      </c>
      <c r="G25" s="10" t="s">
        <v>61</v>
      </c>
      <c r="H25" s="26">
        <v>45195.0</v>
      </c>
    </row>
    <row r="26">
      <c r="A26" s="14" t="s">
        <v>31</v>
      </c>
      <c r="B26" s="15">
        <v>11.85</v>
      </c>
      <c r="C26" s="20">
        <v>0.0</v>
      </c>
      <c r="D26" s="17">
        <v>1161300.0</v>
      </c>
      <c r="E26" s="17">
        <v>98000.0</v>
      </c>
      <c r="F26" s="15">
        <v>-3.66</v>
      </c>
      <c r="G26" s="15" t="s">
        <v>67</v>
      </c>
      <c r="H26" s="24">
        <v>45195.0</v>
      </c>
    </row>
    <row r="27">
      <c r="A27" s="9" t="s">
        <v>23</v>
      </c>
      <c r="B27" s="10">
        <v>35.95</v>
      </c>
      <c r="C27" s="19">
        <v>0.0</v>
      </c>
      <c r="D27" s="12">
        <v>363095.0</v>
      </c>
      <c r="E27" s="12">
        <v>10100.0</v>
      </c>
      <c r="F27" s="13">
        <f>+14.13</f>
        <v>14.13</v>
      </c>
      <c r="G27" s="10" t="s">
        <v>67</v>
      </c>
      <c r="H27" s="26">
        <v>45194.0</v>
      </c>
    </row>
    <row r="28">
      <c r="A28" s="14" t="s">
        <v>54</v>
      </c>
      <c r="B28" s="15">
        <v>3.5</v>
      </c>
      <c r="C28" s="20">
        <v>0.0</v>
      </c>
      <c r="D28" s="15">
        <v>350.0</v>
      </c>
      <c r="E28" s="15">
        <v>100.0</v>
      </c>
      <c r="F28" s="18">
        <f>+18.24</f>
        <v>18.24</v>
      </c>
      <c r="G28" s="15" t="s">
        <v>60</v>
      </c>
      <c r="H28" s="24">
        <v>45195.0</v>
      </c>
    </row>
    <row r="29">
      <c r="A29" s="9" t="s">
        <v>34</v>
      </c>
      <c r="B29" s="10">
        <v>20.0</v>
      </c>
      <c r="C29" s="19">
        <v>0.0</v>
      </c>
      <c r="D29" s="12">
        <v>282000.0</v>
      </c>
      <c r="E29" s="12">
        <v>14100.0</v>
      </c>
      <c r="F29" s="13">
        <f>+25.39</f>
        <v>25.39</v>
      </c>
      <c r="G29" s="10" t="s">
        <v>73</v>
      </c>
      <c r="H29" s="26">
        <v>45195.0</v>
      </c>
    </row>
    <row r="30">
      <c r="A30" s="14" t="s">
        <v>43</v>
      </c>
      <c r="B30" s="15">
        <v>196.0</v>
      </c>
      <c r="C30" s="20">
        <v>0.0</v>
      </c>
      <c r="D30" s="17">
        <v>78400.0</v>
      </c>
      <c r="E30" s="15">
        <v>400.0</v>
      </c>
      <c r="F30" s="18">
        <f>+73.07</f>
        <v>73.07</v>
      </c>
      <c r="G30" s="15" t="s">
        <v>63</v>
      </c>
      <c r="H30" s="24">
        <v>45195.0</v>
      </c>
    </row>
    <row r="31">
      <c r="A31" s="9" t="s">
        <v>7</v>
      </c>
      <c r="B31" s="10">
        <v>85.0</v>
      </c>
      <c r="C31" s="19">
        <v>0.0</v>
      </c>
      <c r="D31" s="12">
        <v>51000.0</v>
      </c>
      <c r="E31" s="10">
        <v>600.0</v>
      </c>
      <c r="F31" s="13">
        <f>+20.14</f>
        <v>20.14</v>
      </c>
      <c r="G31" s="10" t="s">
        <v>70</v>
      </c>
      <c r="H31" s="26">
        <v>45195.0</v>
      </c>
    </row>
    <row r="32">
      <c r="A32" s="14" t="s">
        <v>35</v>
      </c>
      <c r="B32" s="15">
        <v>7.4</v>
      </c>
      <c r="C32" s="20">
        <v>0.0</v>
      </c>
      <c r="D32" s="15">
        <v>740.0</v>
      </c>
      <c r="E32" s="15">
        <v>100.0</v>
      </c>
      <c r="F32" s="18">
        <f>+8.82</f>
        <v>8.82</v>
      </c>
      <c r="G32" s="15" t="s">
        <v>66</v>
      </c>
      <c r="H32" s="24">
        <v>45191.0</v>
      </c>
    </row>
    <row r="33">
      <c r="A33" s="9" t="s">
        <v>55</v>
      </c>
      <c r="B33" s="10">
        <v>15.8</v>
      </c>
      <c r="C33" s="19">
        <v>0.0</v>
      </c>
      <c r="D33" s="12">
        <v>249640.0</v>
      </c>
      <c r="E33" s="12">
        <v>15800.0</v>
      </c>
      <c r="F33" s="13">
        <f>+31.67</f>
        <v>31.67</v>
      </c>
      <c r="G33" s="10" t="s">
        <v>60</v>
      </c>
      <c r="H33" s="26">
        <v>45195.0</v>
      </c>
    </row>
    <row r="34">
      <c r="A34" s="14" t="s">
        <v>13</v>
      </c>
      <c r="B34" s="15">
        <v>2.7</v>
      </c>
      <c r="C34" s="20">
        <v>0.0</v>
      </c>
      <c r="D34" s="15">
        <v>270.0</v>
      </c>
      <c r="E34" s="15">
        <v>100.0</v>
      </c>
      <c r="F34" s="18">
        <f>+28.57</f>
        <v>28.57</v>
      </c>
      <c r="G34" s="15" t="s">
        <v>60</v>
      </c>
      <c r="H34" s="24">
        <v>45195.0</v>
      </c>
    </row>
    <row r="35">
      <c r="A35" s="9" t="s">
        <v>44</v>
      </c>
      <c r="B35" s="10">
        <v>419.5</v>
      </c>
      <c r="C35" s="19">
        <v>-0.24</v>
      </c>
      <c r="D35" s="12">
        <v>964850.0</v>
      </c>
      <c r="E35" s="12">
        <v>2300.0</v>
      </c>
      <c r="F35" s="10">
        <v>-8.8</v>
      </c>
      <c r="G35" s="10" t="s">
        <v>63</v>
      </c>
      <c r="H35" s="26">
        <v>45195.0</v>
      </c>
    </row>
    <row r="36">
      <c r="A36" s="14" t="s">
        <v>50</v>
      </c>
      <c r="B36" s="15">
        <v>17.6</v>
      </c>
      <c r="C36" s="20">
        <v>-0.28</v>
      </c>
      <c r="D36" s="17">
        <v>1071840.0</v>
      </c>
      <c r="E36" s="17">
        <v>60900.0</v>
      </c>
      <c r="F36" s="18">
        <f>+3.53</f>
        <v>3.53</v>
      </c>
      <c r="G36" s="15" t="s">
        <v>60</v>
      </c>
      <c r="H36" s="24">
        <v>45195.0</v>
      </c>
    </row>
    <row r="37">
      <c r="A37" s="9" t="s">
        <v>20</v>
      </c>
      <c r="B37" s="10">
        <v>163.5</v>
      </c>
      <c r="C37" s="19">
        <v>-0.3</v>
      </c>
      <c r="D37" s="12">
        <v>1275300.0</v>
      </c>
      <c r="E37" s="12">
        <v>7800.0</v>
      </c>
      <c r="F37" s="13">
        <f>+14.54</f>
        <v>14.54</v>
      </c>
      <c r="G37" s="10" t="s">
        <v>67</v>
      </c>
      <c r="H37" s="26">
        <v>45195.0</v>
      </c>
    </row>
    <row r="38">
      <c r="A38" s="14" t="s">
        <v>22</v>
      </c>
      <c r="B38" s="15">
        <v>14.9</v>
      </c>
      <c r="C38" s="20">
        <v>-0.33</v>
      </c>
      <c r="D38" s="17">
        <v>4465530.0</v>
      </c>
      <c r="E38" s="17">
        <v>299700.0</v>
      </c>
      <c r="F38" s="15">
        <v>-38.3</v>
      </c>
      <c r="G38" s="15" t="s">
        <v>75</v>
      </c>
      <c r="H38" s="24">
        <v>45195.0</v>
      </c>
    </row>
    <row r="39">
      <c r="A39" s="9" t="s">
        <v>42</v>
      </c>
      <c r="B39" s="10">
        <v>36.65</v>
      </c>
      <c r="C39" s="19">
        <v>-0.41</v>
      </c>
      <c r="D39" s="12">
        <v>1810510.0</v>
      </c>
      <c r="E39" s="12">
        <v>49400.0</v>
      </c>
      <c r="F39" s="10">
        <v>-17.64</v>
      </c>
      <c r="G39" s="10" t="s">
        <v>67</v>
      </c>
      <c r="H39" s="26">
        <v>45195.0</v>
      </c>
    </row>
    <row r="40">
      <c r="A40" s="14" t="s">
        <v>41</v>
      </c>
      <c r="B40" s="15">
        <v>11.9</v>
      </c>
      <c r="C40" s="20">
        <v>-0.42</v>
      </c>
      <c r="D40" s="17">
        <v>5095580.0</v>
      </c>
      <c r="E40" s="17">
        <v>428200.0</v>
      </c>
      <c r="F40" s="15">
        <v>-3.25</v>
      </c>
      <c r="G40" s="15" t="s">
        <v>67</v>
      </c>
      <c r="H40" s="24">
        <v>45195.0</v>
      </c>
    </row>
    <row r="41">
      <c r="A41" s="9" t="s">
        <v>19</v>
      </c>
      <c r="B41" s="10">
        <v>1.82</v>
      </c>
      <c r="C41" s="19">
        <v>-0.55</v>
      </c>
      <c r="D41" s="12">
        <v>111384.0</v>
      </c>
      <c r="E41" s="12">
        <v>61200.0</v>
      </c>
      <c r="F41" s="10">
        <v>-0.55</v>
      </c>
      <c r="G41" s="10" t="s">
        <v>69</v>
      </c>
      <c r="H41" s="26">
        <v>45195.0</v>
      </c>
    </row>
    <row r="42">
      <c r="A42" s="14" t="s">
        <v>51</v>
      </c>
      <c r="B42" s="15">
        <v>130.0</v>
      </c>
      <c r="C42" s="20">
        <v>-0.57</v>
      </c>
      <c r="D42" s="17">
        <v>4043000.0</v>
      </c>
      <c r="E42" s="17">
        <v>31100.0</v>
      </c>
      <c r="F42" s="15">
        <v>-22.39</v>
      </c>
      <c r="G42" s="15" t="s">
        <v>76</v>
      </c>
      <c r="H42" s="24">
        <v>45195.0</v>
      </c>
    </row>
    <row r="43">
      <c r="A43" s="9" t="s">
        <v>10</v>
      </c>
      <c r="B43" s="10">
        <v>1.45</v>
      </c>
      <c r="C43" s="19">
        <v>-0.68</v>
      </c>
      <c r="D43" s="12">
        <v>62785.0</v>
      </c>
      <c r="E43" s="12">
        <v>43300.0</v>
      </c>
      <c r="F43" s="10">
        <v>-7.05</v>
      </c>
      <c r="G43" s="10" t="s">
        <v>70</v>
      </c>
      <c r="H43" s="26">
        <v>45195.0</v>
      </c>
    </row>
    <row r="44">
      <c r="A44" s="14" t="s">
        <v>18</v>
      </c>
      <c r="B44" s="15">
        <v>2.7</v>
      </c>
      <c r="C44" s="20">
        <v>-0.74</v>
      </c>
      <c r="D44" s="17">
        <v>19440.0</v>
      </c>
      <c r="E44" s="17">
        <v>7200.0</v>
      </c>
      <c r="F44" s="15">
        <v>-10.3</v>
      </c>
      <c r="G44" s="15" t="s">
        <v>73</v>
      </c>
      <c r="H44" s="24">
        <v>45195.0</v>
      </c>
    </row>
    <row r="45">
      <c r="A45" s="9" t="s">
        <v>26</v>
      </c>
      <c r="B45" s="10">
        <v>22.05</v>
      </c>
      <c r="C45" s="19">
        <v>-0.9</v>
      </c>
      <c r="D45" s="12">
        <v>6273225.0</v>
      </c>
      <c r="E45" s="12">
        <v>284500.0</v>
      </c>
      <c r="F45" s="10">
        <v>-42.13</v>
      </c>
      <c r="G45" s="10" t="s">
        <v>67</v>
      </c>
      <c r="H45" s="26">
        <v>45195.0</v>
      </c>
    </row>
    <row r="46">
      <c r="A46" s="14" t="s">
        <v>45</v>
      </c>
      <c r="B46" s="15">
        <v>2.3</v>
      </c>
      <c r="C46" s="20">
        <v>-1.29</v>
      </c>
      <c r="D46" s="17">
        <v>314870.0</v>
      </c>
      <c r="E46" s="17">
        <v>136900.0</v>
      </c>
      <c r="F46" s="15">
        <v>-28.57</v>
      </c>
      <c r="G46" s="15" t="s">
        <v>70</v>
      </c>
      <c r="H46" s="24">
        <v>45195.0</v>
      </c>
    </row>
    <row r="47">
      <c r="A47" s="9" t="s">
        <v>12</v>
      </c>
      <c r="B47" s="10">
        <v>1.35</v>
      </c>
      <c r="C47" s="19">
        <v>-1.46</v>
      </c>
      <c r="D47" s="10">
        <v>945.0</v>
      </c>
      <c r="E47" s="10">
        <v>700.0</v>
      </c>
      <c r="F47" s="13">
        <f>+95.65</f>
        <v>95.65</v>
      </c>
      <c r="G47" s="10" t="s">
        <v>60</v>
      </c>
      <c r="H47" s="26">
        <v>45195.0</v>
      </c>
    </row>
    <row r="48">
      <c r="A48" s="14" t="s">
        <v>74</v>
      </c>
      <c r="B48" s="15">
        <v>47.25</v>
      </c>
      <c r="C48" s="20">
        <v>-2.07</v>
      </c>
      <c r="D48" s="17">
        <v>2.3058E7</v>
      </c>
      <c r="E48" s="17">
        <v>488000.0</v>
      </c>
      <c r="F48" s="15">
        <v>-5.5</v>
      </c>
      <c r="G48" s="15" t="s">
        <v>67</v>
      </c>
      <c r="H48" s="24">
        <v>45195.0</v>
      </c>
    </row>
    <row r="49">
      <c r="A49" s="9" t="s">
        <v>68</v>
      </c>
      <c r="B49" s="10">
        <v>186.0</v>
      </c>
      <c r="C49" s="19">
        <v>-2.11</v>
      </c>
      <c r="D49" s="12">
        <v>2.02368E7</v>
      </c>
      <c r="E49" s="12">
        <v>108800.0</v>
      </c>
      <c r="F49" s="10">
        <v>-6.42</v>
      </c>
      <c r="G49" s="10" t="s">
        <v>69</v>
      </c>
      <c r="H49" s="26">
        <v>45195.0</v>
      </c>
    </row>
    <row r="50">
      <c r="A50" s="14" t="s">
        <v>33</v>
      </c>
      <c r="B50" s="15">
        <v>7.0</v>
      </c>
      <c r="C50" s="20">
        <v>-2.51</v>
      </c>
      <c r="D50" s="17">
        <v>10500.0</v>
      </c>
      <c r="E50" s="17">
        <v>1500.0</v>
      </c>
      <c r="F50" s="15">
        <v>-26.93</v>
      </c>
      <c r="G50" s="15" t="s">
        <v>69</v>
      </c>
      <c r="H50" s="24">
        <v>45194.0</v>
      </c>
    </row>
    <row r="51">
      <c r="A51" s="9" t="s">
        <v>78</v>
      </c>
      <c r="B51" s="10">
        <v>18.15</v>
      </c>
      <c r="C51" s="19">
        <v>-3.46</v>
      </c>
      <c r="D51" s="12">
        <v>3630.0</v>
      </c>
      <c r="E51" s="10">
        <v>200.0</v>
      </c>
      <c r="F51" s="10">
        <v>-43.28</v>
      </c>
      <c r="G51" s="10" t="s">
        <v>71</v>
      </c>
      <c r="H51" s="26">
        <v>45191.0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6</v>
      </c>
      <c r="B2" s="5">
        <v>26.0</v>
      </c>
      <c r="C2" s="6">
        <f>+9.24</f>
        <v>9.24</v>
      </c>
      <c r="D2" s="7">
        <v>5200.0</v>
      </c>
      <c r="E2" s="5">
        <v>200.0</v>
      </c>
      <c r="F2" s="8">
        <f>+15.81</f>
        <v>15.81</v>
      </c>
      <c r="G2" s="5" t="s">
        <v>71</v>
      </c>
      <c r="H2" s="33">
        <v>45191.0</v>
      </c>
    </row>
    <row r="3">
      <c r="A3" s="9" t="s">
        <v>7</v>
      </c>
      <c r="B3" s="10">
        <v>85.0</v>
      </c>
      <c r="C3" s="11">
        <f>+8.97</f>
        <v>8.97</v>
      </c>
      <c r="D3" s="12">
        <v>76500.0</v>
      </c>
      <c r="E3" s="10">
        <v>900.0</v>
      </c>
      <c r="F3" s="13">
        <f>+20.14</f>
        <v>20.14</v>
      </c>
      <c r="G3" s="10" t="s">
        <v>70</v>
      </c>
      <c r="H3" s="26">
        <v>45189.0</v>
      </c>
    </row>
    <row r="4">
      <c r="A4" s="14" t="s">
        <v>8</v>
      </c>
      <c r="B4" s="15">
        <v>19.5</v>
      </c>
      <c r="C4" s="16">
        <f>+8.33</f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9</v>
      </c>
      <c r="B5" s="10">
        <v>32.35</v>
      </c>
      <c r="C5" s="11">
        <f>+5.03</f>
        <v>5.03</v>
      </c>
      <c r="D5" s="12">
        <v>32350.0</v>
      </c>
      <c r="E5" s="12">
        <v>1000.0</v>
      </c>
      <c r="F5" s="10">
        <v>-31.82</v>
      </c>
      <c r="G5" s="10" t="s">
        <v>77</v>
      </c>
      <c r="H5" s="26">
        <v>45190.0</v>
      </c>
    </row>
    <row r="6">
      <c r="A6" s="14" t="s">
        <v>10</v>
      </c>
      <c r="B6" s="15">
        <v>1.49</v>
      </c>
      <c r="C6" s="16">
        <f>+4.93</f>
        <v>4.93</v>
      </c>
      <c r="D6" s="17">
        <v>188783.0</v>
      </c>
      <c r="E6" s="17">
        <v>126700.0</v>
      </c>
      <c r="F6" s="15">
        <v>-4.49</v>
      </c>
      <c r="G6" s="15" t="s">
        <v>70</v>
      </c>
      <c r="H6" s="24">
        <v>45191.0</v>
      </c>
    </row>
    <row r="7">
      <c r="A7" s="9" t="s">
        <v>11</v>
      </c>
      <c r="B7" s="10">
        <v>14.0</v>
      </c>
      <c r="C7" s="11">
        <f>+4.09</f>
        <v>4.09</v>
      </c>
      <c r="D7" s="12">
        <v>259000.0</v>
      </c>
      <c r="E7" s="12">
        <v>18500.0</v>
      </c>
      <c r="F7" s="13">
        <f>+33.33</f>
        <v>33.33</v>
      </c>
      <c r="G7" s="10" t="s">
        <v>71</v>
      </c>
      <c r="H7" s="26">
        <v>45188.0</v>
      </c>
    </row>
    <row r="8">
      <c r="A8" s="14" t="s">
        <v>12</v>
      </c>
      <c r="B8" s="15">
        <v>1.36</v>
      </c>
      <c r="C8" s="16">
        <f>+3.82</f>
        <v>3.82</v>
      </c>
      <c r="D8" s="17">
        <v>8024.0</v>
      </c>
      <c r="E8" s="17">
        <v>5900.0</v>
      </c>
      <c r="F8" s="18">
        <f>+97.1</f>
        <v>97.1</v>
      </c>
      <c r="G8" s="15" t="s">
        <v>60</v>
      </c>
      <c r="H8" s="24">
        <v>45191.0</v>
      </c>
    </row>
    <row r="9">
      <c r="A9" s="9" t="s">
        <v>13</v>
      </c>
      <c r="B9" s="10">
        <v>2.78</v>
      </c>
      <c r="C9" s="11">
        <f>+3.35</f>
        <v>3.35</v>
      </c>
      <c r="D9" s="12">
        <v>1946.0</v>
      </c>
      <c r="E9" s="10">
        <v>700.0</v>
      </c>
      <c r="F9" s="13">
        <f>+32.38</f>
        <v>32.38</v>
      </c>
      <c r="G9" s="10" t="s">
        <v>60</v>
      </c>
      <c r="H9" s="26">
        <v>45191.0</v>
      </c>
    </row>
    <row r="10">
      <c r="A10" s="14" t="s">
        <v>14</v>
      </c>
      <c r="B10" s="15">
        <v>4.85</v>
      </c>
      <c r="C10" s="16">
        <f>+3.19</f>
        <v>3.19</v>
      </c>
      <c r="D10" s="17">
        <v>2910.0</v>
      </c>
      <c r="E10" s="15">
        <v>600.0</v>
      </c>
      <c r="F10" s="18">
        <f>+2.97</f>
        <v>2.97</v>
      </c>
      <c r="G10" s="15" t="s">
        <v>72</v>
      </c>
      <c r="H10" s="24">
        <v>45189.0</v>
      </c>
    </row>
    <row r="11">
      <c r="A11" s="9" t="s">
        <v>15</v>
      </c>
      <c r="B11" s="10">
        <v>1.23</v>
      </c>
      <c r="C11" s="11">
        <f>+2.5</f>
        <v>2.5</v>
      </c>
      <c r="D11" s="12">
        <v>2091.0</v>
      </c>
      <c r="E11" s="12">
        <v>1700.0</v>
      </c>
      <c r="F11" s="13">
        <f>+13.89</f>
        <v>13.89</v>
      </c>
      <c r="G11" s="10" t="s">
        <v>60</v>
      </c>
      <c r="H11" s="26">
        <v>45191.0</v>
      </c>
    </row>
    <row r="12">
      <c r="A12" s="14" t="s">
        <v>16</v>
      </c>
      <c r="B12" s="15">
        <v>3.03</v>
      </c>
      <c r="C12" s="16">
        <f>+1.34</f>
        <v>1.34</v>
      </c>
      <c r="D12" s="17">
        <v>4848.0</v>
      </c>
      <c r="E12" s="17">
        <v>1600.0</v>
      </c>
      <c r="F12" s="15">
        <v>-19.63</v>
      </c>
      <c r="G12" s="15" t="s">
        <v>59</v>
      </c>
      <c r="H12" s="24">
        <v>45191.0</v>
      </c>
    </row>
    <row r="13">
      <c r="A13" s="9" t="s">
        <v>17</v>
      </c>
      <c r="B13" s="10">
        <v>204.5</v>
      </c>
      <c r="C13" s="11">
        <f>+1.24</f>
        <v>1.24</v>
      </c>
      <c r="D13" s="12">
        <v>102250.0</v>
      </c>
      <c r="E13" s="10">
        <v>500.0</v>
      </c>
      <c r="F13" s="13">
        <f>+27.81</f>
        <v>27.81</v>
      </c>
      <c r="G13" s="10" t="s">
        <v>71</v>
      </c>
      <c r="H13" s="26">
        <v>45190.0</v>
      </c>
    </row>
    <row r="14">
      <c r="A14" s="14" t="s">
        <v>18</v>
      </c>
      <c r="B14" s="15">
        <v>2.68</v>
      </c>
      <c r="C14" s="16">
        <f>+1.13</f>
        <v>1.13</v>
      </c>
      <c r="D14" s="17">
        <v>161604.0</v>
      </c>
      <c r="E14" s="17">
        <v>60300.0</v>
      </c>
      <c r="F14" s="15">
        <v>-10.96</v>
      </c>
      <c r="G14" s="15" t="s">
        <v>73</v>
      </c>
      <c r="H14" s="24">
        <v>45191.0</v>
      </c>
    </row>
    <row r="15">
      <c r="A15" s="9" t="s">
        <v>19</v>
      </c>
      <c r="B15" s="10">
        <v>1.83</v>
      </c>
      <c r="C15" s="11">
        <f>+1.11</f>
        <v>1.11</v>
      </c>
      <c r="D15" s="12">
        <v>45384.0</v>
      </c>
      <c r="E15" s="12">
        <v>24800.0</v>
      </c>
      <c r="F15" s="10">
        <v>0.0</v>
      </c>
      <c r="G15" s="10" t="s">
        <v>69</v>
      </c>
      <c r="H15" s="26">
        <v>45191.0</v>
      </c>
    </row>
    <row r="16">
      <c r="A16" s="14" t="s">
        <v>20</v>
      </c>
      <c r="B16" s="15">
        <v>163.0</v>
      </c>
      <c r="C16" s="16">
        <f>+1.09</f>
        <v>1.09</v>
      </c>
      <c r="D16" s="17">
        <v>1.28933E7</v>
      </c>
      <c r="E16" s="17">
        <v>79100.0</v>
      </c>
      <c r="F16" s="18">
        <f>+14.19</f>
        <v>14.19</v>
      </c>
      <c r="G16" s="15" t="s">
        <v>67</v>
      </c>
      <c r="H16" s="24">
        <v>45191.0</v>
      </c>
    </row>
    <row r="17">
      <c r="A17" s="9" t="s">
        <v>21</v>
      </c>
      <c r="B17" s="10">
        <v>5.98</v>
      </c>
      <c r="C17" s="11">
        <f>+0.67</f>
        <v>0.67</v>
      </c>
      <c r="D17" s="12">
        <v>25714.0</v>
      </c>
      <c r="E17" s="12">
        <v>4300.0</v>
      </c>
      <c r="F17" s="10">
        <v>-11.8</v>
      </c>
      <c r="G17" s="10" t="s">
        <v>61</v>
      </c>
      <c r="H17" s="26">
        <v>45191.0</v>
      </c>
    </row>
    <row r="18">
      <c r="A18" s="14" t="s">
        <v>22</v>
      </c>
      <c r="B18" s="15">
        <v>15.0</v>
      </c>
      <c r="C18" s="16">
        <f>+0.33</f>
        <v>0.33</v>
      </c>
      <c r="D18" s="17">
        <v>1.24344E8</v>
      </c>
      <c r="E18" s="17">
        <v>8289600.0</v>
      </c>
      <c r="F18" s="15">
        <v>-37.89</v>
      </c>
      <c r="G18" s="15" t="s">
        <v>75</v>
      </c>
      <c r="H18" s="24">
        <v>45191.0</v>
      </c>
    </row>
    <row r="19">
      <c r="A19" s="9" t="s">
        <v>23</v>
      </c>
      <c r="B19" s="10">
        <v>35.95</v>
      </c>
      <c r="C19" s="11">
        <f>+0.28</f>
        <v>0.28</v>
      </c>
      <c r="D19" s="12">
        <v>17975.0</v>
      </c>
      <c r="E19" s="10">
        <v>500.0</v>
      </c>
      <c r="F19" s="13">
        <f>+14.13</f>
        <v>14.13</v>
      </c>
      <c r="G19" s="10" t="s">
        <v>67</v>
      </c>
      <c r="H19" s="26">
        <v>45189.0</v>
      </c>
    </row>
    <row r="20">
      <c r="A20" s="14" t="s">
        <v>24</v>
      </c>
      <c r="B20" s="15">
        <v>3.76</v>
      </c>
      <c r="C20" s="16">
        <f>+0.27</f>
        <v>0.27</v>
      </c>
      <c r="D20" s="17">
        <v>1504.0</v>
      </c>
      <c r="E20" s="15">
        <v>400.0</v>
      </c>
      <c r="F20" s="15">
        <v>-32.86</v>
      </c>
      <c r="G20" s="15" t="s">
        <v>69</v>
      </c>
      <c r="H20" s="24">
        <v>45191.0</v>
      </c>
    </row>
    <row r="21">
      <c r="A21" s="9" t="s">
        <v>25</v>
      </c>
      <c r="B21" s="10">
        <v>39.6</v>
      </c>
      <c r="C21" s="11">
        <f>+0.25</f>
        <v>0.25</v>
      </c>
      <c r="D21" s="12">
        <v>75240.0</v>
      </c>
      <c r="E21" s="12">
        <v>1900.0</v>
      </c>
      <c r="F21" s="10">
        <v>-5.38</v>
      </c>
      <c r="G21" s="10" t="s">
        <v>66</v>
      </c>
      <c r="H21" s="26">
        <v>45190.0</v>
      </c>
    </row>
    <row r="22">
      <c r="A22" s="14" t="s">
        <v>26</v>
      </c>
      <c r="B22" s="15">
        <v>22.35</v>
      </c>
      <c r="C22" s="16">
        <f>+0.22</f>
        <v>0.22</v>
      </c>
      <c r="D22" s="17">
        <v>2677530.0</v>
      </c>
      <c r="E22" s="17">
        <v>119800.0</v>
      </c>
      <c r="F22" s="15">
        <v>-41.34</v>
      </c>
      <c r="G22" s="15" t="s">
        <v>67</v>
      </c>
      <c r="H22" s="24">
        <v>45191.0</v>
      </c>
    </row>
    <row r="23">
      <c r="A23" s="9" t="s">
        <v>27</v>
      </c>
      <c r="B23" s="10">
        <v>111.0</v>
      </c>
      <c r="C23" s="19">
        <v>0.0</v>
      </c>
      <c r="D23" s="12">
        <v>654900.0</v>
      </c>
      <c r="E23" s="12">
        <v>5900.0</v>
      </c>
      <c r="F23" s="13">
        <f>+8.82</f>
        <v>8.82</v>
      </c>
      <c r="G23" s="10" t="s">
        <v>67</v>
      </c>
      <c r="H23" s="26">
        <v>45191.0</v>
      </c>
    </row>
    <row r="24">
      <c r="A24" s="14" t="s">
        <v>28</v>
      </c>
      <c r="B24" s="15">
        <v>0.23</v>
      </c>
      <c r="C24" s="20">
        <v>0.0</v>
      </c>
      <c r="D24" s="17">
        <v>2645.0</v>
      </c>
      <c r="E24" s="17">
        <v>11500.0</v>
      </c>
      <c r="F24" s="15">
        <v>0.0</v>
      </c>
      <c r="G24" s="15" t="s">
        <v>59</v>
      </c>
      <c r="H24" s="24">
        <v>45191.0</v>
      </c>
    </row>
    <row r="25">
      <c r="A25" s="9" t="s">
        <v>29</v>
      </c>
      <c r="B25" s="10">
        <v>14.2</v>
      </c>
      <c r="C25" s="19">
        <v>0.0</v>
      </c>
      <c r="D25" s="12">
        <v>1420.0</v>
      </c>
      <c r="E25" s="10">
        <v>100.0</v>
      </c>
      <c r="F25" s="13">
        <f>+6.37</f>
        <v>6.37</v>
      </c>
      <c r="G25" s="10" t="s">
        <v>79</v>
      </c>
      <c r="H25" s="26">
        <v>45191.0</v>
      </c>
    </row>
    <row r="26">
      <c r="A26" s="14" t="s">
        <v>30</v>
      </c>
      <c r="B26" s="15">
        <v>380.0</v>
      </c>
      <c r="C26" s="20">
        <v>0.0</v>
      </c>
      <c r="D26" s="17">
        <v>38000.0</v>
      </c>
      <c r="E26" s="15">
        <v>100.0</v>
      </c>
      <c r="F26" s="15">
        <v>-9.52</v>
      </c>
      <c r="G26" s="15" t="s">
        <v>71</v>
      </c>
      <c r="H26" s="24">
        <v>45188.0</v>
      </c>
    </row>
    <row r="27">
      <c r="A27" s="9" t="s">
        <v>31</v>
      </c>
      <c r="B27" s="10">
        <v>11.85</v>
      </c>
      <c r="C27" s="19">
        <v>0.0</v>
      </c>
      <c r="D27" s="12">
        <v>1064130.0</v>
      </c>
      <c r="E27" s="12">
        <v>89800.0</v>
      </c>
      <c r="F27" s="10">
        <v>-3.66</v>
      </c>
      <c r="G27" s="10" t="s">
        <v>67</v>
      </c>
      <c r="H27" s="26">
        <v>45191.0</v>
      </c>
    </row>
    <row r="28">
      <c r="A28" s="14" t="s">
        <v>32</v>
      </c>
      <c r="B28" s="15">
        <v>0.93</v>
      </c>
      <c r="C28" s="20">
        <v>0.0</v>
      </c>
      <c r="D28" s="17">
        <v>2325.0</v>
      </c>
      <c r="E28" s="17">
        <v>2500.0</v>
      </c>
      <c r="F28" s="18">
        <f>+10.71</f>
        <v>10.71</v>
      </c>
      <c r="G28" s="15" t="s">
        <v>66</v>
      </c>
      <c r="H28" s="24">
        <v>45191.0</v>
      </c>
    </row>
    <row r="29">
      <c r="A29" s="9" t="s">
        <v>33</v>
      </c>
      <c r="B29" s="10">
        <v>7.18</v>
      </c>
      <c r="C29" s="19">
        <v>0.0</v>
      </c>
      <c r="D29" s="10">
        <v>718.0</v>
      </c>
      <c r="E29" s="10">
        <v>100.0</v>
      </c>
      <c r="F29" s="10">
        <v>-25.05</v>
      </c>
      <c r="G29" s="10" t="s">
        <v>69</v>
      </c>
      <c r="H29" s="26">
        <v>45190.0</v>
      </c>
    </row>
    <row r="30">
      <c r="A30" s="14" t="s">
        <v>34</v>
      </c>
      <c r="B30" s="15">
        <v>20.0</v>
      </c>
      <c r="C30" s="20">
        <v>0.0</v>
      </c>
      <c r="D30" s="17">
        <v>96000.0</v>
      </c>
      <c r="E30" s="17">
        <v>4800.0</v>
      </c>
      <c r="F30" s="18">
        <f>+25.39</f>
        <v>25.39</v>
      </c>
      <c r="G30" s="15" t="s">
        <v>73</v>
      </c>
      <c r="H30" s="24">
        <v>45191.0</v>
      </c>
    </row>
    <row r="31">
      <c r="A31" s="9" t="s">
        <v>35</v>
      </c>
      <c r="B31" s="10">
        <v>7.4</v>
      </c>
      <c r="C31" s="19">
        <v>0.0</v>
      </c>
      <c r="D31" s="10">
        <v>740.0</v>
      </c>
      <c r="E31" s="10">
        <v>100.0</v>
      </c>
      <c r="F31" s="13">
        <f>+8.82</f>
        <v>8.82</v>
      </c>
      <c r="G31" s="10" t="s">
        <v>66</v>
      </c>
      <c r="H31" s="26">
        <v>45191.0</v>
      </c>
    </row>
    <row r="32">
      <c r="A32" s="14" t="s">
        <v>36</v>
      </c>
      <c r="B32" s="15">
        <v>9.0</v>
      </c>
      <c r="C32" s="20">
        <v>0.0</v>
      </c>
      <c r="D32" s="17">
        <v>1464300.0</v>
      </c>
      <c r="E32" s="17">
        <v>162700.0</v>
      </c>
      <c r="F32" s="18">
        <f>+7.66</f>
        <v>7.66</v>
      </c>
      <c r="G32" s="15" t="s">
        <v>61</v>
      </c>
      <c r="H32" s="24">
        <v>45191.0</v>
      </c>
    </row>
    <row r="33">
      <c r="A33" s="9" t="s">
        <v>37</v>
      </c>
      <c r="B33" s="10">
        <v>2.13</v>
      </c>
      <c r="C33" s="19">
        <v>0.0</v>
      </c>
      <c r="D33" s="12">
        <v>11289.0</v>
      </c>
      <c r="E33" s="12">
        <v>5300.0</v>
      </c>
      <c r="F33" s="13">
        <f>+9.23</f>
        <v>9.23</v>
      </c>
      <c r="G33" s="10" t="s">
        <v>69</v>
      </c>
      <c r="H33" s="26">
        <v>45191.0</v>
      </c>
    </row>
    <row r="34">
      <c r="A34" s="14" t="s">
        <v>38</v>
      </c>
      <c r="B34" s="15">
        <v>37.25</v>
      </c>
      <c r="C34" s="20">
        <v>-0.27</v>
      </c>
      <c r="D34" s="17">
        <v>67050.0</v>
      </c>
      <c r="E34" s="17">
        <v>1800.0</v>
      </c>
      <c r="F34" s="15">
        <v>-5.34</v>
      </c>
      <c r="G34" s="15" t="s">
        <v>67</v>
      </c>
      <c r="H34" s="24">
        <v>45191.0</v>
      </c>
    </row>
    <row r="35">
      <c r="A35" s="9" t="s">
        <v>39</v>
      </c>
      <c r="B35" s="10">
        <v>7.14</v>
      </c>
      <c r="C35" s="19">
        <v>-0.28</v>
      </c>
      <c r="D35" s="12">
        <v>34272.0</v>
      </c>
      <c r="E35" s="12">
        <v>4800.0</v>
      </c>
      <c r="F35" s="13">
        <f>+9.51</f>
        <v>9.51</v>
      </c>
      <c r="G35" s="10" t="s">
        <v>65</v>
      </c>
      <c r="H35" s="26">
        <v>45191.0</v>
      </c>
    </row>
    <row r="36">
      <c r="A36" s="14" t="s">
        <v>40</v>
      </c>
      <c r="B36" s="15">
        <v>13.2</v>
      </c>
      <c r="C36" s="20">
        <v>-0.38</v>
      </c>
      <c r="D36" s="17">
        <v>224400.0</v>
      </c>
      <c r="E36" s="17">
        <v>17000.0</v>
      </c>
      <c r="F36" s="18">
        <f>+77.9</f>
        <v>77.9</v>
      </c>
      <c r="G36" s="15" t="s">
        <v>70</v>
      </c>
      <c r="H36" s="24">
        <v>45191.0</v>
      </c>
    </row>
    <row r="37">
      <c r="A37" s="9" t="s">
        <v>41</v>
      </c>
      <c r="B37" s="10">
        <v>11.8</v>
      </c>
      <c r="C37" s="19">
        <v>-0.42</v>
      </c>
      <c r="D37" s="12">
        <v>2046120.0</v>
      </c>
      <c r="E37" s="12">
        <v>173400.0</v>
      </c>
      <c r="F37" s="10">
        <v>-4.07</v>
      </c>
      <c r="G37" s="10" t="s">
        <v>67</v>
      </c>
      <c r="H37" s="26">
        <v>45191.0</v>
      </c>
    </row>
    <row r="38">
      <c r="A38" s="14" t="s">
        <v>42</v>
      </c>
      <c r="B38" s="15">
        <v>36.9</v>
      </c>
      <c r="C38" s="20">
        <v>-0.67</v>
      </c>
      <c r="D38" s="17">
        <v>2.519901E7</v>
      </c>
      <c r="E38" s="17">
        <v>682900.0</v>
      </c>
      <c r="F38" s="15">
        <v>-17.08</v>
      </c>
      <c r="G38" s="15" t="s">
        <v>67</v>
      </c>
      <c r="H38" s="24">
        <v>45191.0</v>
      </c>
    </row>
    <row r="39">
      <c r="A39" s="9" t="s">
        <v>43</v>
      </c>
      <c r="B39" s="10">
        <v>186.5</v>
      </c>
      <c r="C39" s="19">
        <v>-0.8</v>
      </c>
      <c r="D39" s="12">
        <v>37300.0</v>
      </c>
      <c r="E39" s="10">
        <v>200.0</v>
      </c>
      <c r="F39" s="13">
        <f>+64.68</f>
        <v>64.68</v>
      </c>
      <c r="G39" s="10" t="s">
        <v>63</v>
      </c>
      <c r="H39" s="26">
        <v>45188.0</v>
      </c>
    </row>
    <row r="40">
      <c r="A40" s="14" t="s">
        <v>44</v>
      </c>
      <c r="B40" s="15">
        <v>419.5</v>
      </c>
      <c r="C40" s="20">
        <v>-0.83</v>
      </c>
      <c r="D40" s="17">
        <v>922900.0</v>
      </c>
      <c r="E40" s="17">
        <v>2200.0</v>
      </c>
      <c r="F40" s="15">
        <v>-8.8</v>
      </c>
      <c r="G40" s="15" t="s">
        <v>63</v>
      </c>
      <c r="H40" s="24">
        <v>45191.0</v>
      </c>
    </row>
    <row r="41">
      <c r="A41" s="9" t="s">
        <v>45</v>
      </c>
      <c r="B41" s="10">
        <v>2.3</v>
      </c>
      <c r="C41" s="19">
        <v>-0.86</v>
      </c>
      <c r="D41" s="12">
        <v>343160.0</v>
      </c>
      <c r="E41" s="12">
        <v>149200.0</v>
      </c>
      <c r="F41" s="10">
        <v>-28.57</v>
      </c>
      <c r="G41" s="10" t="s">
        <v>70</v>
      </c>
      <c r="H41" s="26">
        <v>45191.0</v>
      </c>
    </row>
    <row r="42">
      <c r="A42" s="14" t="s">
        <v>46</v>
      </c>
      <c r="B42" s="15">
        <v>17.85</v>
      </c>
      <c r="C42" s="20">
        <v>-1.11</v>
      </c>
      <c r="D42" s="17">
        <v>5355.0</v>
      </c>
      <c r="E42" s="15">
        <v>300.0</v>
      </c>
      <c r="F42" s="15">
        <v>-25.16</v>
      </c>
      <c r="G42" s="15" t="s">
        <v>70</v>
      </c>
      <c r="H42" s="24">
        <v>45191.0</v>
      </c>
    </row>
    <row r="43">
      <c r="A43" s="9" t="s">
        <v>47</v>
      </c>
      <c r="B43" s="10">
        <v>7.3</v>
      </c>
      <c r="C43" s="19">
        <v>-1.35</v>
      </c>
      <c r="D43" s="12">
        <v>18250.0</v>
      </c>
      <c r="E43" s="12">
        <v>2500.0</v>
      </c>
      <c r="F43" s="10">
        <v>-30.14</v>
      </c>
      <c r="G43" s="10" t="s">
        <v>59</v>
      </c>
      <c r="H43" s="26">
        <v>45189.0</v>
      </c>
    </row>
    <row r="44">
      <c r="A44" s="14" t="s">
        <v>48</v>
      </c>
      <c r="B44" s="15">
        <v>4.85</v>
      </c>
      <c r="C44" s="20">
        <v>-1.42</v>
      </c>
      <c r="D44" s="17">
        <v>99910.0</v>
      </c>
      <c r="E44" s="17">
        <v>20600.0</v>
      </c>
      <c r="F44" s="15">
        <v>-6.73</v>
      </c>
      <c r="G44" s="15" t="s">
        <v>61</v>
      </c>
      <c r="H44" s="24">
        <v>45191.0</v>
      </c>
    </row>
    <row r="45">
      <c r="A45" s="9" t="s">
        <v>49</v>
      </c>
      <c r="B45" s="10">
        <v>25.1</v>
      </c>
      <c r="C45" s="19">
        <v>-1.57</v>
      </c>
      <c r="D45" s="12">
        <v>208330.0</v>
      </c>
      <c r="E45" s="12">
        <v>8300.0</v>
      </c>
      <c r="F45" s="10">
        <v>-20.32</v>
      </c>
      <c r="G45" s="10" t="s">
        <v>66</v>
      </c>
      <c r="H45" s="26">
        <v>45191.0</v>
      </c>
    </row>
    <row r="46">
      <c r="A46" s="14" t="s">
        <v>50</v>
      </c>
      <c r="B46" s="15">
        <v>17.5</v>
      </c>
      <c r="C46" s="20">
        <v>-1.69</v>
      </c>
      <c r="D46" s="17">
        <v>255500.0</v>
      </c>
      <c r="E46" s="17">
        <v>14600.0</v>
      </c>
      <c r="F46" s="18">
        <f>+2.94</f>
        <v>2.94</v>
      </c>
      <c r="G46" s="15" t="s">
        <v>60</v>
      </c>
      <c r="H46" s="24">
        <v>45191.0</v>
      </c>
    </row>
    <row r="47">
      <c r="A47" s="9" t="s">
        <v>51</v>
      </c>
      <c r="B47" s="10">
        <v>131.0</v>
      </c>
      <c r="C47" s="19">
        <v>-1.69</v>
      </c>
      <c r="D47" s="12">
        <v>235800.0</v>
      </c>
      <c r="E47" s="12">
        <v>1800.0</v>
      </c>
      <c r="F47" s="10">
        <v>-21.79</v>
      </c>
      <c r="G47" s="10" t="s">
        <v>76</v>
      </c>
      <c r="H47" s="26">
        <v>45191.0</v>
      </c>
    </row>
    <row r="48">
      <c r="A48" s="14" t="s">
        <v>52</v>
      </c>
      <c r="B48" s="15">
        <v>0.53</v>
      </c>
      <c r="C48" s="20">
        <v>-1.85</v>
      </c>
      <c r="D48" s="17">
        <v>7420.0</v>
      </c>
      <c r="E48" s="17">
        <v>14000.0</v>
      </c>
      <c r="F48" s="15">
        <v>-43.01</v>
      </c>
      <c r="G48" s="15" t="s">
        <v>61</v>
      </c>
      <c r="H48" s="24">
        <v>45191.0</v>
      </c>
    </row>
    <row r="49">
      <c r="A49" s="9" t="s">
        <v>53</v>
      </c>
      <c r="B49" s="10">
        <v>4.46</v>
      </c>
      <c r="C49" s="19">
        <v>-2.19</v>
      </c>
      <c r="D49" s="12">
        <v>16056.0</v>
      </c>
      <c r="E49" s="12">
        <v>3600.0</v>
      </c>
      <c r="F49" s="13">
        <f>+39.81</f>
        <v>39.81</v>
      </c>
      <c r="G49" s="10" t="s">
        <v>65</v>
      </c>
      <c r="H49" s="26">
        <v>45191.0</v>
      </c>
    </row>
    <row r="50">
      <c r="A50" s="14" t="s">
        <v>54</v>
      </c>
      <c r="B50" s="15">
        <v>3.5</v>
      </c>
      <c r="C50" s="20">
        <v>-2.78</v>
      </c>
      <c r="D50" s="15">
        <v>700.0</v>
      </c>
      <c r="E50" s="15">
        <v>200.0</v>
      </c>
      <c r="F50" s="18">
        <f>+18.24</f>
        <v>18.24</v>
      </c>
      <c r="G50" s="15" t="s">
        <v>60</v>
      </c>
      <c r="H50" s="24">
        <v>45191.0</v>
      </c>
    </row>
    <row r="51">
      <c r="A51" s="27" t="s">
        <v>55</v>
      </c>
      <c r="B51" s="28">
        <v>15.55</v>
      </c>
      <c r="C51" s="29">
        <v>-2.81</v>
      </c>
      <c r="D51" s="30">
        <v>83970.0</v>
      </c>
      <c r="E51" s="30">
        <v>5400.0</v>
      </c>
      <c r="F51" s="34">
        <f>+29.58</f>
        <v>29.58</v>
      </c>
      <c r="G51" s="28" t="s">
        <v>60</v>
      </c>
      <c r="H51" s="35">
        <v>45191.0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8</v>
      </c>
      <c r="B2" s="5">
        <v>19.5</v>
      </c>
      <c r="C2" s="6">
        <f>+8.33</f>
        <v>8.33</v>
      </c>
      <c r="D2" s="7">
        <v>7800.0</v>
      </c>
      <c r="E2" s="5">
        <v>400.0</v>
      </c>
      <c r="F2" s="5">
        <v>-79.47</v>
      </c>
      <c r="G2" s="5" t="s">
        <v>59</v>
      </c>
      <c r="H2" s="33">
        <v>45180.0</v>
      </c>
    </row>
    <row r="3">
      <c r="A3" s="9" t="s">
        <v>25</v>
      </c>
      <c r="B3" s="10">
        <v>39.5</v>
      </c>
      <c r="C3" s="11">
        <f>+6.47</f>
        <v>6.47</v>
      </c>
      <c r="D3" s="12">
        <v>181700.0</v>
      </c>
      <c r="E3" s="12">
        <v>4600.0</v>
      </c>
      <c r="F3" s="10">
        <v>-5.62</v>
      </c>
      <c r="G3" s="10" t="s">
        <v>66</v>
      </c>
      <c r="H3" s="26">
        <v>45195.0</v>
      </c>
    </row>
    <row r="4">
      <c r="A4" s="14" t="s">
        <v>27</v>
      </c>
      <c r="B4" s="15">
        <v>117.5</v>
      </c>
      <c r="C4" s="16">
        <f>+5.38</f>
        <v>5.38</v>
      </c>
      <c r="D4" s="17">
        <v>152750.0</v>
      </c>
      <c r="E4" s="17">
        <v>1300.0</v>
      </c>
      <c r="F4" s="18">
        <f>+15.2</f>
        <v>15.2</v>
      </c>
      <c r="G4" s="15" t="s">
        <v>67</v>
      </c>
      <c r="H4" s="24">
        <v>45195.0</v>
      </c>
    </row>
    <row r="5">
      <c r="A5" s="9" t="s">
        <v>53</v>
      </c>
      <c r="B5" s="10">
        <v>4.7</v>
      </c>
      <c r="C5" s="11">
        <f>+4.68</f>
        <v>4.68</v>
      </c>
      <c r="D5" s="12">
        <v>1.420387E7</v>
      </c>
      <c r="E5" s="12">
        <v>3022100.0</v>
      </c>
      <c r="F5" s="13">
        <f>+47.34</f>
        <v>47.34</v>
      </c>
      <c r="G5" s="10" t="s">
        <v>65</v>
      </c>
      <c r="H5" s="26">
        <v>45195.0</v>
      </c>
    </row>
    <row r="6">
      <c r="A6" s="14" t="s">
        <v>11</v>
      </c>
      <c r="B6" s="15">
        <v>14.0</v>
      </c>
      <c r="C6" s="16">
        <f>+4.09</f>
        <v>4.09</v>
      </c>
      <c r="D6" s="17">
        <v>259000.0</v>
      </c>
      <c r="E6" s="17">
        <v>18500.0</v>
      </c>
      <c r="F6" s="18">
        <f>+33.33</f>
        <v>33.33</v>
      </c>
      <c r="G6" s="15" t="s">
        <v>71</v>
      </c>
      <c r="H6" s="24">
        <v>45188.0</v>
      </c>
    </row>
    <row r="7">
      <c r="A7" s="9" t="s">
        <v>46</v>
      </c>
      <c r="B7" s="10">
        <v>17.95</v>
      </c>
      <c r="C7" s="11">
        <f>+3.46</f>
        <v>3.46</v>
      </c>
      <c r="D7" s="12">
        <v>95135.0</v>
      </c>
      <c r="E7" s="12">
        <v>5300.0</v>
      </c>
      <c r="F7" s="10">
        <v>-24.74</v>
      </c>
      <c r="G7" s="10" t="s">
        <v>70</v>
      </c>
      <c r="H7" s="26">
        <v>45195.0</v>
      </c>
    </row>
    <row r="8">
      <c r="A8" s="14" t="s">
        <v>64</v>
      </c>
      <c r="B8" s="15">
        <v>0.32</v>
      </c>
      <c r="C8" s="16">
        <f>+3.23</f>
        <v>3.23</v>
      </c>
      <c r="D8" s="15">
        <v>352.0</v>
      </c>
      <c r="E8" s="17">
        <v>1100.0</v>
      </c>
      <c r="F8" s="15">
        <v>0.0</v>
      </c>
      <c r="G8" s="15" t="s">
        <v>65</v>
      </c>
      <c r="H8" s="24">
        <v>45195.0</v>
      </c>
    </row>
    <row r="9">
      <c r="A9" s="9" t="s">
        <v>14</v>
      </c>
      <c r="B9" s="10">
        <v>4.85</v>
      </c>
      <c r="C9" s="11">
        <f>+3.19</f>
        <v>3.19</v>
      </c>
      <c r="D9" s="12">
        <v>2910.0</v>
      </c>
      <c r="E9" s="10">
        <v>600.0</v>
      </c>
      <c r="F9" s="13">
        <f>+2.97</f>
        <v>2.97</v>
      </c>
      <c r="G9" s="10" t="s">
        <v>72</v>
      </c>
      <c r="H9" s="26">
        <v>45189.0</v>
      </c>
    </row>
    <row r="10">
      <c r="A10" s="14" t="s">
        <v>37</v>
      </c>
      <c r="B10" s="15">
        <v>2.18</v>
      </c>
      <c r="C10" s="16">
        <f>+2.83</f>
        <v>2.83</v>
      </c>
      <c r="D10" s="17">
        <v>693676.0</v>
      </c>
      <c r="E10" s="17">
        <v>318200.0</v>
      </c>
      <c r="F10" s="18">
        <f>+11.79</f>
        <v>11.79</v>
      </c>
      <c r="G10" s="15" t="s">
        <v>69</v>
      </c>
      <c r="H10" s="24">
        <v>45195.0</v>
      </c>
    </row>
    <row r="11">
      <c r="A11" s="9" t="s">
        <v>15</v>
      </c>
      <c r="B11" s="10">
        <v>1.3</v>
      </c>
      <c r="C11" s="11">
        <f>+2.36</f>
        <v>2.36</v>
      </c>
      <c r="D11" s="10">
        <v>260.0</v>
      </c>
      <c r="E11" s="10">
        <v>200.0</v>
      </c>
      <c r="F11" s="13">
        <f>+20.37</f>
        <v>20.37</v>
      </c>
      <c r="G11" s="10" t="s">
        <v>60</v>
      </c>
      <c r="H11" s="26">
        <v>45195.0</v>
      </c>
    </row>
    <row r="12">
      <c r="A12" s="14" t="s">
        <v>40</v>
      </c>
      <c r="B12" s="15">
        <v>13.45</v>
      </c>
      <c r="C12" s="16">
        <f>+2.28</f>
        <v>2.28</v>
      </c>
      <c r="D12" s="17">
        <v>531275.0</v>
      </c>
      <c r="E12" s="17">
        <v>39500.0</v>
      </c>
      <c r="F12" s="18">
        <f>+81.27</f>
        <v>81.27</v>
      </c>
      <c r="G12" s="15" t="s">
        <v>70</v>
      </c>
      <c r="H12" s="24">
        <v>45195.0</v>
      </c>
    </row>
    <row r="13">
      <c r="A13" s="9" t="s">
        <v>48</v>
      </c>
      <c r="B13" s="10">
        <v>4.91</v>
      </c>
      <c r="C13" s="11">
        <f>+2.08</f>
        <v>2.08</v>
      </c>
      <c r="D13" s="12">
        <v>96727.0</v>
      </c>
      <c r="E13" s="12">
        <v>19700.0</v>
      </c>
      <c r="F13" s="10">
        <v>-5.58</v>
      </c>
      <c r="G13" s="10" t="s">
        <v>61</v>
      </c>
      <c r="H13" s="26">
        <v>45195.0</v>
      </c>
    </row>
    <row r="14">
      <c r="A14" s="14" t="s">
        <v>36</v>
      </c>
      <c r="B14" s="15">
        <v>9.28</v>
      </c>
      <c r="C14" s="16">
        <f>+1.75</f>
        <v>1.75</v>
      </c>
      <c r="D14" s="17">
        <v>135488.0</v>
      </c>
      <c r="E14" s="17">
        <v>14600.0</v>
      </c>
      <c r="F14" s="18">
        <f>+11</f>
        <v>11</v>
      </c>
      <c r="G14" s="15" t="s">
        <v>61</v>
      </c>
      <c r="H14" s="24">
        <v>45195.0</v>
      </c>
    </row>
    <row r="15">
      <c r="A15" s="9" t="s">
        <v>21</v>
      </c>
      <c r="B15" s="10">
        <v>5.9</v>
      </c>
      <c r="C15" s="11">
        <f>+1.37</f>
        <v>1.37</v>
      </c>
      <c r="D15" s="12">
        <v>4720.0</v>
      </c>
      <c r="E15" s="10">
        <v>800.0</v>
      </c>
      <c r="F15" s="10">
        <v>-12.98</v>
      </c>
      <c r="G15" s="10" t="s">
        <v>61</v>
      </c>
      <c r="H15" s="26">
        <v>45195.0</v>
      </c>
    </row>
    <row r="16">
      <c r="A16" s="14" t="s">
        <v>32</v>
      </c>
      <c r="B16" s="15">
        <v>0.94</v>
      </c>
      <c r="C16" s="16">
        <f>+1.08</f>
        <v>1.08</v>
      </c>
      <c r="D16" s="17">
        <v>2256.0</v>
      </c>
      <c r="E16" s="17">
        <v>2400.0</v>
      </c>
      <c r="F16" s="18">
        <f>+11.9</f>
        <v>11.9</v>
      </c>
      <c r="G16" s="15" t="s">
        <v>66</v>
      </c>
      <c r="H16" s="24">
        <v>45195.0</v>
      </c>
    </row>
    <row r="17">
      <c r="A17" s="9" t="s">
        <v>16</v>
      </c>
      <c r="B17" s="10">
        <v>2.99</v>
      </c>
      <c r="C17" s="11">
        <f>+0.67</f>
        <v>0.67</v>
      </c>
      <c r="D17" s="12">
        <v>1495.0</v>
      </c>
      <c r="E17" s="10">
        <v>500.0</v>
      </c>
      <c r="F17" s="10">
        <v>-20.69</v>
      </c>
      <c r="G17" s="10" t="s">
        <v>59</v>
      </c>
      <c r="H17" s="26">
        <v>45195.0</v>
      </c>
    </row>
    <row r="18">
      <c r="A18" s="14" t="s">
        <v>39</v>
      </c>
      <c r="B18" s="15">
        <v>7.08</v>
      </c>
      <c r="C18" s="16">
        <f>+0.57</f>
        <v>0.57</v>
      </c>
      <c r="D18" s="17">
        <v>144432.0</v>
      </c>
      <c r="E18" s="17">
        <v>20400.0</v>
      </c>
      <c r="F18" s="18">
        <f>+8.59</f>
        <v>8.59</v>
      </c>
      <c r="G18" s="15" t="s">
        <v>65</v>
      </c>
      <c r="H18" s="24">
        <v>45195.0</v>
      </c>
    </row>
    <row r="19">
      <c r="A19" s="9" t="s">
        <v>17</v>
      </c>
      <c r="B19" s="10">
        <v>201.0</v>
      </c>
      <c r="C19" s="11">
        <f>+0.5</f>
        <v>0.5</v>
      </c>
      <c r="D19" s="12">
        <v>462300.0</v>
      </c>
      <c r="E19" s="12">
        <v>2300.0</v>
      </c>
      <c r="F19" s="13">
        <f>+25.63</f>
        <v>25.63</v>
      </c>
      <c r="G19" s="10" t="s">
        <v>71</v>
      </c>
      <c r="H19" s="26">
        <v>45195.0</v>
      </c>
    </row>
    <row r="20">
      <c r="A20" s="14" t="s">
        <v>38</v>
      </c>
      <c r="B20" s="15">
        <v>37.5</v>
      </c>
      <c r="C20" s="16">
        <f>+0.4</f>
        <v>0.4</v>
      </c>
      <c r="D20" s="17">
        <v>1672500.0</v>
      </c>
      <c r="E20" s="17">
        <v>44600.0</v>
      </c>
      <c r="F20" s="15">
        <v>-4.7</v>
      </c>
      <c r="G20" s="15" t="s">
        <v>67</v>
      </c>
      <c r="H20" s="24">
        <v>45195.0</v>
      </c>
    </row>
    <row r="21">
      <c r="A21" s="9" t="s">
        <v>47</v>
      </c>
      <c r="B21" s="10">
        <v>7.18</v>
      </c>
      <c r="C21" s="11">
        <f>+0.28</f>
        <v>0.28</v>
      </c>
      <c r="D21" s="12">
        <v>7180.0</v>
      </c>
      <c r="E21" s="12">
        <v>1000.0</v>
      </c>
      <c r="F21" s="10">
        <v>-31.29</v>
      </c>
      <c r="G21" s="10" t="s">
        <v>59</v>
      </c>
      <c r="H21" s="26">
        <v>45195.0</v>
      </c>
    </row>
    <row r="22">
      <c r="A22" s="14" t="s">
        <v>24</v>
      </c>
      <c r="B22" s="15">
        <v>4.0</v>
      </c>
      <c r="C22" s="20">
        <v>0.0</v>
      </c>
      <c r="D22" s="17">
        <v>22000.0</v>
      </c>
      <c r="E22" s="17">
        <v>5500.0</v>
      </c>
      <c r="F22" s="15">
        <v>-28.57</v>
      </c>
      <c r="G22" s="15" t="s">
        <v>69</v>
      </c>
      <c r="H22" s="24">
        <v>45195.0</v>
      </c>
    </row>
    <row r="23">
      <c r="A23" s="9" t="s">
        <v>49</v>
      </c>
      <c r="B23" s="10">
        <v>25.5</v>
      </c>
      <c r="C23" s="19">
        <v>0.0</v>
      </c>
      <c r="D23" s="12">
        <v>1.180395E7</v>
      </c>
      <c r="E23" s="12">
        <v>462900.0</v>
      </c>
      <c r="F23" s="10">
        <v>-19.05</v>
      </c>
      <c r="G23" s="10" t="s">
        <v>66</v>
      </c>
      <c r="H23" s="26">
        <v>45195.0</v>
      </c>
    </row>
    <row r="24">
      <c r="A24" s="14" t="s">
        <v>30</v>
      </c>
      <c r="B24" s="15">
        <v>380.0</v>
      </c>
      <c r="C24" s="20">
        <v>0.0</v>
      </c>
      <c r="D24" s="17">
        <v>38000.0</v>
      </c>
      <c r="E24" s="15">
        <v>100.0</v>
      </c>
      <c r="F24" s="15">
        <v>-9.52</v>
      </c>
      <c r="G24" s="15" t="s">
        <v>71</v>
      </c>
      <c r="H24" s="24">
        <v>45188.0</v>
      </c>
    </row>
    <row r="25">
      <c r="A25" s="9" t="s">
        <v>52</v>
      </c>
      <c r="B25" s="10">
        <v>0.5</v>
      </c>
      <c r="C25" s="19">
        <v>0.0</v>
      </c>
      <c r="D25" s="12">
        <v>15950.0</v>
      </c>
      <c r="E25" s="12">
        <v>31900.0</v>
      </c>
      <c r="F25" s="10">
        <v>-46.24</v>
      </c>
      <c r="G25" s="10" t="s">
        <v>61</v>
      </c>
      <c r="H25" s="26">
        <v>45195.0</v>
      </c>
    </row>
    <row r="26">
      <c r="A26" s="14" t="s">
        <v>31</v>
      </c>
      <c r="B26" s="15">
        <v>11.85</v>
      </c>
      <c r="C26" s="20">
        <v>0.0</v>
      </c>
      <c r="D26" s="17">
        <v>1161300.0</v>
      </c>
      <c r="E26" s="17">
        <v>98000.0</v>
      </c>
      <c r="F26" s="15">
        <v>-3.66</v>
      </c>
      <c r="G26" s="15" t="s">
        <v>67</v>
      </c>
      <c r="H26" s="24">
        <v>45195.0</v>
      </c>
    </row>
    <row r="27">
      <c r="A27" s="9" t="s">
        <v>23</v>
      </c>
      <c r="B27" s="10">
        <v>35.95</v>
      </c>
      <c r="C27" s="19">
        <v>0.0</v>
      </c>
      <c r="D27" s="12">
        <v>363095.0</v>
      </c>
      <c r="E27" s="12">
        <v>10100.0</v>
      </c>
      <c r="F27" s="13">
        <f>+14.13</f>
        <v>14.13</v>
      </c>
      <c r="G27" s="10" t="s">
        <v>67</v>
      </c>
      <c r="H27" s="26">
        <v>45194.0</v>
      </c>
    </row>
    <row r="28">
      <c r="A28" s="14" t="s">
        <v>54</v>
      </c>
      <c r="B28" s="15">
        <v>3.5</v>
      </c>
      <c r="C28" s="20">
        <v>0.0</v>
      </c>
      <c r="D28" s="15">
        <v>350.0</v>
      </c>
      <c r="E28" s="15">
        <v>100.0</v>
      </c>
      <c r="F28" s="18">
        <f>+18.24</f>
        <v>18.24</v>
      </c>
      <c r="G28" s="15" t="s">
        <v>60</v>
      </c>
      <c r="H28" s="24">
        <v>45195.0</v>
      </c>
    </row>
    <row r="29">
      <c r="A29" s="9" t="s">
        <v>34</v>
      </c>
      <c r="B29" s="10">
        <v>20.0</v>
      </c>
      <c r="C29" s="19">
        <v>0.0</v>
      </c>
      <c r="D29" s="12">
        <v>282000.0</v>
      </c>
      <c r="E29" s="12">
        <v>14100.0</v>
      </c>
      <c r="F29" s="13">
        <f>+25.39</f>
        <v>25.39</v>
      </c>
      <c r="G29" s="10" t="s">
        <v>73</v>
      </c>
      <c r="H29" s="26">
        <v>45195.0</v>
      </c>
    </row>
    <row r="30">
      <c r="A30" s="14" t="s">
        <v>43</v>
      </c>
      <c r="B30" s="15">
        <v>196.0</v>
      </c>
      <c r="C30" s="20">
        <v>0.0</v>
      </c>
      <c r="D30" s="17">
        <v>78400.0</v>
      </c>
      <c r="E30" s="15">
        <v>400.0</v>
      </c>
      <c r="F30" s="18">
        <f>+73.07</f>
        <v>73.07</v>
      </c>
      <c r="G30" s="15" t="s">
        <v>63</v>
      </c>
      <c r="H30" s="24">
        <v>45195.0</v>
      </c>
    </row>
    <row r="31">
      <c r="A31" s="9" t="s">
        <v>7</v>
      </c>
      <c r="B31" s="10">
        <v>85.0</v>
      </c>
      <c r="C31" s="19">
        <v>0.0</v>
      </c>
      <c r="D31" s="12">
        <v>51000.0</v>
      </c>
      <c r="E31" s="10">
        <v>600.0</v>
      </c>
      <c r="F31" s="13">
        <f>+20.14</f>
        <v>20.14</v>
      </c>
      <c r="G31" s="10" t="s">
        <v>70</v>
      </c>
      <c r="H31" s="26">
        <v>45195.0</v>
      </c>
    </row>
    <row r="32">
      <c r="A32" s="14" t="s">
        <v>35</v>
      </c>
      <c r="B32" s="15">
        <v>7.4</v>
      </c>
      <c r="C32" s="20">
        <v>0.0</v>
      </c>
      <c r="D32" s="15">
        <v>740.0</v>
      </c>
      <c r="E32" s="15">
        <v>100.0</v>
      </c>
      <c r="F32" s="18">
        <f>+8.82</f>
        <v>8.82</v>
      </c>
      <c r="G32" s="15" t="s">
        <v>66</v>
      </c>
      <c r="H32" s="24">
        <v>45191.0</v>
      </c>
    </row>
    <row r="33">
      <c r="A33" s="9" t="s">
        <v>55</v>
      </c>
      <c r="B33" s="10">
        <v>15.8</v>
      </c>
      <c r="C33" s="19">
        <v>0.0</v>
      </c>
      <c r="D33" s="12">
        <v>249640.0</v>
      </c>
      <c r="E33" s="12">
        <v>15800.0</v>
      </c>
      <c r="F33" s="13">
        <f>+31.67</f>
        <v>31.67</v>
      </c>
      <c r="G33" s="10" t="s">
        <v>60</v>
      </c>
      <c r="H33" s="26">
        <v>45195.0</v>
      </c>
    </row>
    <row r="34">
      <c r="A34" s="14" t="s">
        <v>13</v>
      </c>
      <c r="B34" s="15">
        <v>2.7</v>
      </c>
      <c r="C34" s="20">
        <v>0.0</v>
      </c>
      <c r="D34" s="15">
        <v>270.0</v>
      </c>
      <c r="E34" s="15">
        <v>100.0</v>
      </c>
      <c r="F34" s="18">
        <f>+28.57</f>
        <v>28.57</v>
      </c>
      <c r="G34" s="15" t="s">
        <v>60</v>
      </c>
      <c r="H34" s="24">
        <v>45195.0</v>
      </c>
    </row>
    <row r="35">
      <c r="A35" s="9" t="s">
        <v>44</v>
      </c>
      <c r="B35" s="10">
        <v>419.5</v>
      </c>
      <c r="C35" s="19">
        <v>-0.24</v>
      </c>
      <c r="D35" s="12">
        <v>964850.0</v>
      </c>
      <c r="E35" s="12">
        <v>2300.0</v>
      </c>
      <c r="F35" s="10">
        <v>-8.8</v>
      </c>
      <c r="G35" s="10" t="s">
        <v>63</v>
      </c>
      <c r="H35" s="26">
        <v>45195.0</v>
      </c>
    </row>
    <row r="36">
      <c r="A36" s="14" t="s">
        <v>50</v>
      </c>
      <c r="B36" s="15">
        <v>17.6</v>
      </c>
      <c r="C36" s="20">
        <v>-0.28</v>
      </c>
      <c r="D36" s="17">
        <v>1071840.0</v>
      </c>
      <c r="E36" s="17">
        <v>60900.0</v>
      </c>
      <c r="F36" s="18">
        <f>+3.53</f>
        <v>3.53</v>
      </c>
      <c r="G36" s="15" t="s">
        <v>60</v>
      </c>
      <c r="H36" s="24">
        <v>45195.0</v>
      </c>
    </row>
    <row r="37">
      <c r="A37" s="9" t="s">
        <v>20</v>
      </c>
      <c r="B37" s="10">
        <v>163.5</v>
      </c>
      <c r="C37" s="19">
        <v>-0.3</v>
      </c>
      <c r="D37" s="12">
        <v>1275300.0</v>
      </c>
      <c r="E37" s="12">
        <v>7800.0</v>
      </c>
      <c r="F37" s="13">
        <f>+14.54</f>
        <v>14.54</v>
      </c>
      <c r="G37" s="10" t="s">
        <v>67</v>
      </c>
      <c r="H37" s="26">
        <v>45195.0</v>
      </c>
    </row>
    <row r="38">
      <c r="A38" s="14" t="s">
        <v>22</v>
      </c>
      <c r="B38" s="15">
        <v>14.9</v>
      </c>
      <c r="C38" s="20">
        <v>-0.33</v>
      </c>
      <c r="D38" s="17">
        <v>4465530.0</v>
      </c>
      <c r="E38" s="17">
        <v>299700.0</v>
      </c>
      <c r="F38" s="15">
        <v>-38.3</v>
      </c>
      <c r="G38" s="15" t="s">
        <v>75</v>
      </c>
      <c r="H38" s="24">
        <v>45195.0</v>
      </c>
    </row>
    <row r="39">
      <c r="A39" s="9" t="s">
        <v>42</v>
      </c>
      <c r="B39" s="10">
        <v>36.65</v>
      </c>
      <c r="C39" s="19">
        <v>-0.41</v>
      </c>
      <c r="D39" s="12">
        <v>1810510.0</v>
      </c>
      <c r="E39" s="12">
        <v>49400.0</v>
      </c>
      <c r="F39" s="10">
        <v>-17.64</v>
      </c>
      <c r="G39" s="10" t="s">
        <v>67</v>
      </c>
      <c r="H39" s="26">
        <v>45195.0</v>
      </c>
    </row>
    <row r="40">
      <c r="A40" s="14" t="s">
        <v>41</v>
      </c>
      <c r="B40" s="15">
        <v>11.9</v>
      </c>
      <c r="C40" s="20">
        <v>-0.42</v>
      </c>
      <c r="D40" s="17">
        <v>5095580.0</v>
      </c>
      <c r="E40" s="17">
        <v>428200.0</v>
      </c>
      <c r="F40" s="15">
        <v>-3.25</v>
      </c>
      <c r="G40" s="15" t="s">
        <v>67</v>
      </c>
      <c r="H40" s="24">
        <v>45195.0</v>
      </c>
    </row>
    <row r="41">
      <c r="A41" s="9" t="s">
        <v>19</v>
      </c>
      <c r="B41" s="10">
        <v>1.82</v>
      </c>
      <c r="C41" s="19">
        <v>-0.55</v>
      </c>
      <c r="D41" s="12">
        <v>111384.0</v>
      </c>
      <c r="E41" s="12">
        <v>61200.0</v>
      </c>
      <c r="F41" s="10">
        <v>-0.55</v>
      </c>
      <c r="G41" s="10" t="s">
        <v>69</v>
      </c>
      <c r="H41" s="26">
        <v>45195.0</v>
      </c>
    </row>
    <row r="42">
      <c r="A42" s="14" t="s">
        <v>51</v>
      </c>
      <c r="B42" s="15">
        <v>130.0</v>
      </c>
      <c r="C42" s="20">
        <v>-0.57</v>
      </c>
      <c r="D42" s="17">
        <v>4043000.0</v>
      </c>
      <c r="E42" s="17">
        <v>31100.0</v>
      </c>
      <c r="F42" s="15">
        <v>-22.39</v>
      </c>
      <c r="G42" s="15" t="s">
        <v>76</v>
      </c>
      <c r="H42" s="24">
        <v>45195.0</v>
      </c>
    </row>
    <row r="43">
      <c r="A43" s="9" t="s">
        <v>10</v>
      </c>
      <c r="B43" s="10">
        <v>1.45</v>
      </c>
      <c r="C43" s="19">
        <v>-0.68</v>
      </c>
      <c r="D43" s="12">
        <v>62785.0</v>
      </c>
      <c r="E43" s="12">
        <v>43300.0</v>
      </c>
      <c r="F43" s="10">
        <v>-7.05</v>
      </c>
      <c r="G43" s="10" t="s">
        <v>70</v>
      </c>
      <c r="H43" s="26">
        <v>45195.0</v>
      </c>
    </row>
    <row r="44">
      <c r="A44" s="14" t="s">
        <v>18</v>
      </c>
      <c r="B44" s="15">
        <v>2.7</v>
      </c>
      <c r="C44" s="20">
        <v>-0.74</v>
      </c>
      <c r="D44" s="17">
        <v>19440.0</v>
      </c>
      <c r="E44" s="17">
        <v>7200.0</v>
      </c>
      <c r="F44" s="15">
        <v>-10.3</v>
      </c>
      <c r="G44" s="15" t="s">
        <v>73</v>
      </c>
      <c r="H44" s="24">
        <v>45195.0</v>
      </c>
    </row>
    <row r="45">
      <c r="A45" s="9" t="s">
        <v>26</v>
      </c>
      <c r="B45" s="10">
        <v>22.05</v>
      </c>
      <c r="C45" s="19">
        <v>-0.9</v>
      </c>
      <c r="D45" s="12">
        <v>6273225.0</v>
      </c>
      <c r="E45" s="12">
        <v>284500.0</v>
      </c>
      <c r="F45" s="10">
        <v>-42.13</v>
      </c>
      <c r="G45" s="10" t="s">
        <v>67</v>
      </c>
      <c r="H45" s="26">
        <v>45195.0</v>
      </c>
    </row>
    <row r="46">
      <c r="A46" s="14" t="s">
        <v>45</v>
      </c>
      <c r="B46" s="15">
        <v>2.3</v>
      </c>
      <c r="C46" s="20">
        <v>-1.29</v>
      </c>
      <c r="D46" s="17">
        <v>314870.0</v>
      </c>
      <c r="E46" s="17">
        <v>136900.0</v>
      </c>
      <c r="F46" s="15">
        <v>-28.57</v>
      </c>
      <c r="G46" s="15" t="s">
        <v>70</v>
      </c>
      <c r="H46" s="24">
        <v>45195.0</v>
      </c>
    </row>
    <row r="47">
      <c r="A47" s="9" t="s">
        <v>12</v>
      </c>
      <c r="B47" s="10">
        <v>1.35</v>
      </c>
      <c r="C47" s="19">
        <v>-1.46</v>
      </c>
      <c r="D47" s="10">
        <v>945.0</v>
      </c>
      <c r="E47" s="10">
        <v>700.0</v>
      </c>
      <c r="F47" s="13">
        <f>+95.65</f>
        <v>95.65</v>
      </c>
      <c r="G47" s="10" t="s">
        <v>60</v>
      </c>
      <c r="H47" s="26">
        <v>45195.0</v>
      </c>
    </row>
    <row r="48">
      <c r="A48" s="14" t="s">
        <v>74</v>
      </c>
      <c r="B48" s="15">
        <v>47.25</v>
      </c>
      <c r="C48" s="20">
        <v>-2.07</v>
      </c>
      <c r="D48" s="17">
        <v>2.3058E7</v>
      </c>
      <c r="E48" s="17">
        <v>488000.0</v>
      </c>
      <c r="F48" s="15">
        <v>-5.5</v>
      </c>
      <c r="G48" s="15" t="s">
        <v>67</v>
      </c>
      <c r="H48" s="24">
        <v>45195.0</v>
      </c>
    </row>
    <row r="49">
      <c r="A49" s="9" t="s">
        <v>68</v>
      </c>
      <c r="B49" s="10">
        <v>186.0</v>
      </c>
      <c r="C49" s="19">
        <v>-2.11</v>
      </c>
      <c r="D49" s="12">
        <v>2.02368E7</v>
      </c>
      <c r="E49" s="12">
        <v>108800.0</v>
      </c>
      <c r="F49" s="10">
        <v>-6.42</v>
      </c>
      <c r="G49" s="10" t="s">
        <v>69</v>
      </c>
      <c r="H49" s="26">
        <v>45195.0</v>
      </c>
    </row>
    <row r="50">
      <c r="A50" s="14" t="s">
        <v>33</v>
      </c>
      <c r="B50" s="15">
        <v>7.0</v>
      </c>
      <c r="C50" s="20">
        <v>-2.51</v>
      </c>
      <c r="D50" s="17">
        <v>10500.0</v>
      </c>
      <c r="E50" s="17">
        <v>1500.0</v>
      </c>
      <c r="F50" s="15">
        <v>-26.93</v>
      </c>
      <c r="G50" s="15" t="s">
        <v>69</v>
      </c>
      <c r="H50" s="24">
        <v>45194.0</v>
      </c>
    </row>
    <row r="51">
      <c r="A51" s="9" t="s">
        <v>78</v>
      </c>
      <c r="B51" s="10">
        <v>18.15</v>
      </c>
      <c r="C51" s="19">
        <v>-3.46</v>
      </c>
      <c r="D51" s="12">
        <v>3630.0</v>
      </c>
      <c r="E51" s="10">
        <v>200.0</v>
      </c>
      <c r="F51" s="10">
        <v>-43.28</v>
      </c>
      <c r="G51" s="10" t="s">
        <v>71</v>
      </c>
      <c r="H51" s="26">
        <v>45191.0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58</v>
      </c>
      <c r="B2" s="5">
        <v>2.37</v>
      </c>
      <c r="C2" s="6">
        <f>+9.72</f>
        <v>9.72</v>
      </c>
      <c r="D2" s="7">
        <v>65649.0</v>
      </c>
      <c r="E2" s="7">
        <v>27700.0</v>
      </c>
      <c r="F2" s="5">
        <v>-21.0</v>
      </c>
      <c r="G2" s="5" t="s">
        <v>59</v>
      </c>
      <c r="H2" s="22">
        <v>45232.0</v>
      </c>
    </row>
    <row r="3">
      <c r="A3" s="9" t="s">
        <v>15</v>
      </c>
      <c r="B3" s="10">
        <v>1.3</v>
      </c>
      <c r="C3" s="11">
        <f t="shared" ref="C3:C4" si="1">+8.33</f>
        <v>8.33</v>
      </c>
      <c r="D3" s="10">
        <v>260.0</v>
      </c>
      <c r="E3" s="10">
        <v>200.0</v>
      </c>
      <c r="F3" s="13">
        <f>+20.37</f>
        <v>20.37</v>
      </c>
      <c r="G3" s="10" t="s">
        <v>60</v>
      </c>
      <c r="H3" s="23">
        <v>45231.0</v>
      </c>
    </row>
    <row r="4">
      <c r="A4" s="14" t="s">
        <v>8</v>
      </c>
      <c r="B4" s="15">
        <v>19.5</v>
      </c>
      <c r="C4" s="16">
        <f t="shared" si="1"/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28</v>
      </c>
      <c r="B5" s="10">
        <v>0.19</v>
      </c>
      <c r="C5" s="11">
        <f>+5.56</f>
        <v>5.56</v>
      </c>
      <c r="D5" s="10">
        <v>513.0</v>
      </c>
      <c r="E5" s="12">
        <v>2700.0</v>
      </c>
      <c r="F5" s="10">
        <v>-17.39</v>
      </c>
      <c r="G5" s="10" t="s">
        <v>59</v>
      </c>
      <c r="H5" s="23">
        <v>45232.0</v>
      </c>
    </row>
    <row r="6">
      <c r="A6" s="14" t="s">
        <v>21</v>
      </c>
      <c r="B6" s="15">
        <v>6.26</v>
      </c>
      <c r="C6" s="16">
        <f>+4.68</f>
        <v>4.68</v>
      </c>
      <c r="D6" s="17">
        <v>8138.0</v>
      </c>
      <c r="E6" s="17">
        <v>1300.0</v>
      </c>
      <c r="F6" s="15">
        <v>-7.67</v>
      </c>
      <c r="G6" s="15" t="s">
        <v>61</v>
      </c>
      <c r="H6" s="25">
        <v>45232.0</v>
      </c>
    </row>
    <row r="7">
      <c r="A7" s="9" t="s">
        <v>62</v>
      </c>
      <c r="B7" s="10">
        <v>403.0</v>
      </c>
      <c r="C7" s="11">
        <f>+4.4</f>
        <v>4.4</v>
      </c>
      <c r="D7" s="12">
        <v>40300.0</v>
      </c>
      <c r="E7" s="10">
        <v>100.0</v>
      </c>
      <c r="F7" s="13">
        <f>+4.68</f>
        <v>4.68</v>
      </c>
      <c r="G7" s="10" t="s">
        <v>63</v>
      </c>
      <c r="H7" s="23">
        <v>45231.0</v>
      </c>
    </row>
    <row r="8">
      <c r="A8" s="14" t="s">
        <v>43</v>
      </c>
      <c r="B8" s="15">
        <v>220.0</v>
      </c>
      <c r="C8" s="16">
        <f>+3.9</f>
        <v>3.9</v>
      </c>
      <c r="D8" s="17">
        <v>88000.0</v>
      </c>
      <c r="E8" s="15">
        <v>400.0</v>
      </c>
      <c r="F8" s="18">
        <f>+94.26</f>
        <v>94.26</v>
      </c>
      <c r="G8" s="15" t="s">
        <v>63</v>
      </c>
      <c r="H8" s="25">
        <v>45231.0</v>
      </c>
    </row>
    <row r="9">
      <c r="A9" s="9" t="s">
        <v>16</v>
      </c>
      <c r="B9" s="10">
        <v>2.85</v>
      </c>
      <c r="C9" s="11">
        <f>+3.64</f>
        <v>3.64</v>
      </c>
      <c r="D9" s="12">
        <v>17955.0</v>
      </c>
      <c r="E9" s="12">
        <v>6300.0</v>
      </c>
      <c r="F9" s="10">
        <v>-24.4</v>
      </c>
      <c r="G9" s="10" t="s">
        <v>59</v>
      </c>
      <c r="H9" s="23">
        <v>45231.0</v>
      </c>
    </row>
    <row r="10">
      <c r="A10" s="14" t="s">
        <v>64</v>
      </c>
      <c r="B10" s="15">
        <v>0.33</v>
      </c>
      <c r="C10" s="16">
        <f>+3.13</f>
        <v>3.13</v>
      </c>
      <c r="D10" s="17">
        <v>1881.0</v>
      </c>
      <c r="E10" s="17">
        <v>5700.0</v>
      </c>
      <c r="F10" s="18">
        <f>+3.13</f>
        <v>3.13</v>
      </c>
      <c r="G10" s="15" t="s">
        <v>65</v>
      </c>
      <c r="H10" s="25">
        <v>45232.0</v>
      </c>
    </row>
    <row r="11">
      <c r="A11" s="9" t="s">
        <v>25</v>
      </c>
      <c r="B11" s="10">
        <v>36.1</v>
      </c>
      <c r="C11" s="11">
        <f>+2.85</f>
        <v>2.85</v>
      </c>
      <c r="D11" s="12">
        <v>7220.0</v>
      </c>
      <c r="E11" s="10">
        <v>200.0</v>
      </c>
      <c r="F11" s="10">
        <v>-13.74</v>
      </c>
      <c r="G11" s="10" t="s">
        <v>66</v>
      </c>
      <c r="H11" s="23">
        <v>45232.0</v>
      </c>
    </row>
    <row r="12">
      <c r="A12" s="14" t="s">
        <v>49</v>
      </c>
      <c r="B12" s="15">
        <v>23.5</v>
      </c>
      <c r="C12" s="16">
        <f>+2.62</f>
        <v>2.62</v>
      </c>
      <c r="D12" s="17">
        <v>9400.0</v>
      </c>
      <c r="E12" s="15">
        <v>400.0</v>
      </c>
      <c r="F12" s="15">
        <v>-25.4</v>
      </c>
      <c r="G12" s="15" t="s">
        <v>66</v>
      </c>
      <c r="H12" s="25">
        <v>45232.0</v>
      </c>
    </row>
    <row r="13">
      <c r="A13" s="9" t="s">
        <v>23</v>
      </c>
      <c r="B13" s="10">
        <v>35.0</v>
      </c>
      <c r="C13" s="11">
        <f>+2.19</f>
        <v>2.19</v>
      </c>
      <c r="D13" s="12">
        <v>3500.0</v>
      </c>
      <c r="E13" s="10">
        <v>100.0</v>
      </c>
      <c r="F13" s="13">
        <f>+11.11</f>
        <v>11.11</v>
      </c>
      <c r="G13" s="10" t="s">
        <v>67</v>
      </c>
      <c r="H13" s="23">
        <v>45232.0</v>
      </c>
    </row>
    <row r="14">
      <c r="A14" s="14" t="s">
        <v>48</v>
      </c>
      <c r="B14" s="15">
        <v>5.0</v>
      </c>
      <c r="C14" s="16">
        <f>+2.04</f>
        <v>2.04</v>
      </c>
      <c r="D14" s="17">
        <v>129500.0</v>
      </c>
      <c r="E14" s="17">
        <v>25900.0</v>
      </c>
      <c r="F14" s="15">
        <v>-3.85</v>
      </c>
      <c r="G14" s="15" t="s">
        <v>61</v>
      </c>
      <c r="H14" s="25">
        <v>45232.0</v>
      </c>
    </row>
    <row r="15">
      <c r="A15" s="9" t="s">
        <v>12</v>
      </c>
      <c r="B15" s="10">
        <v>1.3</v>
      </c>
      <c r="C15" s="11">
        <f>+1.56</f>
        <v>1.56</v>
      </c>
      <c r="D15" s="12">
        <v>2470.0</v>
      </c>
      <c r="E15" s="12">
        <v>1900.0</v>
      </c>
      <c r="F15" s="13">
        <f>+88.41</f>
        <v>88.41</v>
      </c>
      <c r="G15" s="10" t="s">
        <v>60</v>
      </c>
      <c r="H15" s="23">
        <v>45232.0</v>
      </c>
    </row>
    <row r="16">
      <c r="A16" s="14" t="s">
        <v>68</v>
      </c>
      <c r="B16" s="15">
        <v>185.5</v>
      </c>
      <c r="C16" s="16">
        <f>+1.37</f>
        <v>1.37</v>
      </c>
      <c r="D16" s="17">
        <v>37100.0</v>
      </c>
      <c r="E16" s="15">
        <v>200.0</v>
      </c>
      <c r="F16" s="15">
        <v>-6.67</v>
      </c>
      <c r="G16" s="15" t="s">
        <v>69</v>
      </c>
      <c r="H16" s="25">
        <v>45232.0</v>
      </c>
    </row>
    <row r="17">
      <c r="A17" s="9" t="s">
        <v>45</v>
      </c>
      <c r="B17" s="10">
        <v>2.37</v>
      </c>
      <c r="C17" s="11">
        <f>+0.85</f>
        <v>0.85</v>
      </c>
      <c r="D17" s="12">
        <v>1022418.0</v>
      </c>
      <c r="E17" s="12">
        <v>431400.0</v>
      </c>
      <c r="F17" s="10">
        <v>-26.4</v>
      </c>
      <c r="G17" s="10" t="s">
        <v>70</v>
      </c>
      <c r="H17" s="23">
        <v>45232.0</v>
      </c>
    </row>
    <row r="18">
      <c r="A18" s="14" t="s">
        <v>40</v>
      </c>
      <c r="B18" s="15">
        <v>13.65</v>
      </c>
      <c r="C18" s="16">
        <f>+0.37</f>
        <v>0.37</v>
      </c>
      <c r="D18" s="17">
        <v>4095.0</v>
      </c>
      <c r="E18" s="15">
        <v>300.0</v>
      </c>
      <c r="F18" s="18">
        <f>+83.96</f>
        <v>83.96</v>
      </c>
      <c r="G18" s="15" t="s">
        <v>70</v>
      </c>
      <c r="H18" s="25">
        <v>45232.0</v>
      </c>
    </row>
    <row r="19">
      <c r="A19" s="9" t="s">
        <v>11</v>
      </c>
      <c r="B19" s="10">
        <v>13.1</v>
      </c>
      <c r="C19" s="19">
        <v>0.0</v>
      </c>
      <c r="D19" s="12">
        <v>2620.0</v>
      </c>
      <c r="E19" s="10">
        <v>200.0</v>
      </c>
      <c r="F19" s="13">
        <f>+24.76</f>
        <v>24.76</v>
      </c>
      <c r="G19" s="10" t="s">
        <v>71</v>
      </c>
      <c r="H19" s="23">
        <v>45232.0</v>
      </c>
    </row>
    <row r="20">
      <c r="A20" s="14" t="s">
        <v>30</v>
      </c>
      <c r="B20" s="15">
        <v>380.0</v>
      </c>
      <c r="C20" s="20">
        <v>0.0</v>
      </c>
      <c r="D20" s="17">
        <v>38000.0</v>
      </c>
      <c r="E20" s="15">
        <v>100.0</v>
      </c>
      <c r="F20" s="15">
        <v>-9.52</v>
      </c>
      <c r="G20" s="15" t="s">
        <v>71</v>
      </c>
      <c r="H20" s="24">
        <v>45225.0</v>
      </c>
    </row>
    <row r="21">
      <c r="A21" s="9" t="s">
        <v>14</v>
      </c>
      <c r="B21" s="10">
        <v>3.36</v>
      </c>
      <c r="C21" s="19">
        <v>0.0</v>
      </c>
      <c r="D21" s="10">
        <v>336.0</v>
      </c>
      <c r="E21" s="10">
        <v>100.0</v>
      </c>
      <c r="F21" s="10">
        <v>-28.66</v>
      </c>
      <c r="G21" s="10" t="s">
        <v>72</v>
      </c>
      <c r="H21" s="26">
        <v>45230.0</v>
      </c>
    </row>
    <row r="22">
      <c r="A22" s="14" t="s">
        <v>6</v>
      </c>
      <c r="B22" s="15">
        <v>22.0</v>
      </c>
      <c r="C22" s="20">
        <v>0.0</v>
      </c>
      <c r="D22" s="17">
        <v>2200.0</v>
      </c>
      <c r="E22" s="15">
        <v>100.0</v>
      </c>
      <c r="F22" s="15">
        <v>-2.0</v>
      </c>
      <c r="G22" s="15" t="s">
        <v>71</v>
      </c>
      <c r="H22" s="25">
        <v>45232.0</v>
      </c>
    </row>
    <row r="23">
      <c r="A23" s="9" t="s">
        <v>7</v>
      </c>
      <c r="B23" s="10">
        <v>75.0</v>
      </c>
      <c r="C23" s="19">
        <v>0.0</v>
      </c>
      <c r="D23" s="12">
        <v>60000.0</v>
      </c>
      <c r="E23" s="10">
        <v>800.0</v>
      </c>
      <c r="F23" s="13">
        <f>+6.01</f>
        <v>6.01</v>
      </c>
      <c r="G23" s="10" t="s">
        <v>70</v>
      </c>
      <c r="H23" s="26">
        <v>45230.0</v>
      </c>
    </row>
    <row r="24">
      <c r="A24" s="14" t="s">
        <v>35</v>
      </c>
      <c r="B24" s="15">
        <v>9.0</v>
      </c>
      <c r="C24" s="20">
        <v>0.0</v>
      </c>
      <c r="D24" s="17">
        <v>60300.0</v>
      </c>
      <c r="E24" s="17">
        <v>6700.0</v>
      </c>
      <c r="F24" s="18">
        <f>+32.35</f>
        <v>32.35</v>
      </c>
      <c r="G24" s="15" t="s">
        <v>66</v>
      </c>
      <c r="H24" s="25">
        <v>45232.0</v>
      </c>
    </row>
    <row r="25">
      <c r="A25" s="9" t="s">
        <v>13</v>
      </c>
      <c r="B25" s="10">
        <v>2.13</v>
      </c>
      <c r="C25" s="19">
        <v>0.0</v>
      </c>
      <c r="D25" s="12">
        <v>134829.0</v>
      </c>
      <c r="E25" s="12">
        <v>63300.0</v>
      </c>
      <c r="F25" s="13">
        <f>+1.43</f>
        <v>1.43</v>
      </c>
      <c r="G25" s="10" t="s">
        <v>60</v>
      </c>
      <c r="H25" s="26">
        <v>45230.0</v>
      </c>
    </row>
    <row r="26">
      <c r="A26" s="14" t="s">
        <v>17</v>
      </c>
      <c r="B26" s="15">
        <v>205.0</v>
      </c>
      <c r="C26" s="20">
        <v>-0.24</v>
      </c>
      <c r="D26" s="17">
        <v>615000.0</v>
      </c>
      <c r="E26" s="17">
        <v>3000.0</v>
      </c>
      <c r="F26" s="18">
        <f>+28.13</f>
        <v>28.13</v>
      </c>
      <c r="G26" s="15" t="s">
        <v>71</v>
      </c>
      <c r="H26" s="25">
        <v>45232.0</v>
      </c>
    </row>
    <row r="27">
      <c r="A27" s="9" t="s">
        <v>34</v>
      </c>
      <c r="B27" s="10">
        <v>20.0</v>
      </c>
      <c r="C27" s="19">
        <v>-0.25</v>
      </c>
      <c r="D27" s="12">
        <v>202000.0</v>
      </c>
      <c r="E27" s="12">
        <v>10100.0</v>
      </c>
      <c r="F27" s="13">
        <f>+25.39</f>
        <v>25.39</v>
      </c>
      <c r="G27" s="10" t="s">
        <v>73</v>
      </c>
      <c r="H27" s="23">
        <v>45232.0</v>
      </c>
    </row>
    <row r="28">
      <c r="A28" s="14" t="s">
        <v>55</v>
      </c>
      <c r="B28" s="15">
        <v>17.5</v>
      </c>
      <c r="C28" s="20">
        <v>-0.28</v>
      </c>
      <c r="D28" s="17">
        <v>134750.0</v>
      </c>
      <c r="E28" s="17">
        <v>7700.0</v>
      </c>
      <c r="F28" s="18">
        <f>+45.83</f>
        <v>45.83</v>
      </c>
      <c r="G28" s="15" t="s">
        <v>60</v>
      </c>
      <c r="H28" s="25">
        <v>45232.0</v>
      </c>
    </row>
    <row r="29">
      <c r="A29" s="9" t="s">
        <v>42</v>
      </c>
      <c r="B29" s="10">
        <v>37.05</v>
      </c>
      <c r="C29" s="19">
        <v>-0.4</v>
      </c>
      <c r="D29" s="12">
        <v>1.6394625E7</v>
      </c>
      <c r="E29" s="12">
        <v>442500.0</v>
      </c>
      <c r="F29" s="10">
        <v>-16.74</v>
      </c>
      <c r="G29" s="10" t="s">
        <v>67</v>
      </c>
      <c r="H29" s="23">
        <v>45232.0</v>
      </c>
    </row>
    <row r="30">
      <c r="A30" s="14" t="s">
        <v>20</v>
      </c>
      <c r="B30" s="15">
        <v>155.75</v>
      </c>
      <c r="C30" s="20">
        <v>-0.48</v>
      </c>
      <c r="D30" s="17">
        <v>420525.0</v>
      </c>
      <c r="E30" s="17">
        <v>2700.0</v>
      </c>
      <c r="F30" s="18">
        <f>+9.11</f>
        <v>9.11</v>
      </c>
      <c r="G30" s="15" t="s">
        <v>67</v>
      </c>
      <c r="H30" s="25">
        <v>45232.0</v>
      </c>
    </row>
    <row r="31">
      <c r="A31" s="9" t="s">
        <v>53</v>
      </c>
      <c r="B31" s="10">
        <v>3.89</v>
      </c>
      <c r="C31" s="19">
        <v>-0.51</v>
      </c>
      <c r="D31" s="12">
        <v>17894.0</v>
      </c>
      <c r="E31" s="12">
        <v>4600.0</v>
      </c>
      <c r="F31" s="13">
        <f>+21.94</f>
        <v>21.94</v>
      </c>
      <c r="G31" s="10" t="s">
        <v>65</v>
      </c>
      <c r="H31" s="23">
        <v>45232.0</v>
      </c>
    </row>
    <row r="32">
      <c r="A32" s="14" t="s">
        <v>19</v>
      </c>
      <c r="B32" s="15">
        <v>1.76</v>
      </c>
      <c r="C32" s="20">
        <v>-0.57</v>
      </c>
      <c r="D32" s="17">
        <v>50864.0</v>
      </c>
      <c r="E32" s="17">
        <v>28900.0</v>
      </c>
      <c r="F32" s="15">
        <v>-3.83</v>
      </c>
      <c r="G32" s="15" t="s">
        <v>69</v>
      </c>
      <c r="H32" s="25">
        <v>45232.0</v>
      </c>
    </row>
    <row r="33">
      <c r="A33" s="9" t="s">
        <v>33</v>
      </c>
      <c r="B33" s="10">
        <v>6.9</v>
      </c>
      <c r="C33" s="19">
        <v>-0.58</v>
      </c>
      <c r="D33" s="12">
        <v>34500.0</v>
      </c>
      <c r="E33" s="12">
        <v>5000.0</v>
      </c>
      <c r="F33" s="10">
        <v>-27.97</v>
      </c>
      <c r="G33" s="10" t="s">
        <v>69</v>
      </c>
      <c r="H33" s="23">
        <v>45231.0</v>
      </c>
    </row>
    <row r="34">
      <c r="A34" s="14" t="s">
        <v>38</v>
      </c>
      <c r="B34" s="15">
        <v>39.1</v>
      </c>
      <c r="C34" s="20">
        <v>-0.64</v>
      </c>
      <c r="D34" s="17">
        <v>1888530.0</v>
      </c>
      <c r="E34" s="17">
        <v>48300.0</v>
      </c>
      <c r="F34" s="15">
        <v>-0.64</v>
      </c>
      <c r="G34" s="15" t="s">
        <v>67</v>
      </c>
      <c r="H34" s="25">
        <v>45232.0</v>
      </c>
    </row>
    <row r="35">
      <c r="A35" s="9" t="s">
        <v>41</v>
      </c>
      <c r="B35" s="10">
        <v>11.55</v>
      </c>
      <c r="C35" s="19">
        <v>-0.86</v>
      </c>
      <c r="D35" s="12">
        <v>1258950.0</v>
      </c>
      <c r="E35" s="12">
        <v>109000.0</v>
      </c>
      <c r="F35" s="10">
        <v>-6.1</v>
      </c>
      <c r="G35" s="10" t="s">
        <v>67</v>
      </c>
      <c r="H35" s="23">
        <v>45232.0</v>
      </c>
    </row>
    <row r="36">
      <c r="A36" s="14" t="s">
        <v>50</v>
      </c>
      <c r="B36" s="15">
        <v>16.75</v>
      </c>
      <c r="C36" s="20">
        <v>-0.89</v>
      </c>
      <c r="D36" s="17">
        <v>139025.0</v>
      </c>
      <c r="E36" s="17">
        <v>8300.0</v>
      </c>
      <c r="F36" s="15">
        <v>-1.47</v>
      </c>
      <c r="G36" s="15" t="s">
        <v>60</v>
      </c>
      <c r="H36" s="25">
        <v>45232.0</v>
      </c>
    </row>
    <row r="37">
      <c r="A37" s="9" t="s">
        <v>74</v>
      </c>
      <c r="B37" s="10">
        <v>44.55</v>
      </c>
      <c r="C37" s="19">
        <v>-1.0</v>
      </c>
      <c r="D37" s="12">
        <v>311850.0</v>
      </c>
      <c r="E37" s="12">
        <v>7000.0</v>
      </c>
      <c r="F37" s="10">
        <v>-10.9</v>
      </c>
      <c r="G37" s="10" t="s">
        <v>67</v>
      </c>
      <c r="H37" s="23">
        <v>45232.0</v>
      </c>
    </row>
    <row r="38">
      <c r="A38" s="14" t="s">
        <v>18</v>
      </c>
      <c r="B38" s="15">
        <v>2.47</v>
      </c>
      <c r="C38" s="20">
        <v>-1.2</v>
      </c>
      <c r="D38" s="17">
        <v>23959.0</v>
      </c>
      <c r="E38" s="17">
        <v>9700.0</v>
      </c>
      <c r="F38" s="15">
        <v>-17.94</v>
      </c>
      <c r="G38" s="15" t="s">
        <v>73</v>
      </c>
      <c r="H38" s="25">
        <v>45232.0</v>
      </c>
    </row>
    <row r="39">
      <c r="A39" s="9" t="s">
        <v>31</v>
      </c>
      <c r="B39" s="10">
        <v>11.4</v>
      </c>
      <c r="C39" s="19">
        <v>-1.3</v>
      </c>
      <c r="D39" s="12">
        <v>856140.0</v>
      </c>
      <c r="E39" s="12">
        <v>75100.0</v>
      </c>
      <c r="F39" s="10">
        <v>-7.32</v>
      </c>
      <c r="G39" s="10" t="s">
        <v>67</v>
      </c>
      <c r="H39" s="23">
        <v>45232.0</v>
      </c>
    </row>
    <row r="40">
      <c r="A40" s="14" t="s">
        <v>44</v>
      </c>
      <c r="B40" s="15">
        <v>415.0</v>
      </c>
      <c r="C40" s="20">
        <v>-1.37</v>
      </c>
      <c r="D40" s="17">
        <v>539500.0</v>
      </c>
      <c r="E40" s="17">
        <v>1300.0</v>
      </c>
      <c r="F40" s="15">
        <v>-9.78</v>
      </c>
      <c r="G40" s="15" t="s">
        <v>63</v>
      </c>
      <c r="H40" s="25">
        <v>45232.0</v>
      </c>
    </row>
    <row r="41">
      <c r="A41" s="9" t="s">
        <v>22</v>
      </c>
      <c r="B41" s="10">
        <v>12.1</v>
      </c>
      <c r="C41" s="19">
        <v>-1.63</v>
      </c>
      <c r="D41" s="12">
        <v>8535340.0</v>
      </c>
      <c r="E41" s="12">
        <v>705400.0</v>
      </c>
      <c r="F41" s="10">
        <v>-49.9</v>
      </c>
      <c r="G41" s="10" t="s">
        <v>75</v>
      </c>
      <c r="H41" s="23">
        <v>45232.0</v>
      </c>
    </row>
    <row r="42">
      <c r="A42" s="14" t="s">
        <v>46</v>
      </c>
      <c r="B42" s="15">
        <v>16.65</v>
      </c>
      <c r="C42" s="20">
        <v>-1.77</v>
      </c>
      <c r="D42" s="17">
        <v>178155.0</v>
      </c>
      <c r="E42" s="17">
        <v>10700.0</v>
      </c>
      <c r="F42" s="15">
        <v>-30.19</v>
      </c>
      <c r="G42" s="15" t="s">
        <v>70</v>
      </c>
      <c r="H42" s="25">
        <v>45232.0</v>
      </c>
    </row>
    <row r="43">
      <c r="A43" s="9" t="s">
        <v>24</v>
      </c>
      <c r="B43" s="10">
        <v>3.73</v>
      </c>
      <c r="C43" s="19">
        <v>-1.84</v>
      </c>
      <c r="D43" s="12">
        <v>4849.0</v>
      </c>
      <c r="E43" s="12">
        <v>1300.0</v>
      </c>
      <c r="F43" s="10">
        <v>-33.39</v>
      </c>
      <c r="G43" s="10" t="s">
        <v>69</v>
      </c>
      <c r="H43" s="23">
        <v>45232.0</v>
      </c>
    </row>
    <row r="44">
      <c r="A44" s="14" t="s">
        <v>36</v>
      </c>
      <c r="B44" s="15">
        <v>8.4</v>
      </c>
      <c r="C44" s="20">
        <v>-1.87</v>
      </c>
      <c r="D44" s="17">
        <v>623280.0</v>
      </c>
      <c r="E44" s="17">
        <v>74200.0</v>
      </c>
      <c r="F44" s="18">
        <f>+0.48</f>
        <v>0.48</v>
      </c>
      <c r="G44" s="15" t="s">
        <v>61</v>
      </c>
      <c r="H44" s="25">
        <v>45232.0</v>
      </c>
    </row>
    <row r="45">
      <c r="A45" s="9" t="s">
        <v>52</v>
      </c>
      <c r="B45" s="10">
        <v>0.52</v>
      </c>
      <c r="C45" s="19">
        <v>-1.89</v>
      </c>
      <c r="D45" s="10">
        <v>416.0</v>
      </c>
      <c r="E45" s="10">
        <v>800.0</v>
      </c>
      <c r="F45" s="10">
        <v>-44.09</v>
      </c>
      <c r="G45" s="10" t="s">
        <v>61</v>
      </c>
      <c r="H45" s="23">
        <v>45232.0</v>
      </c>
    </row>
    <row r="46">
      <c r="A46" s="14" t="s">
        <v>32</v>
      </c>
      <c r="B46" s="15">
        <v>0.91</v>
      </c>
      <c r="C46" s="20">
        <v>-2.15</v>
      </c>
      <c r="D46" s="17">
        <v>1638.0</v>
      </c>
      <c r="E46" s="17">
        <v>1800.0</v>
      </c>
      <c r="F46" s="18">
        <f>+8.33</f>
        <v>8.33</v>
      </c>
      <c r="G46" s="15" t="s">
        <v>66</v>
      </c>
      <c r="H46" s="25">
        <v>45232.0</v>
      </c>
    </row>
    <row r="47">
      <c r="A47" s="9" t="s">
        <v>51</v>
      </c>
      <c r="B47" s="10">
        <v>123.0</v>
      </c>
      <c r="C47" s="19">
        <v>-2.77</v>
      </c>
      <c r="D47" s="12">
        <v>1.78842E7</v>
      </c>
      <c r="E47" s="12">
        <v>145400.0</v>
      </c>
      <c r="F47" s="10">
        <v>-26.57</v>
      </c>
      <c r="G47" s="10" t="s">
        <v>76</v>
      </c>
      <c r="H47" s="23">
        <v>45232.0</v>
      </c>
    </row>
    <row r="48">
      <c r="A48" s="14" t="s">
        <v>54</v>
      </c>
      <c r="B48" s="15">
        <v>3.19</v>
      </c>
      <c r="C48" s="20">
        <v>-3.04</v>
      </c>
      <c r="D48" s="15">
        <v>957.0</v>
      </c>
      <c r="E48" s="15">
        <v>300.0</v>
      </c>
      <c r="F48" s="18">
        <f>+7.77</f>
        <v>7.77</v>
      </c>
      <c r="G48" s="15" t="s">
        <v>60</v>
      </c>
      <c r="H48" s="24">
        <v>45230.0</v>
      </c>
    </row>
    <row r="49">
      <c r="A49" s="9" t="s">
        <v>27</v>
      </c>
      <c r="B49" s="10">
        <v>105.0</v>
      </c>
      <c r="C49" s="19">
        <v>-3.45</v>
      </c>
      <c r="D49" s="12">
        <v>84000.0</v>
      </c>
      <c r="E49" s="10">
        <v>800.0</v>
      </c>
      <c r="F49" s="13">
        <f>+2.94</f>
        <v>2.94</v>
      </c>
      <c r="G49" s="10" t="s">
        <v>67</v>
      </c>
      <c r="H49" s="23">
        <v>45232.0</v>
      </c>
    </row>
    <row r="50">
      <c r="A50" s="14" t="s">
        <v>37</v>
      </c>
      <c r="B50" s="15">
        <v>2.02</v>
      </c>
      <c r="C50" s="20">
        <v>-3.81</v>
      </c>
      <c r="D50" s="17">
        <v>10302.0</v>
      </c>
      <c r="E50" s="17">
        <v>5100.0</v>
      </c>
      <c r="F50" s="18">
        <f>+3.59</f>
        <v>3.59</v>
      </c>
      <c r="G50" s="15" t="s">
        <v>69</v>
      </c>
      <c r="H50" s="25">
        <v>45232.0</v>
      </c>
    </row>
    <row r="51">
      <c r="A51" s="9" t="s">
        <v>26</v>
      </c>
      <c r="B51" s="10">
        <v>16.5</v>
      </c>
      <c r="C51" s="19">
        <v>-4.07</v>
      </c>
      <c r="D51" s="12">
        <v>2488200.0</v>
      </c>
      <c r="E51" s="12">
        <v>150800.0</v>
      </c>
      <c r="F51" s="10">
        <v>-56.69</v>
      </c>
      <c r="G51" s="10" t="s">
        <v>67</v>
      </c>
      <c r="H51" s="23">
        <v>45232.0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58</v>
      </c>
      <c r="B2" s="5">
        <v>2.37</v>
      </c>
      <c r="C2" s="6">
        <f>+9.72</f>
        <v>9.72</v>
      </c>
      <c r="D2" s="7">
        <v>65649.0</v>
      </c>
      <c r="E2" s="7">
        <v>27700.0</v>
      </c>
      <c r="F2" s="5">
        <v>-21.0</v>
      </c>
      <c r="G2" s="5" t="s">
        <v>59</v>
      </c>
      <c r="H2" s="22">
        <v>45232.0</v>
      </c>
    </row>
    <row r="3">
      <c r="A3" s="9" t="s">
        <v>15</v>
      </c>
      <c r="B3" s="10">
        <v>1.3</v>
      </c>
      <c r="C3" s="11">
        <f t="shared" ref="C3:C4" si="1">+8.33</f>
        <v>8.33</v>
      </c>
      <c r="D3" s="10">
        <v>260.0</v>
      </c>
      <c r="E3" s="10">
        <v>200.0</v>
      </c>
      <c r="F3" s="13">
        <f>+20.37</f>
        <v>20.37</v>
      </c>
      <c r="G3" s="10" t="s">
        <v>60</v>
      </c>
      <c r="H3" s="23">
        <v>45231.0</v>
      </c>
    </row>
    <row r="4">
      <c r="A4" s="14" t="s">
        <v>8</v>
      </c>
      <c r="B4" s="15">
        <v>19.5</v>
      </c>
      <c r="C4" s="16">
        <f t="shared" si="1"/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28</v>
      </c>
      <c r="B5" s="10">
        <v>0.19</v>
      </c>
      <c r="C5" s="11">
        <f>+5.56</f>
        <v>5.56</v>
      </c>
      <c r="D5" s="10">
        <v>513.0</v>
      </c>
      <c r="E5" s="12">
        <v>2700.0</v>
      </c>
      <c r="F5" s="10">
        <v>-17.39</v>
      </c>
      <c r="G5" s="10" t="s">
        <v>59</v>
      </c>
      <c r="H5" s="23">
        <v>45232.0</v>
      </c>
    </row>
    <row r="6">
      <c r="A6" s="14" t="s">
        <v>21</v>
      </c>
      <c r="B6" s="15">
        <v>6.26</v>
      </c>
      <c r="C6" s="16">
        <f>+4.68</f>
        <v>4.68</v>
      </c>
      <c r="D6" s="17">
        <v>8138.0</v>
      </c>
      <c r="E6" s="17">
        <v>1300.0</v>
      </c>
      <c r="F6" s="15">
        <v>-7.67</v>
      </c>
      <c r="G6" s="15" t="s">
        <v>61</v>
      </c>
      <c r="H6" s="25">
        <v>45232.0</v>
      </c>
    </row>
    <row r="7">
      <c r="A7" s="9" t="s">
        <v>62</v>
      </c>
      <c r="B7" s="10">
        <v>403.0</v>
      </c>
      <c r="C7" s="11">
        <f>+4.4</f>
        <v>4.4</v>
      </c>
      <c r="D7" s="12">
        <v>40300.0</v>
      </c>
      <c r="E7" s="10">
        <v>100.0</v>
      </c>
      <c r="F7" s="13">
        <f>+4.68</f>
        <v>4.68</v>
      </c>
      <c r="G7" s="10" t="s">
        <v>63</v>
      </c>
      <c r="H7" s="23">
        <v>45231.0</v>
      </c>
    </row>
    <row r="8">
      <c r="A8" s="14" t="s">
        <v>43</v>
      </c>
      <c r="B8" s="15">
        <v>220.0</v>
      </c>
      <c r="C8" s="16">
        <f>+3.9</f>
        <v>3.9</v>
      </c>
      <c r="D8" s="17">
        <v>88000.0</v>
      </c>
      <c r="E8" s="15">
        <v>400.0</v>
      </c>
      <c r="F8" s="18">
        <f>+94.26</f>
        <v>94.26</v>
      </c>
      <c r="G8" s="15" t="s">
        <v>63</v>
      </c>
      <c r="H8" s="25">
        <v>45231.0</v>
      </c>
    </row>
    <row r="9">
      <c r="A9" s="9" t="s">
        <v>16</v>
      </c>
      <c r="B9" s="10">
        <v>2.85</v>
      </c>
      <c r="C9" s="11">
        <f>+3.64</f>
        <v>3.64</v>
      </c>
      <c r="D9" s="12">
        <v>17955.0</v>
      </c>
      <c r="E9" s="12">
        <v>6300.0</v>
      </c>
      <c r="F9" s="10">
        <v>-24.4</v>
      </c>
      <c r="G9" s="10" t="s">
        <v>59</v>
      </c>
      <c r="H9" s="23">
        <v>45231.0</v>
      </c>
    </row>
    <row r="10">
      <c r="A10" s="14" t="s">
        <v>64</v>
      </c>
      <c r="B10" s="15">
        <v>0.33</v>
      </c>
      <c r="C10" s="16">
        <f>+3.13</f>
        <v>3.13</v>
      </c>
      <c r="D10" s="17">
        <v>1881.0</v>
      </c>
      <c r="E10" s="17">
        <v>5700.0</v>
      </c>
      <c r="F10" s="18">
        <f>+3.13</f>
        <v>3.13</v>
      </c>
      <c r="G10" s="15" t="s">
        <v>65</v>
      </c>
      <c r="H10" s="25">
        <v>45232.0</v>
      </c>
    </row>
    <row r="11">
      <c r="A11" s="9" t="s">
        <v>25</v>
      </c>
      <c r="B11" s="10">
        <v>36.1</v>
      </c>
      <c r="C11" s="11">
        <f>+2.85</f>
        <v>2.85</v>
      </c>
      <c r="D11" s="12">
        <v>7220.0</v>
      </c>
      <c r="E11" s="10">
        <v>200.0</v>
      </c>
      <c r="F11" s="10">
        <v>-13.74</v>
      </c>
      <c r="G11" s="10" t="s">
        <v>66</v>
      </c>
      <c r="H11" s="23">
        <v>45232.0</v>
      </c>
    </row>
    <row r="12">
      <c r="A12" s="14" t="s">
        <v>49</v>
      </c>
      <c r="B12" s="15">
        <v>23.5</v>
      </c>
      <c r="C12" s="16">
        <f>+2.62</f>
        <v>2.62</v>
      </c>
      <c r="D12" s="17">
        <v>9400.0</v>
      </c>
      <c r="E12" s="15">
        <v>400.0</v>
      </c>
      <c r="F12" s="15">
        <v>-25.4</v>
      </c>
      <c r="G12" s="15" t="s">
        <v>66</v>
      </c>
      <c r="H12" s="25">
        <v>45232.0</v>
      </c>
    </row>
    <row r="13">
      <c r="A13" s="9" t="s">
        <v>23</v>
      </c>
      <c r="B13" s="10">
        <v>35.0</v>
      </c>
      <c r="C13" s="11">
        <f>+2.19</f>
        <v>2.19</v>
      </c>
      <c r="D13" s="12">
        <v>3500.0</v>
      </c>
      <c r="E13" s="10">
        <v>100.0</v>
      </c>
      <c r="F13" s="13">
        <f>+11.11</f>
        <v>11.11</v>
      </c>
      <c r="G13" s="10" t="s">
        <v>67</v>
      </c>
      <c r="H13" s="23">
        <v>45232.0</v>
      </c>
    </row>
    <row r="14">
      <c r="A14" s="14" t="s">
        <v>48</v>
      </c>
      <c r="B14" s="15">
        <v>5.0</v>
      </c>
      <c r="C14" s="16">
        <f>+2.04</f>
        <v>2.04</v>
      </c>
      <c r="D14" s="17">
        <v>129500.0</v>
      </c>
      <c r="E14" s="17">
        <v>25900.0</v>
      </c>
      <c r="F14" s="15">
        <v>-3.85</v>
      </c>
      <c r="G14" s="15" t="s">
        <v>61</v>
      </c>
      <c r="H14" s="25">
        <v>45232.0</v>
      </c>
    </row>
    <row r="15">
      <c r="A15" s="9" t="s">
        <v>12</v>
      </c>
      <c r="B15" s="10">
        <v>1.3</v>
      </c>
      <c r="C15" s="11">
        <f>+1.56</f>
        <v>1.56</v>
      </c>
      <c r="D15" s="12">
        <v>2470.0</v>
      </c>
      <c r="E15" s="12">
        <v>1900.0</v>
      </c>
      <c r="F15" s="13">
        <f>+88.41</f>
        <v>88.41</v>
      </c>
      <c r="G15" s="10" t="s">
        <v>60</v>
      </c>
      <c r="H15" s="23">
        <v>45232.0</v>
      </c>
    </row>
    <row r="16">
      <c r="A16" s="14" t="s">
        <v>68</v>
      </c>
      <c r="B16" s="15">
        <v>185.5</v>
      </c>
      <c r="C16" s="16">
        <f>+1.37</f>
        <v>1.37</v>
      </c>
      <c r="D16" s="17">
        <v>37100.0</v>
      </c>
      <c r="E16" s="15">
        <v>200.0</v>
      </c>
      <c r="F16" s="15">
        <v>-6.67</v>
      </c>
      <c r="G16" s="15" t="s">
        <v>69</v>
      </c>
      <c r="H16" s="25">
        <v>45232.0</v>
      </c>
    </row>
    <row r="17">
      <c r="A17" s="9" t="s">
        <v>45</v>
      </c>
      <c r="B17" s="10">
        <v>2.37</v>
      </c>
      <c r="C17" s="11">
        <f>+0.85</f>
        <v>0.85</v>
      </c>
      <c r="D17" s="12">
        <v>1022418.0</v>
      </c>
      <c r="E17" s="12">
        <v>431400.0</v>
      </c>
      <c r="F17" s="10">
        <v>-26.4</v>
      </c>
      <c r="G17" s="10" t="s">
        <v>70</v>
      </c>
      <c r="H17" s="23">
        <v>45232.0</v>
      </c>
    </row>
    <row r="18">
      <c r="A18" s="14" t="s">
        <v>40</v>
      </c>
      <c r="B18" s="15">
        <v>13.65</v>
      </c>
      <c r="C18" s="16">
        <f>+0.37</f>
        <v>0.37</v>
      </c>
      <c r="D18" s="17">
        <v>4095.0</v>
      </c>
      <c r="E18" s="15">
        <v>300.0</v>
      </c>
      <c r="F18" s="18">
        <f>+83.96</f>
        <v>83.96</v>
      </c>
      <c r="G18" s="15" t="s">
        <v>70</v>
      </c>
      <c r="H18" s="25">
        <v>45232.0</v>
      </c>
    </row>
    <row r="19">
      <c r="A19" s="9" t="s">
        <v>11</v>
      </c>
      <c r="B19" s="10">
        <v>13.1</v>
      </c>
      <c r="C19" s="19">
        <v>0.0</v>
      </c>
      <c r="D19" s="12">
        <v>2620.0</v>
      </c>
      <c r="E19" s="10">
        <v>200.0</v>
      </c>
      <c r="F19" s="13">
        <f>+24.76</f>
        <v>24.76</v>
      </c>
      <c r="G19" s="10" t="s">
        <v>71</v>
      </c>
      <c r="H19" s="23">
        <v>45232.0</v>
      </c>
    </row>
    <row r="20">
      <c r="A20" s="14" t="s">
        <v>30</v>
      </c>
      <c r="B20" s="15">
        <v>380.0</v>
      </c>
      <c r="C20" s="20">
        <v>0.0</v>
      </c>
      <c r="D20" s="17">
        <v>38000.0</v>
      </c>
      <c r="E20" s="15">
        <v>100.0</v>
      </c>
      <c r="F20" s="15">
        <v>-9.52</v>
      </c>
      <c r="G20" s="15" t="s">
        <v>71</v>
      </c>
      <c r="H20" s="24">
        <v>45225.0</v>
      </c>
    </row>
    <row r="21">
      <c r="A21" s="9" t="s">
        <v>14</v>
      </c>
      <c r="B21" s="10">
        <v>3.36</v>
      </c>
      <c r="C21" s="19">
        <v>0.0</v>
      </c>
      <c r="D21" s="10">
        <v>336.0</v>
      </c>
      <c r="E21" s="10">
        <v>100.0</v>
      </c>
      <c r="F21" s="10">
        <v>-28.66</v>
      </c>
      <c r="G21" s="10" t="s">
        <v>72</v>
      </c>
      <c r="H21" s="26">
        <v>45230.0</v>
      </c>
    </row>
    <row r="22">
      <c r="A22" s="14" t="s">
        <v>6</v>
      </c>
      <c r="B22" s="15">
        <v>22.0</v>
      </c>
      <c r="C22" s="20">
        <v>0.0</v>
      </c>
      <c r="D22" s="17">
        <v>2200.0</v>
      </c>
      <c r="E22" s="15">
        <v>100.0</v>
      </c>
      <c r="F22" s="15">
        <v>-2.0</v>
      </c>
      <c r="G22" s="15" t="s">
        <v>71</v>
      </c>
      <c r="H22" s="25">
        <v>45232.0</v>
      </c>
    </row>
    <row r="23">
      <c r="A23" s="9" t="s">
        <v>7</v>
      </c>
      <c r="B23" s="10">
        <v>75.0</v>
      </c>
      <c r="C23" s="19">
        <v>0.0</v>
      </c>
      <c r="D23" s="12">
        <v>60000.0</v>
      </c>
      <c r="E23" s="10">
        <v>800.0</v>
      </c>
      <c r="F23" s="13">
        <f>+6.01</f>
        <v>6.01</v>
      </c>
      <c r="G23" s="10" t="s">
        <v>70</v>
      </c>
      <c r="H23" s="26">
        <v>45230.0</v>
      </c>
    </row>
    <row r="24">
      <c r="A24" s="14" t="s">
        <v>35</v>
      </c>
      <c r="B24" s="15">
        <v>9.0</v>
      </c>
      <c r="C24" s="20">
        <v>0.0</v>
      </c>
      <c r="D24" s="17">
        <v>60300.0</v>
      </c>
      <c r="E24" s="17">
        <v>6700.0</v>
      </c>
      <c r="F24" s="18">
        <f>+32.35</f>
        <v>32.35</v>
      </c>
      <c r="G24" s="15" t="s">
        <v>66</v>
      </c>
      <c r="H24" s="25">
        <v>45232.0</v>
      </c>
    </row>
    <row r="25">
      <c r="A25" s="9" t="s">
        <v>13</v>
      </c>
      <c r="B25" s="10">
        <v>2.13</v>
      </c>
      <c r="C25" s="19">
        <v>0.0</v>
      </c>
      <c r="D25" s="12">
        <v>134829.0</v>
      </c>
      <c r="E25" s="12">
        <v>63300.0</v>
      </c>
      <c r="F25" s="13">
        <f>+1.43</f>
        <v>1.43</v>
      </c>
      <c r="G25" s="10" t="s">
        <v>60</v>
      </c>
      <c r="H25" s="26">
        <v>45230.0</v>
      </c>
    </row>
    <row r="26">
      <c r="A26" s="14" t="s">
        <v>17</v>
      </c>
      <c r="B26" s="15">
        <v>205.0</v>
      </c>
      <c r="C26" s="20">
        <v>-0.24</v>
      </c>
      <c r="D26" s="17">
        <v>615000.0</v>
      </c>
      <c r="E26" s="17">
        <v>3000.0</v>
      </c>
      <c r="F26" s="18">
        <f>+28.13</f>
        <v>28.13</v>
      </c>
      <c r="G26" s="15" t="s">
        <v>71</v>
      </c>
      <c r="H26" s="25">
        <v>45232.0</v>
      </c>
    </row>
    <row r="27">
      <c r="A27" s="9" t="s">
        <v>34</v>
      </c>
      <c r="B27" s="10">
        <v>20.0</v>
      </c>
      <c r="C27" s="19">
        <v>-0.25</v>
      </c>
      <c r="D27" s="12">
        <v>202000.0</v>
      </c>
      <c r="E27" s="12">
        <v>10100.0</v>
      </c>
      <c r="F27" s="13">
        <f>+25.39</f>
        <v>25.39</v>
      </c>
      <c r="G27" s="10" t="s">
        <v>73</v>
      </c>
      <c r="H27" s="23">
        <v>45232.0</v>
      </c>
    </row>
    <row r="28">
      <c r="A28" s="14" t="s">
        <v>55</v>
      </c>
      <c r="B28" s="15">
        <v>17.5</v>
      </c>
      <c r="C28" s="20">
        <v>-0.28</v>
      </c>
      <c r="D28" s="17">
        <v>134750.0</v>
      </c>
      <c r="E28" s="17">
        <v>7700.0</v>
      </c>
      <c r="F28" s="18">
        <f>+45.83</f>
        <v>45.83</v>
      </c>
      <c r="G28" s="15" t="s">
        <v>60</v>
      </c>
      <c r="H28" s="25">
        <v>45232.0</v>
      </c>
    </row>
    <row r="29">
      <c r="A29" s="9" t="s">
        <v>42</v>
      </c>
      <c r="B29" s="10">
        <v>37.05</v>
      </c>
      <c r="C29" s="19">
        <v>-0.4</v>
      </c>
      <c r="D29" s="12">
        <v>1.6394625E7</v>
      </c>
      <c r="E29" s="12">
        <v>442500.0</v>
      </c>
      <c r="F29" s="10">
        <v>-16.74</v>
      </c>
      <c r="G29" s="10" t="s">
        <v>67</v>
      </c>
      <c r="H29" s="23">
        <v>45232.0</v>
      </c>
    </row>
    <row r="30">
      <c r="A30" s="14" t="s">
        <v>20</v>
      </c>
      <c r="B30" s="15">
        <v>155.75</v>
      </c>
      <c r="C30" s="20">
        <v>-0.48</v>
      </c>
      <c r="D30" s="17">
        <v>420525.0</v>
      </c>
      <c r="E30" s="17">
        <v>2700.0</v>
      </c>
      <c r="F30" s="18">
        <f>+9.11</f>
        <v>9.11</v>
      </c>
      <c r="G30" s="15" t="s">
        <v>67</v>
      </c>
      <c r="H30" s="25">
        <v>45232.0</v>
      </c>
    </row>
    <row r="31">
      <c r="A31" s="9" t="s">
        <v>53</v>
      </c>
      <c r="B31" s="10">
        <v>3.89</v>
      </c>
      <c r="C31" s="19">
        <v>-0.51</v>
      </c>
      <c r="D31" s="12">
        <v>17894.0</v>
      </c>
      <c r="E31" s="12">
        <v>4600.0</v>
      </c>
      <c r="F31" s="13">
        <f>+21.94</f>
        <v>21.94</v>
      </c>
      <c r="G31" s="10" t="s">
        <v>65</v>
      </c>
      <c r="H31" s="23">
        <v>45232.0</v>
      </c>
    </row>
    <row r="32">
      <c r="A32" s="14" t="s">
        <v>19</v>
      </c>
      <c r="B32" s="15">
        <v>1.76</v>
      </c>
      <c r="C32" s="20">
        <v>-0.57</v>
      </c>
      <c r="D32" s="17">
        <v>50864.0</v>
      </c>
      <c r="E32" s="17">
        <v>28900.0</v>
      </c>
      <c r="F32" s="15">
        <v>-3.83</v>
      </c>
      <c r="G32" s="15" t="s">
        <v>69</v>
      </c>
      <c r="H32" s="25">
        <v>45232.0</v>
      </c>
    </row>
    <row r="33">
      <c r="A33" s="9" t="s">
        <v>33</v>
      </c>
      <c r="B33" s="10">
        <v>6.9</v>
      </c>
      <c r="C33" s="19">
        <v>-0.58</v>
      </c>
      <c r="D33" s="12">
        <v>34500.0</v>
      </c>
      <c r="E33" s="12">
        <v>5000.0</v>
      </c>
      <c r="F33" s="10">
        <v>-27.97</v>
      </c>
      <c r="G33" s="10" t="s">
        <v>69</v>
      </c>
      <c r="H33" s="23">
        <v>45231.0</v>
      </c>
    </row>
    <row r="34">
      <c r="A34" s="14" t="s">
        <v>38</v>
      </c>
      <c r="B34" s="15">
        <v>39.1</v>
      </c>
      <c r="C34" s="20">
        <v>-0.64</v>
      </c>
      <c r="D34" s="17">
        <v>1888530.0</v>
      </c>
      <c r="E34" s="17">
        <v>48300.0</v>
      </c>
      <c r="F34" s="15">
        <v>-0.64</v>
      </c>
      <c r="G34" s="15" t="s">
        <v>67</v>
      </c>
      <c r="H34" s="25">
        <v>45232.0</v>
      </c>
    </row>
    <row r="35">
      <c r="A35" s="9" t="s">
        <v>41</v>
      </c>
      <c r="B35" s="10">
        <v>11.55</v>
      </c>
      <c r="C35" s="19">
        <v>-0.86</v>
      </c>
      <c r="D35" s="12">
        <v>1258950.0</v>
      </c>
      <c r="E35" s="12">
        <v>109000.0</v>
      </c>
      <c r="F35" s="10">
        <v>-6.1</v>
      </c>
      <c r="G35" s="10" t="s">
        <v>67</v>
      </c>
      <c r="H35" s="23">
        <v>45232.0</v>
      </c>
    </row>
    <row r="36">
      <c r="A36" s="14" t="s">
        <v>50</v>
      </c>
      <c r="B36" s="15">
        <v>16.75</v>
      </c>
      <c r="C36" s="20">
        <v>-0.89</v>
      </c>
      <c r="D36" s="17">
        <v>139025.0</v>
      </c>
      <c r="E36" s="17">
        <v>8300.0</v>
      </c>
      <c r="F36" s="15">
        <v>-1.47</v>
      </c>
      <c r="G36" s="15" t="s">
        <v>60</v>
      </c>
      <c r="H36" s="25">
        <v>45232.0</v>
      </c>
    </row>
    <row r="37">
      <c r="A37" s="9" t="s">
        <v>74</v>
      </c>
      <c r="B37" s="10">
        <v>44.55</v>
      </c>
      <c r="C37" s="19">
        <v>-1.0</v>
      </c>
      <c r="D37" s="12">
        <v>311850.0</v>
      </c>
      <c r="E37" s="12">
        <v>7000.0</v>
      </c>
      <c r="F37" s="10">
        <v>-10.9</v>
      </c>
      <c r="G37" s="10" t="s">
        <v>67</v>
      </c>
      <c r="H37" s="23">
        <v>45232.0</v>
      </c>
    </row>
    <row r="38">
      <c r="A38" s="14" t="s">
        <v>18</v>
      </c>
      <c r="B38" s="15">
        <v>2.47</v>
      </c>
      <c r="C38" s="20">
        <v>-1.2</v>
      </c>
      <c r="D38" s="17">
        <v>23959.0</v>
      </c>
      <c r="E38" s="17">
        <v>9700.0</v>
      </c>
      <c r="F38" s="15">
        <v>-17.94</v>
      </c>
      <c r="G38" s="15" t="s">
        <v>73</v>
      </c>
      <c r="H38" s="25">
        <v>45232.0</v>
      </c>
    </row>
    <row r="39">
      <c r="A39" s="9" t="s">
        <v>31</v>
      </c>
      <c r="B39" s="10">
        <v>11.4</v>
      </c>
      <c r="C39" s="19">
        <v>-1.3</v>
      </c>
      <c r="D39" s="12">
        <v>856140.0</v>
      </c>
      <c r="E39" s="12">
        <v>75100.0</v>
      </c>
      <c r="F39" s="10">
        <v>-7.32</v>
      </c>
      <c r="G39" s="10" t="s">
        <v>67</v>
      </c>
      <c r="H39" s="23">
        <v>45232.0</v>
      </c>
    </row>
    <row r="40">
      <c r="A40" s="14" t="s">
        <v>44</v>
      </c>
      <c r="B40" s="15">
        <v>415.0</v>
      </c>
      <c r="C40" s="20">
        <v>-1.37</v>
      </c>
      <c r="D40" s="17">
        <v>539500.0</v>
      </c>
      <c r="E40" s="17">
        <v>1300.0</v>
      </c>
      <c r="F40" s="15">
        <v>-9.78</v>
      </c>
      <c r="G40" s="15" t="s">
        <v>63</v>
      </c>
      <c r="H40" s="25">
        <v>45232.0</v>
      </c>
    </row>
    <row r="41">
      <c r="A41" s="9" t="s">
        <v>22</v>
      </c>
      <c r="B41" s="10">
        <v>12.1</v>
      </c>
      <c r="C41" s="19">
        <v>-1.63</v>
      </c>
      <c r="D41" s="12">
        <v>8535340.0</v>
      </c>
      <c r="E41" s="12">
        <v>705400.0</v>
      </c>
      <c r="F41" s="10">
        <v>-49.9</v>
      </c>
      <c r="G41" s="10" t="s">
        <v>75</v>
      </c>
      <c r="H41" s="23">
        <v>45232.0</v>
      </c>
    </row>
    <row r="42">
      <c r="A42" s="14" t="s">
        <v>46</v>
      </c>
      <c r="B42" s="15">
        <v>16.65</v>
      </c>
      <c r="C42" s="20">
        <v>-1.77</v>
      </c>
      <c r="D42" s="17">
        <v>178155.0</v>
      </c>
      <c r="E42" s="17">
        <v>10700.0</v>
      </c>
      <c r="F42" s="15">
        <v>-30.19</v>
      </c>
      <c r="G42" s="15" t="s">
        <v>70</v>
      </c>
      <c r="H42" s="25">
        <v>45232.0</v>
      </c>
    </row>
    <row r="43">
      <c r="A43" s="9" t="s">
        <v>24</v>
      </c>
      <c r="B43" s="10">
        <v>3.73</v>
      </c>
      <c r="C43" s="19">
        <v>-1.84</v>
      </c>
      <c r="D43" s="12">
        <v>4849.0</v>
      </c>
      <c r="E43" s="12">
        <v>1300.0</v>
      </c>
      <c r="F43" s="10">
        <v>-33.39</v>
      </c>
      <c r="G43" s="10" t="s">
        <v>69</v>
      </c>
      <c r="H43" s="23">
        <v>45232.0</v>
      </c>
    </row>
    <row r="44">
      <c r="A44" s="14" t="s">
        <v>36</v>
      </c>
      <c r="B44" s="15">
        <v>8.4</v>
      </c>
      <c r="C44" s="20">
        <v>-1.87</v>
      </c>
      <c r="D44" s="17">
        <v>623280.0</v>
      </c>
      <c r="E44" s="17">
        <v>74200.0</v>
      </c>
      <c r="F44" s="18">
        <f>+0.48</f>
        <v>0.48</v>
      </c>
      <c r="G44" s="15" t="s">
        <v>61</v>
      </c>
      <c r="H44" s="25">
        <v>45232.0</v>
      </c>
    </row>
    <row r="45">
      <c r="A45" s="9" t="s">
        <v>52</v>
      </c>
      <c r="B45" s="10">
        <v>0.52</v>
      </c>
      <c r="C45" s="19">
        <v>-1.89</v>
      </c>
      <c r="D45" s="10">
        <v>416.0</v>
      </c>
      <c r="E45" s="10">
        <v>800.0</v>
      </c>
      <c r="F45" s="10">
        <v>-44.09</v>
      </c>
      <c r="G45" s="10" t="s">
        <v>61</v>
      </c>
      <c r="H45" s="23">
        <v>45232.0</v>
      </c>
    </row>
    <row r="46">
      <c r="A46" s="14" t="s">
        <v>32</v>
      </c>
      <c r="B46" s="15">
        <v>0.91</v>
      </c>
      <c r="C46" s="20">
        <v>-2.15</v>
      </c>
      <c r="D46" s="17">
        <v>1638.0</v>
      </c>
      <c r="E46" s="17">
        <v>1800.0</v>
      </c>
      <c r="F46" s="18">
        <f>+8.33</f>
        <v>8.33</v>
      </c>
      <c r="G46" s="15" t="s">
        <v>66</v>
      </c>
      <c r="H46" s="25">
        <v>45232.0</v>
      </c>
    </row>
    <row r="47">
      <c r="A47" s="9" t="s">
        <v>51</v>
      </c>
      <c r="B47" s="10">
        <v>123.0</v>
      </c>
      <c r="C47" s="19">
        <v>-2.77</v>
      </c>
      <c r="D47" s="12">
        <v>1.78842E7</v>
      </c>
      <c r="E47" s="12">
        <v>145400.0</v>
      </c>
      <c r="F47" s="10">
        <v>-26.57</v>
      </c>
      <c r="G47" s="10" t="s">
        <v>76</v>
      </c>
      <c r="H47" s="23">
        <v>45232.0</v>
      </c>
    </row>
    <row r="48">
      <c r="A48" s="14" t="s">
        <v>54</v>
      </c>
      <c r="B48" s="15">
        <v>3.19</v>
      </c>
      <c r="C48" s="20">
        <v>-3.04</v>
      </c>
      <c r="D48" s="15">
        <v>957.0</v>
      </c>
      <c r="E48" s="15">
        <v>300.0</v>
      </c>
      <c r="F48" s="18">
        <f>+7.77</f>
        <v>7.77</v>
      </c>
      <c r="G48" s="15" t="s">
        <v>60</v>
      </c>
      <c r="H48" s="24">
        <v>45230.0</v>
      </c>
    </row>
    <row r="49">
      <c r="A49" s="9" t="s">
        <v>27</v>
      </c>
      <c r="B49" s="10">
        <v>105.0</v>
      </c>
      <c r="C49" s="19">
        <v>-3.45</v>
      </c>
      <c r="D49" s="12">
        <v>84000.0</v>
      </c>
      <c r="E49" s="10">
        <v>800.0</v>
      </c>
      <c r="F49" s="13">
        <f>+2.94</f>
        <v>2.94</v>
      </c>
      <c r="G49" s="10" t="s">
        <v>67</v>
      </c>
      <c r="H49" s="23">
        <v>45232.0</v>
      </c>
    </row>
    <row r="50">
      <c r="A50" s="14" t="s">
        <v>37</v>
      </c>
      <c r="B50" s="15">
        <v>2.02</v>
      </c>
      <c r="C50" s="20">
        <v>-3.81</v>
      </c>
      <c r="D50" s="17">
        <v>10302.0</v>
      </c>
      <c r="E50" s="17">
        <v>5100.0</v>
      </c>
      <c r="F50" s="18">
        <f>+3.59</f>
        <v>3.59</v>
      </c>
      <c r="G50" s="15" t="s">
        <v>69</v>
      </c>
      <c r="H50" s="25">
        <v>45232.0</v>
      </c>
    </row>
    <row r="51">
      <c r="A51" s="27" t="s">
        <v>26</v>
      </c>
      <c r="B51" s="28">
        <v>16.5</v>
      </c>
      <c r="C51" s="29">
        <v>-4.07</v>
      </c>
      <c r="D51" s="30">
        <v>2488200.0</v>
      </c>
      <c r="E51" s="30">
        <v>150800.0</v>
      </c>
      <c r="F51" s="28">
        <v>-56.69</v>
      </c>
      <c r="G51" s="28" t="s">
        <v>67</v>
      </c>
      <c r="H51" s="31">
        <v>45232.0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58</v>
      </c>
      <c r="B2" s="5">
        <v>2.37</v>
      </c>
      <c r="C2" s="6">
        <f>+9.72</f>
        <v>9.72</v>
      </c>
      <c r="D2" s="7">
        <v>65649.0</v>
      </c>
      <c r="E2" s="7">
        <v>27700.0</v>
      </c>
      <c r="F2" s="5">
        <v>-21.0</v>
      </c>
      <c r="G2" s="5" t="s">
        <v>59</v>
      </c>
      <c r="H2" s="22">
        <v>45232.0</v>
      </c>
    </row>
    <row r="3">
      <c r="A3" s="9" t="s">
        <v>15</v>
      </c>
      <c r="B3" s="10">
        <v>1.3</v>
      </c>
      <c r="C3" s="11">
        <f t="shared" ref="C3:C4" si="1">+8.33</f>
        <v>8.33</v>
      </c>
      <c r="D3" s="10">
        <v>260.0</v>
      </c>
      <c r="E3" s="10">
        <v>200.0</v>
      </c>
      <c r="F3" s="13">
        <f>+20.37</f>
        <v>20.37</v>
      </c>
      <c r="G3" s="10" t="s">
        <v>60</v>
      </c>
      <c r="H3" s="23">
        <v>45231.0</v>
      </c>
    </row>
    <row r="4">
      <c r="A4" s="14" t="s">
        <v>8</v>
      </c>
      <c r="B4" s="15">
        <v>19.5</v>
      </c>
      <c r="C4" s="16">
        <f t="shared" si="1"/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28</v>
      </c>
      <c r="B5" s="10">
        <v>0.19</v>
      </c>
      <c r="C5" s="11">
        <f>+5.56</f>
        <v>5.56</v>
      </c>
      <c r="D5" s="10">
        <v>513.0</v>
      </c>
      <c r="E5" s="12">
        <v>2700.0</v>
      </c>
      <c r="F5" s="10">
        <v>-17.39</v>
      </c>
      <c r="G5" s="10" t="s">
        <v>59</v>
      </c>
      <c r="H5" s="23">
        <v>45232.0</v>
      </c>
    </row>
    <row r="6">
      <c r="A6" s="14" t="s">
        <v>21</v>
      </c>
      <c r="B6" s="15">
        <v>6.26</v>
      </c>
      <c r="C6" s="16">
        <f>+4.68</f>
        <v>4.68</v>
      </c>
      <c r="D6" s="17">
        <v>8138.0</v>
      </c>
      <c r="E6" s="17">
        <v>1300.0</v>
      </c>
      <c r="F6" s="15">
        <v>-7.67</v>
      </c>
      <c r="G6" s="15" t="s">
        <v>61</v>
      </c>
      <c r="H6" s="25">
        <v>45232.0</v>
      </c>
    </row>
    <row r="7">
      <c r="A7" s="9" t="s">
        <v>62</v>
      </c>
      <c r="B7" s="10">
        <v>403.0</v>
      </c>
      <c r="C7" s="11">
        <f>+4.4</f>
        <v>4.4</v>
      </c>
      <c r="D7" s="12">
        <v>40300.0</v>
      </c>
      <c r="E7" s="10">
        <v>100.0</v>
      </c>
      <c r="F7" s="13">
        <f>+4.68</f>
        <v>4.68</v>
      </c>
      <c r="G7" s="10" t="s">
        <v>63</v>
      </c>
      <c r="H7" s="23">
        <v>45231.0</v>
      </c>
    </row>
    <row r="8">
      <c r="A8" s="14" t="s">
        <v>43</v>
      </c>
      <c r="B8" s="15">
        <v>220.0</v>
      </c>
      <c r="C8" s="16">
        <f>+3.9</f>
        <v>3.9</v>
      </c>
      <c r="D8" s="17">
        <v>88000.0</v>
      </c>
      <c r="E8" s="15">
        <v>400.0</v>
      </c>
      <c r="F8" s="18">
        <f>+94.26</f>
        <v>94.26</v>
      </c>
      <c r="G8" s="15" t="s">
        <v>63</v>
      </c>
      <c r="H8" s="25">
        <v>45231.0</v>
      </c>
    </row>
    <row r="9">
      <c r="A9" s="9" t="s">
        <v>16</v>
      </c>
      <c r="B9" s="10">
        <v>2.85</v>
      </c>
      <c r="C9" s="11">
        <f>+3.64</f>
        <v>3.64</v>
      </c>
      <c r="D9" s="12">
        <v>17955.0</v>
      </c>
      <c r="E9" s="12">
        <v>6300.0</v>
      </c>
      <c r="F9" s="10">
        <v>-24.4</v>
      </c>
      <c r="G9" s="10" t="s">
        <v>59</v>
      </c>
      <c r="H9" s="23">
        <v>45231.0</v>
      </c>
    </row>
    <row r="10">
      <c r="A10" s="14" t="s">
        <v>64</v>
      </c>
      <c r="B10" s="15">
        <v>0.33</v>
      </c>
      <c r="C10" s="16">
        <f>+3.13</f>
        <v>3.13</v>
      </c>
      <c r="D10" s="17">
        <v>1881.0</v>
      </c>
      <c r="E10" s="17">
        <v>5700.0</v>
      </c>
      <c r="F10" s="18">
        <f>+3.13</f>
        <v>3.13</v>
      </c>
      <c r="G10" s="15" t="s">
        <v>65</v>
      </c>
      <c r="H10" s="25">
        <v>45232.0</v>
      </c>
    </row>
    <row r="11">
      <c r="A11" s="9" t="s">
        <v>25</v>
      </c>
      <c r="B11" s="10">
        <v>36.1</v>
      </c>
      <c r="C11" s="11">
        <f>+2.85</f>
        <v>2.85</v>
      </c>
      <c r="D11" s="12">
        <v>7220.0</v>
      </c>
      <c r="E11" s="10">
        <v>200.0</v>
      </c>
      <c r="F11" s="10">
        <v>-13.74</v>
      </c>
      <c r="G11" s="10" t="s">
        <v>66</v>
      </c>
      <c r="H11" s="23">
        <v>45232.0</v>
      </c>
    </row>
    <row r="12">
      <c r="A12" s="14" t="s">
        <v>49</v>
      </c>
      <c r="B12" s="15">
        <v>23.5</v>
      </c>
      <c r="C12" s="16">
        <f>+2.62</f>
        <v>2.62</v>
      </c>
      <c r="D12" s="17">
        <v>9400.0</v>
      </c>
      <c r="E12" s="15">
        <v>400.0</v>
      </c>
      <c r="F12" s="15">
        <v>-25.4</v>
      </c>
      <c r="G12" s="15" t="s">
        <v>66</v>
      </c>
      <c r="H12" s="25">
        <v>45232.0</v>
      </c>
    </row>
    <row r="13">
      <c r="A13" s="9" t="s">
        <v>23</v>
      </c>
      <c r="B13" s="10">
        <v>35.0</v>
      </c>
      <c r="C13" s="11">
        <f>+2.19</f>
        <v>2.19</v>
      </c>
      <c r="D13" s="12">
        <v>3500.0</v>
      </c>
      <c r="E13" s="10">
        <v>100.0</v>
      </c>
      <c r="F13" s="13">
        <f>+11.11</f>
        <v>11.11</v>
      </c>
      <c r="G13" s="10" t="s">
        <v>67</v>
      </c>
      <c r="H13" s="23">
        <v>45232.0</v>
      </c>
    </row>
    <row r="14">
      <c r="A14" s="14" t="s">
        <v>48</v>
      </c>
      <c r="B14" s="15">
        <v>5.0</v>
      </c>
      <c r="C14" s="16">
        <f>+2.04</f>
        <v>2.04</v>
      </c>
      <c r="D14" s="17">
        <v>129500.0</v>
      </c>
      <c r="E14" s="17">
        <v>25900.0</v>
      </c>
      <c r="F14" s="15">
        <v>-3.85</v>
      </c>
      <c r="G14" s="15" t="s">
        <v>61</v>
      </c>
      <c r="H14" s="25">
        <v>45232.0</v>
      </c>
    </row>
    <row r="15">
      <c r="A15" s="9" t="s">
        <v>12</v>
      </c>
      <c r="B15" s="10">
        <v>1.3</v>
      </c>
      <c r="C15" s="11">
        <f>+1.56</f>
        <v>1.56</v>
      </c>
      <c r="D15" s="12">
        <v>2470.0</v>
      </c>
      <c r="E15" s="12">
        <v>1900.0</v>
      </c>
      <c r="F15" s="13">
        <f>+88.41</f>
        <v>88.41</v>
      </c>
      <c r="G15" s="10" t="s">
        <v>60</v>
      </c>
      <c r="H15" s="23">
        <v>45232.0</v>
      </c>
    </row>
    <row r="16">
      <c r="A16" s="14" t="s">
        <v>68</v>
      </c>
      <c r="B16" s="15">
        <v>185.5</v>
      </c>
      <c r="C16" s="16">
        <f>+1.37</f>
        <v>1.37</v>
      </c>
      <c r="D16" s="17">
        <v>37100.0</v>
      </c>
      <c r="E16" s="15">
        <v>200.0</v>
      </c>
      <c r="F16" s="15">
        <v>-6.67</v>
      </c>
      <c r="G16" s="15" t="s">
        <v>69</v>
      </c>
      <c r="H16" s="25">
        <v>45232.0</v>
      </c>
    </row>
    <row r="17">
      <c r="A17" s="9" t="s">
        <v>45</v>
      </c>
      <c r="B17" s="10">
        <v>2.37</v>
      </c>
      <c r="C17" s="11">
        <f>+0.85</f>
        <v>0.85</v>
      </c>
      <c r="D17" s="12">
        <v>1022418.0</v>
      </c>
      <c r="E17" s="12">
        <v>431400.0</v>
      </c>
      <c r="F17" s="10">
        <v>-26.4</v>
      </c>
      <c r="G17" s="10" t="s">
        <v>70</v>
      </c>
      <c r="H17" s="23">
        <v>45232.0</v>
      </c>
    </row>
    <row r="18">
      <c r="A18" s="14" t="s">
        <v>40</v>
      </c>
      <c r="B18" s="15">
        <v>13.65</v>
      </c>
      <c r="C18" s="16">
        <f>+0.37</f>
        <v>0.37</v>
      </c>
      <c r="D18" s="17">
        <v>4095.0</v>
      </c>
      <c r="E18" s="15">
        <v>300.0</v>
      </c>
      <c r="F18" s="18">
        <f>+83.96</f>
        <v>83.96</v>
      </c>
      <c r="G18" s="15" t="s">
        <v>70</v>
      </c>
      <c r="H18" s="25">
        <v>45232.0</v>
      </c>
    </row>
    <row r="19">
      <c r="A19" s="9" t="s">
        <v>11</v>
      </c>
      <c r="B19" s="10">
        <v>13.1</v>
      </c>
      <c r="C19" s="19">
        <v>0.0</v>
      </c>
      <c r="D19" s="12">
        <v>2620.0</v>
      </c>
      <c r="E19" s="10">
        <v>200.0</v>
      </c>
      <c r="F19" s="13">
        <f>+24.76</f>
        <v>24.76</v>
      </c>
      <c r="G19" s="10" t="s">
        <v>71</v>
      </c>
      <c r="H19" s="23">
        <v>45232.0</v>
      </c>
    </row>
    <row r="20">
      <c r="A20" s="14" t="s">
        <v>30</v>
      </c>
      <c r="B20" s="15">
        <v>380.0</v>
      </c>
      <c r="C20" s="20">
        <v>0.0</v>
      </c>
      <c r="D20" s="17">
        <v>38000.0</v>
      </c>
      <c r="E20" s="15">
        <v>100.0</v>
      </c>
      <c r="F20" s="15">
        <v>-9.52</v>
      </c>
      <c r="G20" s="15" t="s">
        <v>71</v>
      </c>
      <c r="H20" s="24">
        <v>45225.0</v>
      </c>
    </row>
    <row r="21">
      <c r="A21" s="9" t="s">
        <v>14</v>
      </c>
      <c r="B21" s="10">
        <v>3.36</v>
      </c>
      <c r="C21" s="19">
        <v>0.0</v>
      </c>
      <c r="D21" s="10">
        <v>336.0</v>
      </c>
      <c r="E21" s="10">
        <v>100.0</v>
      </c>
      <c r="F21" s="10">
        <v>-28.66</v>
      </c>
      <c r="G21" s="10" t="s">
        <v>72</v>
      </c>
      <c r="H21" s="26">
        <v>45230.0</v>
      </c>
    </row>
    <row r="22">
      <c r="A22" s="14" t="s">
        <v>6</v>
      </c>
      <c r="B22" s="15">
        <v>22.0</v>
      </c>
      <c r="C22" s="20">
        <v>0.0</v>
      </c>
      <c r="D22" s="17">
        <v>2200.0</v>
      </c>
      <c r="E22" s="15">
        <v>100.0</v>
      </c>
      <c r="F22" s="15">
        <v>-2.0</v>
      </c>
      <c r="G22" s="15" t="s">
        <v>71</v>
      </c>
      <c r="H22" s="25">
        <v>45232.0</v>
      </c>
    </row>
    <row r="23">
      <c r="A23" s="9" t="s">
        <v>7</v>
      </c>
      <c r="B23" s="10">
        <v>75.0</v>
      </c>
      <c r="C23" s="19">
        <v>0.0</v>
      </c>
      <c r="D23" s="12">
        <v>60000.0</v>
      </c>
      <c r="E23" s="10">
        <v>800.0</v>
      </c>
      <c r="F23" s="13">
        <f>+6.01</f>
        <v>6.01</v>
      </c>
      <c r="G23" s="10" t="s">
        <v>70</v>
      </c>
      <c r="H23" s="26">
        <v>45230.0</v>
      </c>
    </row>
    <row r="24">
      <c r="A24" s="14" t="s">
        <v>35</v>
      </c>
      <c r="B24" s="15">
        <v>9.0</v>
      </c>
      <c r="C24" s="20">
        <v>0.0</v>
      </c>
      <c r="D24" s="17">
        <v>60300.0</v>
      </c>
      <c r="E24" s="17">
        <v>6700.0</v>
      </c>
      <c r="F24" s="18">
        <f>+32.35</f>
        <v>32.35</v>
      </c>
      <c r="G24" s="15" t="s">
        <v>66</v>
      </c>
      <c r="H24" s="25">
        <v>45232.0</v>
      </c>
    </row>
    <row r="25">
      <c r="A25" s="9" t="s">
        <v>13</v>
      </c>
      <c r="B25" s="10">
        <v>2.13</v>
      </c>
      <c r="C25" s="19">
        <v>0.0</v>
      </c>
      <c r="D25" s="12">
        <v>134829.0</v>
      </c>
      <c r="E25" s="12">
        <v>63300.0</v>
      </c>
      <c r="F25" s="13">
        <f>+1.43</f>
        <v>1.43</v>
      </c>
      <c r="G25" s="10" t="s">
        <v>60</v>
      </c>
      <c r="H25" s="26">
        <v>45230.0</v>
      </c>
    </row>
    <row r="26">
      <c r="A26" s="14" t="s">
        <v>17</v>
      </c>
      <c r="B26" s="15">
        <v>205.0</v>
      </c>
      <c r="C26" s="20">
        <v>-0.24</v>
      </c>
      <c r="D26" s="17">
        <v>615000.0</v>
      </c>
      <c r="E26" s="17">
        <v>3000.0</v>
      </c>
      <c r="F26" s="18">
        <f>+28.13</f>
        <v>28.13</v>
      </c>
      <c r="G26" s="15" t="s">
        <v>71</v>
      </c>
      <c r="H26" s="25">
        <v>45232.0</v>
      </c>
    </row>
    <row r="27">
      <c r="A27" s="9" t="s">
        <v>34</v>
      </c>
      <c r="B27" s="10">
        <v>20.0</v>
      </c>
      <c r="C27" s="19">
        <v>-0.25</v>
      </c>
      <c r="D27" s="12">
        <v>202000.0</v>
      </c>
      <c r="E27" s="12">
        <v>10100.0</v>
      </c>
      <c r="F27" s="13">
        <f>+25.39</f>
        <v>25.39</v>
      </c>
      <c r="G27" s="10" t="s">
        <v>73</v>
      </c>
      <c r="H27" s="23">
        <v>45232.0</v>
      </c>
    </row>
    <row r="28">
      <c r="A28" s="14" t="s">
        <v>55</v>
      </c>
      <c r="B28" s="15">
        <v>17.5</v>
      </c>
      <c r="C28" s="20">
        <v>-0.28</v>
      </c>
      <c r="D28" s="17">
        <v>134750.0</v>
      </c>
      <c r="E28" s="17">
        <v>7700.0</v>
      </c>
      <c r="F28" s="18">
        <f>+45.83</f>
        <v>45.83</v>
      </c>
      <c r="G28" s="15" t="s">
        <v>60</v>
      </c>
      <c r="H28" s="25">
        <v>45232.0</v>
      </c>
    </row>
    <row r="29">
      <c r="A29" s="9" t="s">
        <v>42</v>
      </c>
      <c r="B29" s="10">
        <v>37.05</v>
      </c>
      <c r="C29" s="19">
        <v>-0.4</v>
      </c>
      <c r="D29" s="12">
        <v>1.6394625E7</v>
      </c>
      <c r="E29" s="12">
        <v>442500.0</v>
      </c>
      <c r="F29" s="10">
        <v>-16.74</v>
      </c>
      <c r="G29" s="10" t="s">
        <v>67</v>
      </c>
      <c r="H29" s="23">
        <v>45232.0</v>
      </c>
    </row>
    <row r="30">
      <c r="A30" s="14" t="s">
        <v>20</v>
      </c>
      <c r="B30" s="15">
        <v>155.75</v>
      </c>
      <c r="C30" s="20">
        <v>-0.48</v>
      </c>
      <c r="D30" s="17">
        <v>420525.0</v>
      </c>
      <c r="E30" s="17">
        <v>2700.0</v>
      </c>
      <c r="F30" s="18">
        <f>+9.11</f>
        <v>9.11</v>
      </c>
      <c r="G30" s="15" t="s">
        <v>67</v>
      </c>
      <c r="H30" s="25">
        <v>45232.0</v>
      </c>
    </row>
    <row r="31">
      <c r="A31" s="9" t="s">
        <v>53</v>
      </c>
      <c r="B31" s="10">
        <v>3.89</v>
      </c>
      <c r="C31" s="19">
        <v>-0.51</v>
      </c>
      <c r="D31" s="12">
        <v>17894.0</v>
      </c>
      <c r="E31" s="12">
        <v>4600.0</v>
      </c>
      <c r="F31" s="13">
        <f>+21.94</f>
        <v>21.94</v>
      </c>
      <c r="G31" s="10" t="s">
        <v>65</v>
      </c>
      <c r="H31" s="23">
        <v>45232.0</v>
      </c>
    </row>
    <row r="32">
      <c r="A32" s="14" t="s">
        <v>19</v>
      </c>
      <c r="B32" s="15">
        <v>1.76</v>
      </c>
      <c r="C32" s="20">
        <v>-0.57</v>
      </c>
      <c r="D32" s="17">
        <v>50864.0</v>
      </c>
      <c r="E32" s="17">
        <v>28900.0</v>
      </c>
      <c r="F32" s="15">
        <v>-3.83</v>
      </c>
      <c r="G32" s="15" t="s">
        <v>69</v>
      </c>
      <c r="H32" s="25">
        <v>45232.0</v>
      </c>
    </row>
    <row r="33">
      <c r="A33" s="9" t="s">
        <v>33</v>
      </c>
      <c r="B33" s="10">
        <v>6.9</v>
      </c>
      <c r="C33" s="19">
        <v>-0.58</v>
      </c>
      <c r="D33" s="12">
        <v>34500.0</v>
      </c>
      <c r="E33" s="12">
        <v>5000.0</v>
      </c>
      <c r="F33" s="10">
        <v>-27.97</v>
      </c>
      <c r="G33" s="10" t="s">
        <v>69</v>
      </c>
      <c r="H33" s="23">
        <v>45231.0</v>
      </c>
    </row>
    <row r="34">
      <c r="A34" s="14" t="s">
        <v>38</v>
      </c>
      <c r="B34" s="15">
        <v>39.1</v>
      </c>
      <c r="C34" s="20">
        <v>-0.64</v>
      </c>
      <c r="D34" s="17">
        <v>1888530.0</v>
      </c>
      <c r="E34" s="17">
        <v>48300.0</v>
      </c>
      <c r="F34" s="15">
        <v>-0.64</v>
      </c>
      <c r="G34" s="15" t="s">
        <v>67</v>
      </c>
      <c r="H34" s="25">
        <v>45232.0</v>
      </c>
    </row>
    <row r="35">
      <c r="A35" s="9" t="s">
        <v>41</v>
      </c>
      <c r="B35" s="10">
        <v>11.55</v>
      </c>
      <c r="C35" s="19">
        <v>-0.86</v>
      </c>
      <c r="D35" s="12">
        <v>1258950.0</v>
      </c>
      <c r="E35" s="12">
        <v>109000.0</v>
      </c>
      <c r="F35" s="10">
        <v>-6.1</v>
      </c>
      <c r="G35" s="10" t="s">
        <v>67</v>
      </c>
      <c r="H35" s="23">
        <v>45232.0</v>
      </c>
    </row>
    <row r="36">
      <c r="A36" s="14" t="s">
        <v>50</v>
      </c>
      <c r="B36" s="15">
        <v>16.75</v>
      </c>
      <c r="C36" s="20">
        <v>-0.89</v>
      </c>
      <c r="D36" s="17">
        <v>139025.0</v>
      </c>
      <c r="E36" s="17">
        <v>8300.0</v>
      </c>
      <c r="F36" s="15">
        <v>-1.47</v>
      </c>
      <c r="G36" s="15" t="s">
        <v>60</v>
      </c>
      <c r="H36" s="25">
        <v>45232.0</v>
      </c>
    </row>
    <row r="37">
      <c r="A37" s="9" t="s">
        <v>74</v>
      </c>
      <c r="B37" s="10">
        <v>44.55</v>
      </c>
      <c r="C37" s="19">
        <v>-1.0</v>
      </c>
      <c r="D37" s="12">
        <v>311850.0</v>
      </c>
      <c r="E37" s="12">
        <v>7000.0</v>
      </c>
      <c r="F37" s="10">
        <v>-10.9</v>
      </c>
      <c r="G37" s="10" t="s">
        <v>67</v>
      </c>
      <c r="H37" s="23">
        <v>45232.0</v>
      </c>
    </row>
    <row r="38">
      <c r="A38" s="14" t="s">
        <v>18</v>
      </c>
      <c r="B38" s="15">
        <v>2.47</v>
      </c>
      <c r="C38" s="20">
        <v>-1.2</v>
      </c>
      <c r="D38" s="17">
        <v>23959.0</v>
      </c>
      <c r="E38" s="17">
        <v>9700.0</v>
      </c>
      <c r="F38" s="15">
        <v>-17.94</v>
      </c>
      <c r="G38" s="15" t="s">
        <v>73</v>
      </c>
      <c r="H38" s="25">
        <v>45232.0</v>
      </c>
    </row>
    <row r="39">
      <c r="A39" s="9" t="s">
        <v>31</v>
      </c>
      <c r="B39" s="10">
        <v>11.4</v>
      </c>
      <c r="C39" s="19">
        <v>-1.3</v>
      </c>
      <c r="D39" s="12">
        <v>856140.0</v>
      </c>
      <c r="E39" s="12">
        <v>75100.0</v>
      </c>
      <c r="F39" s="10">
        <v>-7.32</v>
      </c>
      <c r="G39" s="10" t="s">
        <v>67</v>
      </c>
      <c r="H39" s="23">
        <v>45232.0</v>
      </c>
    </row>
    <row r="40">
      <c r="A40" s="14" t="s">
        <v>44</v>
      </c>
      <c r="B40" s="15">
        <v>415.0</v>
      </c>
      <c r="C40" s="20">
        <v>-1.37</v>
      </c>
      <c r="D40" s="17">
        <v>539500.0</v>
      </c>
      <c r="E40" s="17">
        <v>1300.0</v>
      </c>
      <c r="F40" s="15">
        <v>-9.78</v>
      </c>
      <c r="G40" s="15" t="s">
        <v>63</v>
      </c>
      <c r="H40" s="25">
        <v>45232.0</v>
      </c>
    </row>
    <row r="41">
      <c r="A41" s="9" t="s">
        <v>22</v>
      </c>
      <c r="B41" s="10">
        <v>12.1</v>
      </c>
      <c r="C41" s="19">
        <v>-1.63</v>
      </c>
      <c r="D41" s="12">
        <v>8535340.0</v>
      </c>
      <c r="E41" s="12">
        <v>705400.0</v>
      </c>
      <c r="F41" s="10">
        <v>-49.9</v>
      </c>
      <c r="G41" s="10" t="s">
        <v>75</v>
      </c>
      <c r="H41" s="23">
        <v>45232.0</v>
      </c>
    </row>
    <row r="42">
      <c r="A42" s="14" t="s">
        <v>46</v>
      </c>
      <c r="B42" s="15">
        <v>16.65</v>
      </c>
      <c r="C42" s="20">
        <v>-1.77</v>
      </c>
      <c r="D42" s="17">
        <v>178155.0</v>
      </c>
      <c r="E42" s="17">
        <v>10700.0</v>
      </c>
      <c r="F42" s="15">
        <v>-30.19</v>
      </c>
      <c r="G42" s="15" t="s">
        <v>70</v>
      </c>
      <c r="H42" s="25">
        <v>45232.0</v>
      </c>
    </row>
    <row r="43">
      <c r="A43" s="9" t="s">
        <v>24</v>
      </c>
      <c r="B43" s="10">
        <v>3.73</v>
      </c>
      <c r="C43" s="19">
        <v>-1.84</v>
      </c>
      <c r="D43" s="12">
        <v>4849.0</v>
      </c>
      <c r="E43" s="12">
        <v>1300.0</v>
      </c>
      <c r="F43" s="10">
        <v>-33.39</v>
      </c>
      <c r="G43" s="10" t="s">
        <v>69</v>
      </c>
      <c r="H43" s="23">
        <v>45232.0</v>
      </c>
    </row>
    <row r="44">
      <c r="A44" s="14" t="s">
        <v>36</v>
      </c>
      <c r="B44" s="15">
        <v>8.4</v>
      </c>
      <c r="C44" s="20">
        <v>-1.87</v>
      </c>
      <c r="D44" s="17">
        <v>623280.0</v>
      </c>
      <c r="E44" s="17">
        <v>74200.0</v>
      </c>
      <c r="F44" s="18">
        <f>+0.48</f>
        <v>0.48</v>
      </c>
      <c r="G44" s="15" t="s">
        <v>61</v>
      </c>
      <c r="H44" s="25">
        <v>45232.0</v>
      </c>
    </row>
    <row r="45">
      <c r="A45" s="9" t="s">
        <v>52</v>
      </c>
      <c r="B45" s="10">
        <v>0.52</v>
      </c>
      <c r="C45" s="19">
        <v>-1.89</v>
      </c>
      <c r="D45" s="10">
        <v>416.0</v>
      </c>
      <c r="E45" s="10">
        <v>800.0</v>
      </c>
      <c r="F45" s="10">
        <v>-44.09</v>
      </c>
      <c r="G45" s="10" t="s">
        <v>61</v>
      </c>
      <c r="H45" s="23">
        <v>45232.0</v>
      </c>
    </row>
    <row r="46">
      <c r="A46" s="14" t="s">
        <v>32</v>
      </c>
      <c r="B46" s="15">
        <v>0.91</v>
      </c>
      <c r="C46" s="20">
        <v>-2.15</v>
      </c>
      <c r="D46" s="17">
        <v>1638.0</v>
      </c>
      <c r="E46" s="17">
        <v>1800.0</v>
      </c>
      <c r="F46" s="18">
        <f>+8.33</f>
        <v>8.33</v>
      </c>
      <c r="G46" s="15" t="s">
        <v>66</v>
      </c>
      <c r="H46" s="25">
        <v>45232.0</v>
      </c>
    </row>
    <row r="47">
      <c r="A47" s="9" t="s">
        <v>51</v>
      </c>
      <c r="B47" s="10">
        <v>123.0</v>
      </c>
      <c r="C47" s="19">
        <v>-2.77</v>
      </c>
      <c r="D47" s="12">
        <v>1.78842E7</v>
      </c>
      <c r="E47" s="12">
        <v>145400.0</v>
      </c>
      <c r="F47" s="10">
        <v>-26.57</v>
      </c>
      <c r="G47" s="10" t="s">
        <v>76</v>
      </c>
      <c r="H47" s="23">
        <v>45232.0</v>
      </c>
    </row>
    <row r="48">
      <c r="A48" s="14" t="s">
        <v>54</v>
      </c>
      <c r="B48" s="15">
        <v>3.19</v>
      </c>
      <c r="C48" s="20">
        <v>-3.04</v>
      </c>
      <c r="D48" s="15">
        <v>957.0</v>
      </c>
      <c r="E48" s="15">
        <v>300.0</v>
      </c>
      <c r="F48" s="18">
        <f>+7.77</f>
        <v>7.77</v>
      </c>
      <c r="G48" s="15" t="s">
        <v>60</v>
      </c>
      <c r="H48" s="24">
        <v>45230.0</v>
      </c>
    </row>
    <row r="49">
      <c r="A49" s="9" t="s">
        <v>27</v>
      </c>
      <c r="B49" s="10">
        <v>105.0</v>
      </c>
      <c r="C49" s="19">
        <v>-3.45</v>
      </c>
      <c r="D49" s="12">
        <v>84000.0</v>
      </c>
      <c r="E49" s="10">
        <v>800.0</v>
      </c>
      <c r="F49" s="13">
        <f>+2.94</f>
        <v>2.94</v>
      </c>
      <c r="G49" s="10" t="s">
        <v>67</v>
      </c>
      <c r="H49" s="23">
        <v>45232.0</v>
      </c>
    </row>
    <row r="50">
      <c r="A50" s="14" t="s">
        <v>37</v>
      </c>
      <c r="B50" s="15">
        <v>2.02</v>
      </c>
      <c r="C50" s="20">
        <v>-3.81</v>
      </c>
      <c r="D50" s="17">
        <v>10302.0</v>
      </c>
      <c r="E50" s="17">
        <v>5100.0</v>
      </c>
      <c r="F50" s="18">
        <f>+3.59</f>
        <v>3.59</v>
      </c>
      <c r="G50" s="15" t="s">
        <v>69</v>
      </c>
      <c r="H50" s="25">
        <v>45232.0</v>
      </c>
    </row>
    <row r="51">
      <c r="A51" s="9" t="s">
        <v>26</v>
      </c>
      <c r="B51" s="10">
        <v>16.5</v>
      </c>
      <c r="C51" s="19">
        <v>-4.07</v>
      </c>
      <c r="D51" s="12">
        <v>2488200.0</v>
      </c>
      <c r="E51" s="12">
        <v>150800.0</v>
      </c>
      <c r="F51" s="10">
        <v>-56.69</v>
      </c>
      <c r="G51" s="10" t="s">
        <v>67</v>
      </c>
      <c r="H51" s="23">
        <v>45232.0</v>
      </c>
    </row>
    <row r="52">
      <c r="A52" s="2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58</v>
      </c>
      <c r="B2" s="5">
        <v>2.37</v>
      </c>
      <c r="C2" s="6">
        <f>+9.72</f>
        <v>9.72</v>
      </c>
      <c r="D2" s="7">
        <v>65649.0</v>
      </c>
      <c r="E2" s="7">
        <v>27700.0</v>
      </c>
      <c r="F2" s="5">
        <v>-21.0</v>
      </c>
      <c r="G2" s="5" t="s">
        <v>59</v>
      </c>
      <c r="H2" s="22">
        <v>45232.0</v>
      </c>
    </row>
    <row r="3">
      <c r="A3" s="9" t="s">
        <v>15</v>
      </c>
      <c r="B3" s="10">
        <v>1.3</v>
      </c>
      <c r="C3" s="11">
        <f t="shared" ref="C3:C4" si="1">+8.33</f>
        <v>8.33</v>
      </c>
      <c r="D3" s="10">
        <v>260.0</v>
      </c>
      <c r="E3" s="10">
        <v>200.0</v>
      </c>
      <c r="F3" s="13">
        <f>+20.37</f>
        <v>20.37</v>
      </c>
      <c r="G3" s="10" t="s">
        <v>60</v>
      </c>
      <c r="H3" s="23">
        <v>45231.0</v>
      </c>
    </row>
    <row r="4">
      <c r="A4" s="14" t="s">
        <v>8</v>
      </c>
      <c r="B4" s="15">
        <v>19.5</v>
      </c>
      <c r="C4" s="16">
        <f t="shared" si="1"/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28</v>
      </c>
      <c r="B5" s="10">
        <v>0.19</v>
      </c>
      <c r="C5" s="11">
        <f>+5.56</f>
        <v>5.56</v>
      </c>
      <c r="D5" s="10">
        <v>513.0</v>
      </c>
      <c r="E5" s="12">
        <v>2700.0</v>
      </c>
      <c r="F5" s="10">
        <v>-17.39</v>
      </c>
      <c r="G5" s="10" t="s">
        <v>59</v>
      </c>
      <c r="H5" s="23">
        <v>45232.0</v>
      </c>
    </row>
    <row r="6">
      <c r="A6" s="14" t="s">
        <v>21</v>
      </c>
      <c r="B6" s="15">
        <v>6.26</v>
      </c>
      <c r="C6" s="16">
        <f>+4.68</f>
        <v>4.68</v>
      </c>
      <c r="D6" s="17">
        <v>8138.0</v>
      </c>
      <c r="E6" s="17">
        <v>1300.0</v>
      </c>
      <c r="F6" s="15">
        <v>-7.67</v>
      </c>
      <c r="G6" s="15" t="s">
        <v>61</v>
      </c>
      <c r="H6" s="25">
        <v>45232.0</v>
      </c>
    </row>
    <row r="7">
      <c r="A7" s="9" t="s">
        <v>62</v>
      </c>
      <c r="B7" s="10">
        <v>403.0</v>
      </c>
      <c r="C7" s="11">
        <f>+4.4</f>
        <v>4.4</v>
      </c>
      <c r="D7" s="12">
        <v>40300.0</v>
      </c>
      <c r="E7" s="10">
        <v>100.0</v>
      </c>
      <c r="F7" s="13">
        <f>+4.68</f>
        <v>4.68</v>
      </c>
      <c r="G7" s="10" t="s">
        <v>63</v>
      </c>
      <c r="H7" s="23">
        <v>45231.0</v>
      </c>
    </row>
    <row r="8">
      <c r="A8" s="14" t="s">
        <v>43</v>
      </c>
      <c r="B8" s="15">
        <v>220.0</v>
      </c>
      <c r="C8" s="16">
        <f>+3.9</f>
        <v>3.9</v>
      </c>
      <c r="D8" s="17">
        <v>88000.0</v>
      </c>
      <c r="E8" s="15">
        <v>400.0</v>
      </c>
      <c r="F8" s="18">
        <f>+94.26</f>
        <v>94.26</v>
      </c>
      <c r="G8" s="15" t="s">
        <v>63</v>
      </c>
      <c r="H8" s="25">
        <v>45231.0</v>
      </c>
    </row>
    <row r="9">
      <c r="A9" s="9" t="s">
        <v>16</v>
      </c>
      <c r="B9" s="10">
        <v>2.85</v>
      </c>
      <c r="C9" s="11">
        <f>+3.64</f>
        <v>3.64</v>
      </c>
      <c r="D9" s="12">
        <v>17955.0</v>
      </c>
      <c r="E9" s="12">
        <v>6300.0</v>
      </c>
      <c r="F9" s="10">
        <v>-24.4</v>
      </c>
      <c r="G9" s="10" t="s">
        <v>59</v>
      </c>
      <c r="H9" s="23">
        <v>45231.0</v>
      </c>
    </row>
    <row r="10">
      <c r="A10" s="14" t="s">
        <v>64</v>
      </c>
      <c r="B10" s="15">
        <v>0.33</v>
      </c>
      <c r="C10" s="16">
        <f>+3.13</f>
        <v>3.13</v>
      </c>
      <c r="D10" s="17">
        <v>1881.0</v>
      </c>
      <c r="E10" s="17">
        <v>5700.0</v>
      </c>
      <c r="F10" s="18">
        <f>+3.13</f>
        <v>3.13</v>
      </c>
      <c r="G10" s="15" t="s">
        <v>65</v>
      </c>
      <c r="H10" s="25">
        <v>45232.0</v>
      </c>
    </row>
    <row r="11">
      <c r="A11" s="9" t="s">
        <v>25</v>
      </c>
      <c r="B11" s="10">
        <v>36.1</v>
      </c>
      <c r="C11" s="11">
        <f>+2.85</f>
        <v>2.85</v>
      </c>
      <c r="D11" s="12">
        <v>7220.0</v>
      </c>
      <c r="E11" s="10">
        <v>200.0</v>
      </c>
      <c r="F11" s="10">
        <v>-13.74</v>
      </c>
      <c r="G11" s="10" t="s">
        <v>66</v>
      </c>
      <c r="H11" s="23">
        <v>45232.0</v>
      </c>
    </row>
    <row r="12">
      <c r="A12" s="14" t="s">
        <v>49</v>
      </c>
      <c r="B12" s="15">
        <v>23.5</v>
      </c>
      <c r="C12" s="16">
        <f>+2.62</f>
        <v>2.62</v>
      </c>
      <c r="D12" s="17">
        <v>9400.0</v>
      </c>
      <c r="E12" s="15">
        <v>400.0</v>
      </c>
      <c r="F12" s="15">
        <v>-25.4</v>
      </c>
      <c r="G12" s="15" t="s">
        <v>66</v>
      </c>
      <c r="H12" s="25">
        <v>45232.0</v>
      </c>
    </row>
    <row r="13">
      <c r="A13" s="9" t="s">
        <v>23</v>
      </c>
      <c r="B13" s="10">
        <v>35.0</v>
      </c>
      <c r="C13" s="11">
        <f>+2.19</f>
        <v>2.19</v>
      </c>
      <c r="D13" s="12">
        <v>3500.0</v>
      </c>
      <c r="E13" s="10">
        <v>100.0</v>
      </c>
      <c r="F13" s="13">
        <f>+11.11</f>
        <v>11.11</v>
      </c>
      <c r="G13" s="10" t="s">
        <v>67</v>
      </c>
      <c r="H13" s="23">
        <v>45232.0</v>
      </c>
    </row>
    <row r="14">
      <c r="A14" s="14" t="s">
        <v>48</v>
      </c>
      <c r="B14" s="15">
        <v>5.0</v>
      </c>
      <c r="C14" s="16">
        <f>+2.04</f>
        <v>2.04</v>
      </c>
      <c r="D14" s="17">
        <v>129500.0</v>
      </c>
      <c r="E14" s="17">
        <v>25900.0</v>
      </c>
      <c r="F14" s="15">
        <v>-3.85</v>
      </c>
      <c r="G14" s="15" t="s">
        <v>61</v>
      </c>
      <c r="H14" s="25">
        <v>45232.0</v>
      </c>
    </row>
    <row r="15">
      <c r="A15" s="9" t="s">
        <v>12</v>
      </c>
      <c r="B15" s="10">
        <v>1.3</v>
      </c>
      <c r="C15" s="11">
        <f>+1.56</f>
        <v>1.56</v>
      </c>
      <c r="D15" s="12">
        <v>2470.0</v>
      </c>
      <c r="E15" s="12">
        <v>1900.0</v>
      </c>
      <c r="F15" s="13">
        <f>+88.41</f>
        <v>88.41</v>
      </c>
      <c r="G15" s="10" t="s">
        <v>60</v>
      </c>
      <c r="H15" s="23">
        <v>45232.0</v>
      </c>
    </row>
    <row r="16">
      <c r="A16" s="14" t="s">
        <v>68</v>
      </c>
      <c r="B16" s="15">
        <v>185.5</v>
      </c>
      <c r="C16" s="16">
        <f>+1.37</f>
        <v>1.37</v>
      </c>
      <c r="D16" s="17">
        <v>37100.0</v>
      </c>
      <c r="E16" s="15">
        <v>200.0</v>
      </c>
      <c r="F16" s="15">
        <v>-6.67</v>
      </c>
      <c r="G16" s="15" t="s">
        <v>69</v>
      </c>
      <c r="H16" s="25">
        <v>45232.0</v>
      </c>
    </row>
    <row r="17">
      <c r="A17" s="9" t="s">
        <v>45</v>
      </c>
      <c r="B17" s="10">
        <v>2.37</v>
      </c>
      <c r="C17" s="11">
        <f>+0.85</f>
        <v>0.85</v>
      </c>
      <c r="D17" s="12">
        <v>1022418.0</v>
      </c>
      <c r="E17" s="12">
        <v>431400.0</v>
      </c>
      <c r="F17" s="10">
        <v>-26.4</v>
      </c>
      <c r="G17" s="10" t="s">
        <v>70</v>
      </c>
      <c r="H17" s="23">
        <v>45232.0</v>
      </c>
    </row>
    <row r="18">
      <c r="A18" s="14" t="s">
        <v>40</v>
      </c>
      <c r="B18" s="15">
        <v>13.65</v>
      </c>
      <c r="C18" s="16">
        <f>+0.37</f>
        <v>0.37</v>
      </c>
      <c r="D18" s="17">
        <v>4095.0</v>
      </c>
      <c r="E18" s="15">
        <v>300.0</v>
      </c>
      <c r="F18" s="18">
        <f>+83.96</f>
        <v>83.96</v>
      </c>
      <c r="G18" s="15" t="s">
        <v>70</v>
      </c>
      <c r="H18" s="25">
        <v>45232.0</v>
      </c>
    </row>
    <row r="19">
      <c r="A19" s="9" t="s">
        <v>11</v>
      </c>
      <c r="B19" s="10">
        <v>13.1</v>
      </c>
      <c r="C19" s="19">
        <v>0.0</v>
      </c>
      <c r="D19" s="12">
        <v>2620.0</v>
      </c>
      <c r="E19" s="10">
        <v>200.0</v>
      </c>
      <c r="F19" s="13">
        <f>+24.76</f>
        <v>24.76</v>
      </c>
      <c r="G19" s="10" t="s">
        <v>71</v>
      </c>
      <c r="H19" s="23">
        <v>45232.0</v>
      </c>
    </row>
    <row r="20">
      <c r="A20" s="14" t="s">
        <v>30</v>
      </c>
      <c r="B20" s="15">
        <v>380.0</v>
      </c>
      <c r="C20" s="20">
        <v>0.0</v>
      </c>
      <c r="D20" s="17">
        <v>38000.0</v>
      </c>
      <c r="E20" s="15">
        <v>100.0</v>
      </c>
      <c r="F20" s="15">
        <v>-9.52</v>
      </c>
      <c r="G20" s="15" t="s">
        <v>71</v>
      </c>
      <c r="H20" s="24">
        <v>45225.0</v>
      </c>
    </row>
    <row r="21">
      <c r="A21" s="9" t="s">
        <v>14</v>
      </c>
      <c r="B21" s="10">
        <v>3.36</v>
      </c>
      <c r="C21" s="19">
        <v>0.0</v>
      </c>
      <c r="D21" s="10">
        <v>336.0</v>
      </c>
      <c r="E21" s="10">
        <v>100.0</v>
      </c>
      <c r="F21" s="10">
        <v>-28.66</v>
      </c>
      <c r="G21" s="10" t="s">
        <v>72</v>
      </c>
      <c r="H21" s="26">
        <v>45230.0</v>
      </c>
    </row>
    <row r="22">
      <c r="A22" s="14" t="s">
        <v>6</v>
      </c>
      <c r="B22" s="15">
        <v>22.0</v>
      </c>
      <c r="C22" s="20">
        <v>0.0</v>
      </c>
      <c r="D22" s="17">
        <v>2200.0</v>
      </c>
      <c r="E22" s="15">
        <v>100.0</v>
      </c>
      <c r="F22" s="15">
        <v>-2.0</v>
      </c>
      <c r="G22" s="15" t="s">
        <v>71</v>
      </c>
      <c r="H22" s="25">
        <v>45232.0</v>
      </c>
    </row>
    <row r="23">
      <c r="A23" s="9" t="s">
        <v>7</v>
      </c>
      <c r="B23" s="10">
        <v>75.0</v>
      </c>
      <c r="C23" s="19">
        <v>0.0</v>
      </c>
      <c r="D23" s="12">
        <v>60000.0</v>
      </c>
      <c r="E23" s="10">
        <v>800.0</v>
      </c>
      <c r="F23" s="13">
        <f>+6.01</f>
        <v>6.01</v>
      </c>
      <c r="G23" s="10" t="s">
        <v>70</v>
      </c>
      <c r="H23" s="26">
        <v>45230.0</v>
      </c>
    </row>
    <row r="24">
      <c r="A24" s="14" t="s">
        <v>35</v>
      </c>
      <c r="B24" s="15">
        <v>9.0</v>
      </c>
      <c r="C24" s="20">
        <v>0.0</v>
      </c>
      <c r="D24" s="17">
        <v>60300.0</v>
      </c>
      <c r="E24" s="17">
        <v>6700.0</v>
      </c>
      <c r="F24" s="18">
        <f>+32.35</f>
        <v>32.35</v>
      </c>
      <c r="G24" s="15" t="s">
        <v>66</v>
      </c>
      <c r="H24" s="25">
        <v>45232.0</v>
      </c>
    </row>
    <row r="25">
      <c r="A25" s="9" t="s">
        <v>13</v>
      </c>
      <c r="B25" s="10">
        <v>2.13</v>
      </c>
      <c r="C25" s="19">
        <v>0.0</v>
      </c>
      <c r="D25" s="12">
        <v>134829.0</v>
      </c>
      <c r="E25" s="12">
        <v>63300.0</v>
      </c>
      <c r="F25" s="13">
        <f>+1.43</f>
        <v>1.43</v>
      </c>
      <c r="G25" s="10" t="s">
        <v>60</v>
      </c>
      <c r="H25" s="26">
        <v>45230.0</v>
      </c>
    </row>
    <row r="26">
      <c r="A26" s="14" t="s">
        <v>17</v>
      </c>
      <c r="B26" s="15">
        <v>205.0</v>
      </c>
      <c r="C26" s="20">
        <v>-0.24</v>
      </c>
      <c r="D26" s="17">
        <v>615000.0</v>
      </c>
      <c r="E26" s="17">
        <v>3000.0</v>
      </c>
      <c r="F26" s="18">
        <f>+28.13</f>
        <v>28.13</v>
      </c>
      <c r="G26" s="15" t="s">
        <v>71</v>
      </c>
      <c r="H26" s="25">
        <v>45232.0</v>
      </c>
    </row>
    <row r="27">
      <c r="A27" s="9" t="s">
        <v>34</v>
      </c>
      <c r="B27" s="10">
        <v>20.0</v>
      </c>
      <c r="C27" s="19">
        <v>-0.25</v>
      </c>
      <c r="D27" s="12">
        <v>202000.0</v>
      </c>
      <c r="E27" s="12">
        <v>10100.0</v>
      </c>
      <c r="F27" s="13">
        <f>+25.39</f>
        <v>25.39</v>
      </c>
      <c r="G27" s="10" t="s">
        <v>73</v>
      </c>
      <c r="H27" s="23">
        <v>45232.0</v>
      </c>
    </row>
    <row r="28">
      <c r="A28" s="14" t="s">
        <v>55</v>
      </c>
      <c r="B28" s="15">
        <v>17.5</v>
      </c>
      <c r="C28" s="20">
        <v>-0.28</v>
      </c>
      <c r="D28" s="17">
        <v>134750.0</v>
      </c>
      <c r="E28" s="17">
        <v>7700.0</v>
      </c>
      <c r="F28" s="18">
        <f>+45.83</f>
        <v>45.83</v>
      </c>
      <c r="G28" s="15" t="s">
        <v>60</v>
      </c>
      <c r="H28" s="25">
        <v>45232.0</v>
      </c>
    </row>
    <row r="29">
      <c r="A29" s="9" t="s">
        <v>42</v>
      </c>
      <c r="B29" s="10">
        <v>37.05</v>
      </c>
      <c r="C29" s="19">
        <v>-0.4</v>
      </c>
      <c r="D29" s="12">
        <v>1.6394625E7</v>
      </c>
      <c r="E29" s="12">
        <v>442500.0</v>
      </c>
      <c r="F29" s="10">
        <v>-16.74</v>
      </c>
      <c r="G29" s="10" t="s">
        <v>67</v>
      </c>
      <c r="H29" s="23">
        <v>45232.0</v>
      </c>
    </row>
    <row r="30">
      <c r="A30" s="14" t="s">
        <v>20</v>
      </c>
      <c r="B30" s="15">
        <v>155.75</v>
      </c>
      <c r="C30" s="20">
        <v>-0.48</v>
      </c>
      <c r="D30" s="17">
        <v>420525.0</v>
      </c>
      <c r="E30" s="17">
        <v>2700.0</v>
      </c>
      <c r="F30" s="18">
        <f>+9.11</f>
        <v>9.11</v>
      </c>
      <c r="G30" s="15" t="s">
        <v>67</v>
      </c>
      <c r="H30" s="25">
        <v>45232.0</v>
      </c>
    </row>
    <row r="31">
      <c r="A31" s="9" t="s">
        <v>53</v>
      </c>
      <c r="B31" s="10">
        <v>3.89</v>
      </c>
      <c r="C31" s="19">
        <v>-0.51</v>
      </c>
      <c r="D31" s="12">
        <v>17894.0</v>
      </c>
      <c r="E31" s="12">
        <v>4600.0</v>
      </c>
      <c r="F31" s="13">
        <f>+21.94</f>
        <v>21.94</v>
      </c>
      <c r="G31" s="10" t="s">
        <v>65</v>
      </c>
      <c r="H31" s="23">
        <v>45232.0</v>
      </c>
    </row>
    <row r="32">
      <c r="A32" s="14" t="s">
        <v>19</v>
      </c>
      <c r="B32" s="15">
        <v>1.76</v>
      </c>
      <c r="C32" s="20">
        <v>-0.57</v>
      </c>
      <c r="D32" s="17">
        <v>50864.0</v>
      </c>
      <c r="E32" s="17">
        <v>28900.0</v>
      </c>
      <c r="F32" s="15">
        <v>-3.83</v>
      </c>
      <c r="G32" s="15" t="s">
        <v>69</v>
      </c>
      <c r="H32" s="25">
        <v>45232.0</v>
      </c>
    </row>
    <row r="33">
      <c r="A33" s="9" t="s">
        <v>33</v>
      </c>
      <c r="B33" s="10">
        <v>6.9</v>
      </c>
      <c r="C33" s="19">
        <v>-0.58</v>
      </c>
      <c r="D33" s="12">
        <v>34500.0</v>
      </c>
      <c r="E33" s="12">
        <v>5000.0</v>
      </c>
      <c r="F33" s="10">
        <v>-27.97</v>
      </c>
      <c r="G33" s="10" t="s">
        <v>69</v>
      </c>
      <c r="H33" s="23">
        <v>45231.0</v>
      </c>
    </row>
    <row r="34">
      <c r="A34" s="14" t="s">
        <v>38</v>
      </c>
      <c r="B34" s="15">
        <v>39.1</v>
      </c>
      <c r="C34" s="20">
        <v>-0.64</v>
      </c>
      <c r="D34" s="17">
        <v>1888530.0</v>
      </c>
      <c r="E34" s="17">
        <v>48300.0</v>
      </c>
      <c r="F34" s="15">
        <v>-0.64</v>
      </c>
      <c r="G34" s="15" t="s">
        <v>67</v>
      </c>
      <c r="H34" s="25">
        <v>45232.0</v>
      </c>
    </row>
    <row r="35">
      <c r="A35" s="9" t="s">
        <v>41</v>
      </c>
      <c r="B35" s="10">
        <v>11.55</v>
      </c>
      <c r="C35" s="19">
        <v>-0.86</v>
      </c>
      <c r="D35" s="12">
        <v>1258950.0</v>
      </c>
      <c r="E35" s="12">
        <v>109000.0</v>
      </c>
      <c r="F35" s="10">
        <v>-6.1</v>
      </c>
      <c r="G35" s="10" t="s">
        <v>67</v>
      </c>
      <c r="H35" s="23">
        <v>45232.0</v>
      </c>
    </row>
    <row r="36">
      <c r="A36" s="14" t="s">
        <v>50</v>
      </c>
      <c r="B36" s="15">
        <v>16.75</v>
      </c>
      <c r="C36" s="20">
        <v>-0.89</v>
      </c>
      <c r="D36" s="17">
        <v>139025.0</v>
      </c>
      <c r="E36" s="17">
        <v>8300.0</v>
      </c>
      <c r="F36" s="15">
        <v>-1.47</v>
      </c>
      <c r="G36" s="15" t="s">
        <v>60</v>
      </c>
      <c r="H36" s="25">
        <v>45232.0</v>
      </c>
    </row>
    <row r="37">
      <c r="A37" s="9" t="s">
        <v>74</v>
      </c>
      <c r="B37" s="10">
        <v>44.55</v>
      </c>
      <c r="C37" s="19">
        <v>-1.0</v>
      </c>
      <c r="D37" s="12">
        <v>311850.0</v>
      </c>
      <c r="E37" s="12">
        <v>7000.0</v>
      </c>
      <c r="F37" s="10">
        <v>-10.9</v>
      </c>
      <c r="G37" s="10" t="s">
        <v>67</v>
      </c>
      <c r="H37" s="23">
        <v>45232.0</v>
      </c>
    </row>
    <row r="38">
      <c r="A38" s="14" t="s">
        <v>18</v>
      </c>
      <c r="B38" s="15">
        <v>2.47</v>
      </c>
      <c r="C38" s="20">
        <v>-1.2</v>
      </c>
      <c r="D38" s="17">
        <v>23959.0</v>
      </c>
      <c r="E38" s="17">
        <v>9700.0</v>
      </c>
      <c r="F38" s="15">
        <v>-17.94</v>
      </c>
      <c r="G38" s="15" t="s">
        <v>73</v>
      </c>
      <c r="H38" s="25">
        <v>45232.0</v>
      </c>
    </row>
    <row r="39">
      <c r="A39" s="9" t="s">
        <v>31</v>
      </c>
      <c r="B39" s="10">
        <v>11.4</v>
      </c>
      <c r="C39" s="19">
        <v>-1.3</v>
      </c>
      <c r="D39" s="12">
        <v>856140.0</v>
      </c>
      <c r="E39" s="12">
        <v>75100.0</v>
      </c>
      <c r="F39" s="10">
        <v>-7.32</v>
      </c>
      <c r="G39" s="10" t="s">
        <v>67</v>
      </c>
      <c r="H39" s="23">
        <v>45232.0</v>
      </c>
    </row>
    <row r="40">
      <c r="A40" s="14" t="s">
        <v>44</v>
      </c>
      <c r="B40" s="15">
        <v>415.0</v>
      </c>
      <c r="C40" s="20">
        <v>-1.37</v>
      </c>
      <c r="D40" s="17">
        <v>539500.0</v>
      </c>
      <c r="E40" s="17">
        <v>1300.0</v>
      </c>
      <c r="F40" s="15">
        <v>-9.78</v>
      </c>
      <c r="G40" s="15" t="s">
        <v>63</v>
      </c>
      <c r="H40" s="25">
        <v>45232.0</v>
      </c>
    </row>
    <row r="41">
      <c r="A41" s="9" t="s">
        <v>22</v>
      </c>
      <c r="B41" s="10">
        <v>12.1</v>
      </c>
      <c r="C41" s="19">
        <v>-1.63</v>
      </c>
      <c r="D41" s="12">
        <v>8535340.0</v>
      </c>
      <c r="E41" s="12">
        <v>705400.0</v>
      </c>
      <c r="F41" s="10">
        <v>-49.9</v>
      </c>
      <c r="G41" s="10" t="s">
        <v>75</v>
      </c>
      <c r="H41" s="23">
        <v>45232.0</v>
      </c>
    </row>
    <row r="42">
      <c r="A42" s="14" t="s">
        <v>46</v>
      </c>
      <c r="B42" s="15">
        <v>16.65</v>
      </c>
      <c r="C42" s="20">
        <v>-1.77</v>
      </c>
      <c r="D42" s="17">
        <v>178155.0</v>
      </c>
      <c r="E42" s="17">
        <v>10700.0</v>
      </c>
      <c r="F42" s="15">
        <v>-30.19</v>
      </c>
      <c r="G42" s="15" t="s">
        <v>70</v>
      </c>
      <c r="H42" s="25">
        <v>45232.0</v>
      </c>
    </row>
    <row r="43">
      <c r="A43" s="9" t="s">
        <v>24</v>
      </c>
      <c r="B43" s="10">
        <v>3.73</v>
      </c>
      <c r="C43" s="19">
        <v>-1.84</v>
      </c>
      <c r="D43" s="12">
        <v>4849.0</v>
      </c>
      <c r="E43" s="12">
        <v>1300.0</v>
      </c>
      <c r="F43" s="10">
        <v>-33.39</v>
      </c>
      <c r="G43" s="10" t="s">
        <v>69</v>
      </c>
      <c r="H43" s="23">
        <v>45232.0</v>
      </c>
    </row>
    <row r="44">
      <c r="A44" s="14" t="s">
        <v>36</v>
      </c>
      <c r="B44" s="15">
        <v>8.4</v>
      </c>
      <c r="C44" s="20">
        <v>-1.87</v>
      </c>
      <c r="D44" s="17">
        <v>623280.0</v>
      </c>
      <c r="E44" s="17">
        <v>74200.0</v>
      </c>
      <c r="F44" s="18">
        <f>+0.48</f>
        <v>0.48</v>
      </c>
      <c r="G44" s="15" t="s">
        <v>61</v>
      </c>
      <c r="H44" s="25">
        <v>45232.0</v>
      </c>
    </row>
    <row r="45">
      <c r="A45" s="9" t="s">
        <v>52</v>
      </c>
      <c r="B45" s="10">
        <v>0.52</v>
      </c>
      <c r="C45" s="19">
        <v>-1.89</v>
      </c>
      <c r="D45" s="10">
        <v>416.0</v>
      </c>
      <c r="E45" s="10">
        <v>800.0</v>
      </c>
      <c r="F45" s="10">
        <v>-44.09</v>
      </c>
      <c r="G45" s="10" t="s">
        <v>61</v>
      </c>
      <c r="H45" s="23">
        <v>45232.0</v>
      </c>
    </row>
    <row r="46">
      <c r="A46" s="14" t="s">
        <v>32</v>
      </c>
      <c r="B46" s="15">
        <v>0.91</v>
      </c>
      <c r="C46" s="20">
        <v>-2.15</v>
      </c>
      <c r="D46" s="17">
        <v>1638.0</v>
      </c>
      <c r="E46" s="17">
        <v>1800.0</v>
      </c>
      <c r="F46" s="18">
        <f>+8.33</f>
        <v>8.33</v>
      </c>
      <c r="G46" s="15" t="s">
        <v>66</v>
      </c>
      <c r="H46" s="25">
        <v>45232.0</v>
      </c>
    </row>
    <row r="47">
      <c r="A47" s="9" t="s">
        <v>51</v>
      </c>
      <c r="B47" s="10">
        <v>123.0</v>
      </c>
      <c r="C47" s="19">
        <v>-2.77</v>
      </c>
      <c r="D47" s="12">
        <v>1.78842E7</v>
      </c>
      <c r="E47" s="12">
        <v>145400.0</v>
      </c>
      <c r="F47" s="10">
        <v>-26.57</v>
      </c>
      <c r="G47" s="10" t="s">
        <v>76</v>
      </c>
      <c r="H47" s="23">
        <v>45232.0</v>
      </c>
    </row>
    <row r="48">
      <c r="A48" s="14" t="s">
        <v>54</v>
      </c>
      <c r="B48" s="15">
        <v>3.19</v>
      </c>
      <c r="C48" s="20">
        <v>-3.04</v>
      </c>
      <c r="D48" s="15">
        <v>957.0</v>
      </c>
      <c r="E48" s="15">
        <v>300.0</v>
      </c>
      <c r="F48" s="18">
        <f>+7.77</f>
        <v>7.77</v>
      </c>
      <c r="G48" s="15" t="s">
        <v>60</v>
      </c>
      <c r="H48" s="24">
        <v>45230.0</v>
      </c>
    </row>
    <row r="49">
      <c r="A49" s="9" t="s">
        <v>27</v>
      </c>
      <c r="B49" s="10">
        <v>105.0</v>
      </c>
      <c r="C49" s="19">
        <v>-3.45</v>
      </c>
      <c r="D49" s="12">
        <v>84000.0</v>
      </c>
      <c r="E49" s="10">
        <v>800.0</v>
      </c>
      <c r="F49" s="13">
        <f>+2.94</f>
        <v>2.94</v>
      </c>
      <c r="G49" s="10" t="s">
        <v>67</v>
      </c>
      <c r="H49" s="23">
        <v>45232.0</v>
      </c>
    </row>
    <row r="50">
      <c r="A50" s="14" t="s">
        <v>37</v>
      </c>
      <c r="B50" s="15">
        <v>2.02</v>
      </c>
      <c r="C50" s="20">
        <v>-3.81</v>
      </c>
      <c r="D50" s="17">
        <v>10302.0</v>
      </c>
      <c r="E50" s="17">
        <v>5100.0</v>
      </c>
      <c r="F50" s="18">
        <f>+3.59</f>
        <v>3.59</v>
      </c>
      <c r="G50" s="15" t="s">
        <v>69</v>
      </c>
      <c r="H50" s="25">
        <v>45232.0</v>
      </c>
    </row>
    <row r="51">
      <c r="A51" s="27" t="s">
        <v>26</v>
      </c>
      <c r="B51" s="28">
        <v>16.5</v>
      </c>
      <c r="C51" s="29">
        <v>-4.07</v>
      </c>
      <c r="D51" s="30">
        <v>2488200.0</v>
      </c>
      <c r="E51" s="30">
        <v>150800.0</v>
      </c>
      <c r="F51" s="28">
        <v>-56.69</v>
      </c>
      <c r="G51" s="28" t="s">
        <v>67</v>
      </c>
      <c r="H51" s="31">
        <v>45232.0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drawing r:id="rId5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56</v>
      </c>
      <c r="H1" s="2" t="s">
        <v>57</v>
      </c>
    </row>
    <row r="2">
      <c r="A2" s="4" t="s">
        <v>58</v>
      </c>
      <c r="B2" s="5">
        <v>2.37</v>
      </c>
      <c r="C2" s="6">
        <f>+9.72</f>
        <v>9.72</v>
      </c>
      <c r="D2" s="7">
        <v>65649.0</v>
      </c>
      <c r="E2" s="7">
        <v>27700.0</v>
      </c>
      <c r="F2" s="5">
        <v>-21.0</v>
      </c>
      <c r="G2" s="5" t="s">
        <v>59</v>
      </c>
      <c r="H2" s="22">
        <v>45232.0</v>
      </c>
    </row>
    <row r="3">
      <c r="A3" s="9" t="s">
        <v>15</v>
      </c>
      <c r="B3" s="10">
        <v>1.3</v>
      </c>
      <c r="C3" s="11">
        <f t="shared" ref="C3:C4" si="1">+8.33</f>
        <v>8.33</v>
      </c>
      <c r="D3" s="10">
        <v>260.0</v>
      </c>
      <c r="E3" s="10">
        <v>200.0</v>
      </c>
      <c r="F3" s="13">
        <f>+20.37</f>
        <v>20.37</v>
      </c>
      <c r="G3" s="10" t="s">
        <v>60</v>
      </c>
      <c r="H3" s="23">
        <v>45231.0</v>
      </c>
    </row>
    <row r="4">
      <c r="A4" s="14" t="s">
        <v>8</v>
      </c>
      <c r="B4" s="15">
        <v>19.5</v>
      </c>
      <c r="C4" s="16">
        <f t="shared" si="1"/>
        <v>8.33</v>
      </c>
      <c r="D4" s="17">
        <v>7800.0</v>
      </c>
      <c r="E4" s="15">
        <v>400.0</v>
      </c>
      <c r="F4" s="15">
        <v>-79.47</v>
      </c>
      <c r="G4" s="15" t="s">
        <v>59</v>
      </c>
      <c r="H4" s="24">
        <v>45180.0</v>
      </c>
    </row>
    <row r="5">
      <c r="A5" s="9" t="s">
        <v>28</v>
      </c>
      <c r="B5" s="10">
        <v>0.19</v>
      </c>
      <c r="C5" s="11">
        <f>+5.56</f>
        <v>5.56</v>
      </c>
      <c r="D5" s="10">
        <v>513.0</v>
      </c>
      <c r="E5" s="12">
        <v>2700.0</v>
      </c>
      <c r="F5" s="10">
        <v>-17.39</v>
      </c>
      <c r="G5" s="10" t="s">
        <v>59</v>
      </c>
      <c r="H5" s="23">
        <v>45232.0</v>
      </c>
    </row>
    <row r="6">
      <c r="A6" s="14" t="s">
        <v>21</v>
      </c>
      <c r="B6" s="15">
        <v>6.26</v>
      </c>
      <c r="C6" s="16">
        <f>+4.68</f>
        <v>4.68</v>
      </c>
      <c r="D6" s="17">
        <v>8138.0</v>
      </c>
      <c r="E6" s="17">
        <v>1300.0</v>
      </c>
      <c r="F6" s="15">
        <v>-7.67</v>
      </c>
      <c r="G6" s="15" t="s">
        <v>61</v>
      </c>
      <c r="H6" s="25">
        <v>45232.0</v>
      </c>
    </row>
    <row r="7">
      <c r="A7" s="9" t="s">
        <v>62</v>
      </c>
      <c r="B7" s="10">
        <v>403.0</v>
      </c>
      <c r="C7" s="11">
        <f>+4.4</f>
        <v>4.4</v>
      </c>
      <c r="D7" s="12">
        <v>40300.0</v>
      </c>
      <c r="E7" s="10">
        <v>100.0</v>
      </c>
      <c r="F7" s="13">
        <f>+4.68</f>
        <v>4.68</v>
      </c>
      <c r="G7" s="10" t="s">
        <v>63</v>
      </c>
      <c r="H7" s="23">
        <v>45231.0</v>
      </c>
    </row>
    <row r="8">
      <c r="A8" s="14" t="s">
        <v>43</v>
      </c>
      <c r="B8" s="15">
        <v>220.0</v>
      </c>
      <c r="C8" s="16">
        <f>+3.9</f>
        <v>3.9</v>
      </c>
      <c r="D8" s="17">
        <v>88000.0</v>
      </c>
      <c r="E8" s="15">
        <v>400.0</v>
      </c>
      <c r="F8" s="18">
        <f>+94.26</f>
        <v>94.26</v>
      </c>
      <c r="G8" s="15" t="s">
        <v>63</v>
      </c>
      <c r="H8" s="25">
        <v>45231.0</v>
      </c>
    </row>
    <row r="9">
      <c r="A9" s="9" t="s">
        <v>16</v>
      </c>
      <c r="B9" s="10">
        <v>2.85</v>
      </c>
      <c r="C9" s="11">
        <f>+3.64</f>
        <v>3.64</v>
      </c>
      <c r="D9" s="12">
        <v>17955.0</v>
      </c>
      <c r="E9" s="12">
        <v>6300.0</v>
      </c>
      <c r="F9" s="10">
        <v>-24.4</v>
      </c>
      <c r="G9" s="10" t="s">
        <v>59</v>
      </c>
      <c r="H9" s="23">
        <v>45231.0</v>
      </c>
    </row>
    <row r="10">
      <c r="A10" s="14" t="s">
        <v>64</v>
      </c>
      <c r="B10" s="15">
        <v>0.33</v>
      </c>
      <c r="C10" s="16">
        <f>+3.13</f>
        <v>3.13</v>
      </c>
      <c r="D10" s="17">
        <v>1881.0</v>
      </c>
      <c r="E10" s="17">
        <v>5700.0</v>
      </c>
      <c r="F10" s="18">
        <f>+3.13</f>
        <v>3.13</v>
      </c>
      <c r="G10" s="15" t="s">
        <v>65</v>
      </c>
      <c r="H10" s="25">
        <v>45232.0</v>
      </c>
    </row>
    <row r="11">
      <c r="A11" s="9" t="s">
        <v>25</v>
      </c>
      <c r="B11" s="10">
        <v>36.1</v>
      </c>
      <c r="C11" s="11">
        <f>+2.85</f>
        <v>2.85</v>
      </c>
      <c r="D11" s="12">
        <v>7220.0</v>
      </c>
      <c r="E11" s="10">
        <v>200.0</v>
      </c>
      <c r="F11" s="10">
        <v>-13.74</v>
      </c>
      <c r="G11" s="10" t="s">
        <v>66</v>
      </c>
      <c r="H11" s="23">
        <v>45232.0</v>
      </c>
    </row>
    <row r="12">
      <c r="A12" s="14" t="s">
        <v>49</v>
      </c>
      <c r="B12" s="15">
        <v>23.5</v>
      </c>
      <c r="C12" s="16">
        <f>+2.62</f>
        <v>2.62</v>
      </c>
      <c r="D12" s="17">
        <v>9400.0</v>
      </c>
      <c r="E12" s="15">
        <v>400.0</v>
      </c>
      <c r="F12" s="15">
        <v>-25.4</v>
      </c>
      <c r="G12" s="15" t="s">
        <v>66</v>
      </c>
      <c r="H12" s="25">
        <v>45232.0</v>
      </c>
    </row>
    <row r="13">
      <c r="A13" s="9" t="s">
        <v>23</v>
      </c>
      <c r="B13" s="10">
        <v>35.0</v>
      </c>
      <c r="C13" s="11">
        <f>+2.19</f>
        <v>2.19</v>
      </c>
      <c r="D13" s="12">
        <v>3500.0</v>
      </c>
      <c r="E13" s="10">
        <v>100.0</v>
      </c>
      <c r="F13" s="13">
        <f>+11.11</f>
        <v>11.11</v>
      </c>
      <c r="G13" s="10" t="s">
        <v>67</v>
      </c>
      <c r="H13" s="23">
        <v>45232.0</v>
      </c>
    </row>
    <row r="14">
      <c r="A14" s="14" t="s">
        <v>48</v>
      </c>
      <c r="B14" s="15">
        <v>5.0</v>
      </c>
      <c r="C14" s="16">
        <f>+2.04</f>
        <v>2.04</v>
      </c>
      <c r="D14" s="17">
        <v>129500.0</v>
      </c>
      <c r="E14" s="17">
        <v>25900.0</v>
      </c>
      <c r="F14" s="15">
        <v>-3.85</v>
      </c>
      <c r="G14" s="15" t="s">
        <v>61</v>
      </c>
      <c r="H14" s="25">
        <v>45232.0</v>
      </c>
    </row>
    <row r="15">
      <c r="A15" s="9" t="s">
        <v>12</v>
      </c>
      <c r="B15" s="10">
        <v>1.3</v>
      </c>
      <c r="C15" s="11">
        <f>+1.56</f>
        <v>1.56</v>
      </c>
      <c r="D15" s="12">
        <v>2470.0</v>
      </c>
      <c r="E15" s="12">
        <v>1900.0</v>
      </c>
      <c r="F15" s="13">
        <f>+88.41</f>
        <v>88.41</v>
      </c>
      <c r="G15" s="10" t="s">
        <v>60</v>
      </c>
      <c r="H15" s="23">
        <v>45232.0</v>
      </c>
    </row>
    <row r="16">
      <c r="A16" s="14" t="s">
        <v>68</v>
      </c>
      <c r="B16" s="15">
        <v>185.5</v>
      </c>
      <c r="C16" s="16">
        <f>+1.37</f>
        <v>1.37</v>
      </c>
      <c r="D16" s="17">
        <v>37100.0</v>
      </c>
      <c r="E16" s="15">
        <v>200.0</v>
      </c>
      <c r="F16" s="15">
        <v>-6.67</v>
      </c>
      <c r="G16" s="15" t="s">
        <v>69</v>
      </c>
      <c r="H16" s="25">
        <v>45232.0</v>
      </c>
    </row>
    <row r="17">
      <c r="A17" s="9" t="s">
        <v>45</v>
      </c>
      <c r="B17" s="10">
        <v>2.37</v>
      </c>
      <c r="C17" s="11">
        <f>+0.85</f>
        <v>0.85</v>
      </c>
      <c r="D17" s="12">
        <v>1022418.0</v>
      </c>
      <c r="E17" s="12">
        <v>431400.0</v>
      </c>
      <c r="F17" s="10">
        <v>-26.4</v>
      </c>
      <c r="G17" s="10" t="s">
        <v>70</v>
      </c>
      <c r="H17" s="23">
        <v>45232.0</v>
      </c>
    </row>
    <row r="18">
      <c r="A18" s="14" t="s">
        <v>40</v>
      </c>
      <c r="B18" s="15">
        <v>13.65</v>
      </c>
      <c r="C18" s="16">
        <f>+0.37</f>
        <v>0.37</v>
      </c>
      <c r="D18" s="17">
        <v>4095.0</v>
      </c>
      <c r="E18" s="15">
        <v>300.0</v>
      </c>
      <c r="F18" s="18">
        <f>+83.96</f>
        <v>83.96</v>
      </c>
      <c r="G18" s="15" t="s">
        <v>70</v>
      </c>
      <c r="H18" s="25">
        <v>45232.0</v>
      </c>
    </row>
    <row r="19">
      <c r="A19" s="9" t="s">
        <v>11</v>
      </c>
      <c r="B19" s="10">
        <v>13.1</v>
      </c>
      <c r="C19" s="19">
        <v>0.0</v>
      </c>
      <c r="D19" s="12">
        <v>2620.0</v>
      </c>
      <c r="E19" s="10">
        <v>200.0</v>
      </c>
      <c r="F19" s="13">
        <f>+24.76</f>
        <v>24.76</v>
      </c>
      <c r="G19" s="10" t="s">
        <v>71</v>
      </c>
      <c r="H19" s="23">
        <v>45232.0</v>
      </c>
    </row>
    <row r="20">
      <c r="A20" s="14" t="s">
        <v>30</v>
      </c>
      <c r="B20" s="15">
        <v>380.0</v>
      </c>
      <c r="C20" s="20">
        <v>0.0</v>
      </c>
      <c r="D20" s="17">
        <v>38000.0</v>
      </c>
      <c r="E20" s="15">
        <v>100.0</v>
      </c>
      <c r="F20" s="15">
        <v>-9.52</v>
      </c>
      <c r="G20" s="15" t="s">
        <v>71</v>
      </c>
      <c r="H20" s="24">
        <v>45225.0</v>
      </c>
    </row>
    <row r="21">
      <c r="A21" s="9" t="s">
        <v>14</v>
      </c>
      <c r="B21" s="10">
        <v>3.36</v>
      </c>
      <c r="C21" s="19">
        <v>0.0</v>
      </c>
      <c r="D21" s="10">
        <v>336.0</v>
      </c>
      <c r="E21" s="10">
        <v>100.0</v>
      </c>
      <c r="F21" s="10">
        <v>-28.66</v>
      </c>
      <c r="G21" s="10" t="s">
        <v>72</v>
      </c>
      <c r="H21" s="26">
        <v>45230.0</v>
      </c>
    </row>
    <row r="22">
      <c r="A22" s="14" t="s">
        <v>6</v>
      </c>
      <c r="B22" s="15">
        <v>22.0</v>
      </c>
      <c r="C22" s="20">
        <v>0.0</v>
      </c>
      <c r="D22" s="17">
        <v>2200.0</v>
      </c>
      <c r="E22" s="15">
        <v>100.0</v>
      </c>
      <c r="F22" s="15">
        <v>-2.0</v>
      </c>
      <c r="G22" s="15" t="s">
        <v>71</v>
      </c>
      <c r="H22" s="25">
        <v>45232.0</v>
      </c>
    </row>
    <row r="23">
      <c r="A23" s="9" t="s">
        <v>7</v>
      </c>
      <c r="B23" s="10">
        <v>75.0</v>
      </c>
      <c r="C23" s="19">
        <v>0.0</v>
      </c>
      <c r="D23" s="12">
        <v>60000.0</v>
      </c>
      <c r="E23" s="10">
        <v>800.0</v>
      </c>
      <c r="F23" s="13">
        <f>+6.01</f>
        <v>6.01</v>
      </c>
      <c r="G23" s="10" t="s">
        <v>70</v>
      </c>
      <c r="H23" s="26">
        <v>45230.0</v>
      </c>
    </row>
    <row r="24">
      <c r="A24" s="14" t="s">
        <v>35</v>
      </c>
      <c r="B24" s="15">
        <v>9.0</v>
      </c>
      <c r="C24" s="20">
        <v>0.0</v>
      </c>
      <c r="D24" s="17">
        <v>60300.0</v>
      </c>
      <c r="E24" s="17">
        <v>6700.0</v>
      </c>
      <c r="F24" s="18">
        <f>+32.35</f>
        <v>32.35</v>
      </c>
      <c r="G24" s="15" t="s">
        <v>66</v>
      </c>
      <c r="H24" s="25">
        <v>45232.0</v>
      </c>
    </row>
    <row r="25">
      <c r="A25" s="9" t="s">
        <v>13</v>
      </c>
      <c r="B25" s="10">
        <v>2.13</v>
      </c>
      <c r="C25" s="19">
        <v>0.0</v>
      </c>
      <c r="D25" s="12">
        <v>134829.0</v>
      </c>
      <c r="E25" s="12">
        <v>63300.0</v>
      </c>
      <c r="F25" s="13">
        <f>+1.43</f>
        <v>1.43</v>
      </c>
      <c r="G25" s="10" t="s">
        <v>60</v>
      </c>
      <c r="H25" s="26">
        <v>45230.0</v>
      </c>
    </row>
    <row r="26">
      <c r="A26" s="14" t="s">
        <v>17</v>
      </c>
      <c r="B26" s="15">
        <v>205.0</v>
      </c>
      <c r="C26" s="20">
        <v>-0.24</v>
      </c>
      <c r="D26" s="17">
        <v>615000.0</v>
      </c>
      <c r="E26" s="17">
        <v>3000.0</v>
      </c>
      <c r="F26" s="18">
        <f>+28.13</f>
        <v>28.13</v>
      </c>
      <c r="G26" s="15" t="s">
        <v>71</v>
      </c>
      <c r="H26" s="25">
        <v>45232.0</v>
      </c>
    </row>
    <row r="27">
      <c r="A27" s="9" t="s">
        <v>34</v>
      </c>
      <c r="B27" s="10">
        <v>20.0</v>
      </c>
      <c r="C27" s="19">
        <v>-0.25</v>
      </c>
      <c r="D27" s="12">
        <v>202000.0</v>
      </c>
      <c r="E27" s="12">
        <v>10100.0</v>
      </c>
      <c r="F27" s="13">
        <f>+25.39</f>
        <v>25.39</v>
      </c>
      <c r="G27" s="10" t="s">
        <v>73</v>
      </c>
      <c r="H27" s="23">
        <v>45232.0</v>
      </c>
    </row>
    <row r="28">
      <c r="A28" s="14" t="s">
        <v>55</v>
      </c>
      <c r="B28" s="15">
        <v>17.5</v>
      </c>
      <c r="C28" s="20">
        <v>-0.28</v>
      </c>
      <c r="D28" s="17">
        <v>134750.0</v>
      </c>
      <c r="E28" s="17">
        <v>7700.0</v>
      </c>
      <c r="F28" s="18">
        <f>+45.83</f>
        <v>45.83</v>
      </c>
      <c r="G28" s="15" t="s">
        <v>60</v>
      </c>
      <c r="H28" s="25">
        <v>45232.0</v>
      </c>
    </row>
    <row r="29">
      <c r="A29" s="9" t="s">
        <v>42</v>
      </c>
      <c r="B29" s="10">
        <v>37.05</v>
      </c>
      <c r="C29" s="19">
        <v>-0.4</v>
      </c>
      <c r="D29" s="12">
        <v>1.6394625E7</v>
      </c>
      <c r="E29" s="12">
        <v>442500.0</v>
      </c>
      <c r="F29" s="10">
        <v>-16.74</v>
      </c>
      <c r="G29" s="10" t="s">
        <v>67</v>
      </c>
      <c r="H29" s="23">
        <v>45232.0</v>
      </c>
    </row>
    <row r="30">
      <c r="A30" s="14" t="s">
        <v>20</v>
      </c>
      <c r="B30" s="15">
        <v>155.75</v>
      </c>
      <c r="C30" s="20">
        <v>-0.48</v>
      </c>
      <c r="D30" s="17">
        <v>420525.0</v>
      </c>
      <c r="E30" s="17">
        <v>2700.0</v>
      </c>
      <c r="F30" s="18">
        <f>+9.11</f>
        <v>9.11</v>
      </c>
      <c r="G30" s="15" t="s">
        <v>67</v>
      </c>
      <c r="H30" s="25">
        <v>45232.0</v>
      </c>
    </row>
    <row r="31">
      <c r="A31" s="9" t="s">
        <v>53</v>
      </c>
      <c r="B31" s="10">
        <v>3.89</v>
      </c>
      <c r="C31" s="19">
        <v>-0.51</v>
      </c>
      <c r="D31" s="12">
        <v>17894.0</v>
      </c>
      <c r="E31" s="12">
        <v>4600.0</v>
      </c>
      <c r="F31" s="13">
        <f>+21.94</f>
        <v>21.94</v>
      </c>
      <c r="G31" s="10" t="s">
        <v>65</v>
      </c>
      <c r="H31" s="23">
        <v>45232.0</v>
      </c>
    </row>
    <row r="32">
      <c r="A32" s="14" t="s">
        <v>19</v>
      </c>
      <c r="B32" s="15">
        <v>1.76</v>
      </c>
      <c r="C32" s="20">
        <v>-0.57</v>
      </c>
      <c r="D32" s="17">
        <v>50864.0</v>
      </c>
      <c r="E32" s="17">
        <v>28900.0</v>
      </c>
      <c r="F32" s="15">
        <v>-3.83</v>
      </c>
      <c r="G32" s="15" t="s">
        <v>69</v>
      </c>
      <c r="H32" s="25">
        <v>45232.0</v>
      </c>
    </row>
    <row r="33">
      <c r="A33" s="9" t="s">
        <v>33</v>
      </c>
      <c r="B33" s="10">
        <v>6.9</v>
      </c>
      <c r="C33" s="19">
        <v>-0.58</v>
      </c>
      <c r="D33" s="12">
        <v>34500.0</v>
      </c>
      <c r="E33" s="12">
        <v>5000.0</v>
      </c>
      <c r="F33" s="10">
        <v>-27.97</v>
      </c>
      <c r="G33" s="10" t="s">
        <v>69</v>
      </c>
      <c r="H33" s="23">
        <v>45231.0</v>
      </c>
    </row>
    <row r="34">
      <c r="A34" s="14" t="s">
        <v>38</v>
      </c>
      <c r="B34" s="15">
        <v>39.1</v>
      </c>
      <c r="C34" s="20">
        <v>-0.64</v>
      </c>
      <c r="D34" s="17">
        <v>1888530.0</v>
      </c>
      <c r="E34" s="17">
        <v>48300.0</v>
      </c>
      <c r="F34" s="15">
        <v>-0.64</v>
      </c>
      <c r="G34" s="15" t="s">
        <v>67</v>
      </c>
      <c r="H34" s="25">
        <v>45232.0</v>
      </c>
    </row>
    <row r="35">
      <c r="A35" s="9" t="s">
        <v>41</v>
      </c>
      <c r="B35" s="10">
        <v>11.55</v>
      </c>
      <c r="C35" s="19">
        <v>-0.86</v>
      </c>
      <c r="D35" s="12">
        <v>1258950.0</v>
      </c>
      <c r="E35" s="12">
        <v>109000.0</v>
      </c>
      <c r="F35" s="10">
        <v>-6.1</v>
      </c>
      <c r="G35" s="10" t="s">
        <v>67</v>
      </c>
      <c r="H35" s="23">
        <v>45232.0</v>
      </c>
    </row>
    <row r="36">
      <c r="A36" s="14" t="s">
        <v>50</v>
      </c>
      <c r="B36" s="15">
        <v>16.75</v>
      </c>
      <c r="C36" s="20">
        <v>-0.89</v>
      </c>
      <c r="D36" s="17">
        <v>139025.0</v>
      </c>
      <c r="E36" s="17">
        <v>8300.0</v>
      </c>
      <c r="F36" s="15">
        <v>-1.47</v>
      </c>
      <c r="G36" s="15" t="s">
        <v>60</v>
      </c>
      <c r="H36" s="25">
        <v>45232.0</v>
      </c>
    </row>
    <row r="37">
      <c r="A37" s="9" t="s">
        <v>74</v>
      </c>
      <c r="B37" s="10">
        <v>44.55</v>
      </c>
      <c r="C37" s="19">
        <v>-1.0</v>
      </c>
      <c r="D37" s="12">
        <v>311850.0</v>
      </c>
      <c r="E37" s="12">
        <v>7000.0</v>
      </c>
      <c r="F37" s="10">
        <v>-10.9</v>
      </c>
      <c r="G37" s="10" t="s">
        <v>67</v>
      </c>
      <c r="H37" s="23">
        <v>45232.0</v>
      </c>
    </row>
    <row r="38">
      <c r="A38" s="14" t="s">
        <v>18</v>
      </c>
      <c r="B38" s="15">
        <v>2.47</v>
      </c>
      <c r="C38" s="20">
        <v>-1.2</v>
      </c>
      <c r="D38" s="17">
        <v>23959.0</v>
      </c>
      <c r="E38" s="17">
        <v>9700.0</v>
      </c>
      <c r="F38" s="15">
        <v>-17.94</v>
      </c>
      <c r="G38" s="15" t="s">
        <v>73</v>
      </c>
      <c r="H38" s="25">
        <v>45232.0</v>
      </c>
    </row>
    <row r="39">
      <c r="A39" s="9" t="s">
        <v>31</v>
      </c>
      <c r="B39" s="10">
        <v>11.4</v>
      </c>
      <c r="C39" s="19">
        <v>-1.3</v>
      </c>
      <c r="D39" s="12">
        <v>856140.0</v>
      </c>
      <c r="E39" s="12">
        <v>75100.0</v>
      </c>
      <c r="F39" s="10">
        <v>-7.32</v>
      </c>
      <c r="G39" s="10" t="s">
        <v>67</v>
      </c>
      <c r="H39" s="23">
        <v>45232.0</v>
      </c>
    </row>
    <row r="40">
      <c r="A40" s="14" t="s">
        <v>44</v>
      </c>
      <c r="B40" s="15">
        <v>415.0</v>
      </c>
      <c r="C40" s="20">
        <v>-1.37</v>
      </c>
      <c r="D40" s="17">
        <v>539500.0</v>
      </c>
      <c r="E40" s="17">
        <v>1300.0</v>
      </c>
      <c r="F40" s="15">
        <v>-9.78</v>
      </c>
      <c r="G40" s="15" t="s">
        <v>63</v>
      </c>
      <c r="H40" s="25">
        <v>45232.0</v>
      </c>
    </row>
    <row r="41">
      <c r="A41" s="9" t="s">
        <v>22</v>
      </c>
      <c r="B41" s="10">
        <v>12.1</v>
      </c>
      <c r="C41" s="19">
        <v>-1.63</v>
      </c>
      <c r="D41" s="12">
        <v>8535340.0</v>
      </c>
      <c r="E41" s="12">
        <v>705400.0</v>
      </c>
      <c r="F41" s="10">
        <v>-49.9</v>
      </c>
      <c r="G41" s="10" t="s">
        <v>75</v>
      </c>
      <c r="H41" s="23">
        <v>45232.0</v>
      </c>
    </row>
    <row r="42">
      <c r="A42" s="14" t="s">
        <v>46</v>
      </c>
      <c r="B42" s="15">
        <v>16.65</v>
      </c>
      <c r="C42" s="20">
        <v>-1.77</v>
      </c>
      <c r="D42" s="17">
        <v>178155.0</v>
      </c>
      <c r="E42" s="17">
        <v>10700.0</v>
      </c>
      <c r="F42" s="15">
        <v>-30.19</v>
      </c>
      <c r="G42" s="15" t="s">
        <v>70</v>
      </c>
      <c r="H42" s="25">
        <v>45232.0</v>
      </c>
    </row>
    <row r="43">
      <c r="A43" s="9" t="s">
        <v>24</v>
      </c>
      <c r="B43" s="10">
        <v>3.73</v>
      </c>
      <c r="C43" s="19">
        <v>-1.84</v>
      </c>
      <c r="D43" s="12">
        <v>4849.0</v>
      </c>
      <c r="E43" s="12">
        <v>1300.0</v>
      </c>
      <c r="F43" s="10">
        <v>-33.39</v>
      </c>
      <c r="G43" s="10" t="s">
        <v>69</v>
      </c>
      <c r="H43" s="23">
        <v>45232.0</v>
      </c>
    </row>
    <row r="44">
      <c r="A44" s="14" t="s">
        <v>36</v>
      </c>
      <c r="B44" s="15">
        <v>8.4</v>
      </c>
      <c r="C44" s="20">
        <v>-1.87</v>
      </c>
      <c r="D44" s="17">
        <v>623280.0</v>
      </c>
      <c r="E44" s="17">
        <v>74200.0</v>
      </c>
      <c r="F44" s="18">
        <f>+0.48</f>
        <v>0.48</v>
      </c>
      <c r="G44" s="15" t="s">
        <v>61</v>
      </c>
      <c r="H44" s="25">
        <v>45232.0</v>
      </c>
    </row>
    <row r="45">
      <c r="A45" s="9" t="s">
        <v>52</v>
      </c>
      <c r="B45" s="10">
        <v>0.52</v>
      </c>
      <c r="C45" s="19">
        <v>-1.89</v>
      </c>
      <c r="D45" s="10">
        <v>416.0</v>
      </c>
      <c r="E45" s="10">
        <v>800.0</v>
      </c>
      <c r="F45" s="10">
        <v>-44.09</v>
      </c>
      <c r="G45" s="10" t="s">
        <v>61</v>
      </c>
      <c r="H45" s="23">
        <v>45232.0</v>
      </c>
    </row>
    <row r="46">
      <c r="A46" s="14" t="s">
        <v>32</v>
      </c>
      <c r="B46" s="15">
        <v>0.91</v>
      </c>
      <c r="C46" s="20">
        <v>-2.15</v>
      </c>
      <c r="D46" s="17">
        <v>1638.0</v>
      </c>
      <c r="E46" s="17">
        <v>1800.0</v>
      </c>
      <c r="F46" s="18">
        <f>+8.33</f>
        <v>8.33</v>
      </c>
      <c r="G46" s="15" t="s">
        <v>66</v>
      </c>
      <c r="H46" s="25">
        <v>45232.0</v>
      </c>
    </row>
    <row r="47">
      <c r="A47" s="9" t="s">
        <v>51</v>
      </c>
      <c r="B47" s="10">
        <v>123.0</v>
      </c>
      <c r="C47" s="19">
        <v>-2.77</v>
      </c>
      <c r="D47" s="12">
        <v>1.78842E7</v>
      </c>
      <c r="E47" s="12">
        <v>145400.0</v>
      </c>
      <c r="F47" s="10">
        <v>-26.57</v>
      </c>
      <c r="G47" s="10" t="s">
        <v>76</v>
      </c>
      <c r="H47" s="23">
        <v>45232.0</v>
      </c>
    </row>
    <row r="48">
      <c r="A48" s="14" t="s">
        <v>54</v>
      </c>
      <c r="B48" s="15">
        <v>3.19</v>
      </c>
      <c r="C48" s="20">
        <v>-3.04</v>
      </c>
      <c r="D48" s="15">
        <v>957.0</v>
      </c>
      <c r="E48" s="15">
        <v>300.0</v>
      </c>
      <c r="F48" s="18">
        <f>+7.77</f>
        <v>7.77</v>
      </c>
      <c r="G48" s="15" t="s">
        <v>60</v>
      </c>
      <c r="H48" s="24">
        <v>45230.0</v>
      </c>
    </row>
    <row r="49">
      <c r="A49" s="9" t="s">
        <v>27</v>
      </c>
      <c r="B49" s="10">
        <v>105.0</v>
      </c>
      <c r="C49" s="19">
        <v>-3.45</v>
      </c>
      <c r="D49" s="12">
        <v>84000.0</v>
      </c>
      <c r="E49" s="10">
        <v>800.0</v>
      </c>
      <c r="F49" s="13">
        <f>+2.94</f>
        <v>2.94</v>
      </c>
      <c r="G49" s="10" t="s">
        <v>67</v>
      </c>
      <c r="H49" s="23">
        <v>45232.0</v>
      </c>
    </row>
    <row r="50">
      <c r="A50" s="14" t="s">
        <v>37</v>
      </c>
      <c r="B50" s="15">
        <v>2.02</v>
      </c>
      <c r="C50" s="20">
        <v>-3.81</v>
      </c>
      <c r="D50" s="17">
        <v>10302.0</v>
      </c>
      <c r="E50" s="17">
        <v>5100.0</v>
      </c>
      <c r="F50" s="18">
        <f>+3.59</f>
        <v>3.59</v>
      </c>
      <c r="G50" s="15" t="s">
        <v>69</v>
      </c>
      <c r="H50" s="25">
        <v>45232.0</v>
      </c>
    </row>
    <row r="51">
      <c r="A51" s="9" t="s">
        <v>26</v>
      </c>
      <c r="B51" s="10">
        <v>16.5</v>
      </c>
      <c r="C51" s="19">
        <v>-4.07</v>
      </c>
      <c r="D51" s="12">
        <v>2488200.0</v>
      </c>
      <c r="E51" s="12">
        <v>150800.0</v>
      </c>
      <c r="F51" s="10">
        <v>-56.69</v>
      </c>
      <c r="G51" s="10" t="s">
        <v>67</v>
      </c>
      <c r="H51" s="23">
        <v>45232.0</v>
      </c>
    </row>
    <row r="52">
      <c r="A52" s="4" t="s">
        <v>9</v>
      </c>
      <c r="B52" s="5">
        <v>27.4</v>
      </c>
      <c r="C52" s="32">
        <v>-4.53</v>
      </c>
      <c r="D52" s="7">
        <v>16440.0</v>
      </c>
      <c r="E52" s="5">
        <v>600.0</v>
      </c>
      <c r="F52" s="5">
        <v>-42.26</v>
      </c>
      <c r="G52" s="5" t="s">
        <v>77</v>
      </c>
      <c r="H52" s="33">
        <v>45229.0</v>
      </c>
    </row>
    <row r="53">
      <c r="A53" s="9" t="s">
        <v>39</v>
      </c>
      <c r="B53" s="10">
        <v>5.62</v>
      </c>
      <c r="C53" s="19">
        <v>-5.39</v>
      </c>
      <c r="D53" s="12">
        <v>1390950.0</v>
      </c>
      <c r="E53" s="12">
        <v>247500.0</v>
      </c>
      <c r="F53" s="10">
        <v>-13.8</v>
      </c>
      <c r="G53" s="10" t="s">
        <v>65</v>
      </c>
      <c r="H53" s="23">
        <v>45232.0</v>
      </c>
    </row>
    <row r="54">
      <c r="A54" s="14" t="s">
        <v>10</v>
      </c>
      <c r="B54" s="15">
        <v>1.38</v>
      </c>
      <c r="C54" s="20">
        <v>-5.48</v>
      </c>
      <c r="D54" s="17">
        <v>1269324.0</v>
      </c>
      <c r="E54" s="17">
        <v>919800.0</v>
      </c>
      <c r="F54" s="15">
        <v>-11.54</v>
      </c>
      <c r="G54" s="15" t="s">
        <v>70</v>
      </c>
      <c r="H54" s="25">
        <v>45232.0</v>
      </c>
    </row>
    <row r="55">
      <c r="A55" s="9" t="s">
        <v>78</v>
      </c>
      <c r="B55" s="10">
        <v>14.5</v>
      </c>
      <c r="C55" s="19">
        <v>-6.45</v>
      </c>
      <c r="D55" s="12">
        <v>2900.0</v>
      </c>
      <c r="E55" s="10">
        <v>200.0</v>
      </c>
      <c r="F55" s="10">
        <v>-54.69</v>
      </c>
      <c r="G55" s="10" t="s">
        <v>71</v>
      </c>
      <c r="H55" s="26">
        <v>45229.0</v>
      </c>
    </row>
    <row r="56">
      <c r="A56" s="14" t="s">
        <v>29</v>
      </c>
      <c r="B56" s="15">
        <v>11.25</v>
      </c>
      <c r="C56" s="20">
        <v>-6.64</v>
      </c>
      <c r="D56" s="17">
        <v>20250.0</v>
      </c>
      <c r="E56" s="17">
        <v>1800.0</v>
      </c>
      <c r="F56" s="15">
        <v>-15.73</v>
      </c>
      <c r="G56" s="15" t="s">
        <v>79</v>
      </c>
      <c r="H56" s="25">
        <v>45232.0</v>
      </c>
    </row>
    <row r="57">
      <c r="A57" s="9" t="s">
        <v>47</v>
      </c>
      <c r="B57" s="10">
        <v>6.88</v>
      </c>
      <c r="C57" s="19">
        <v>-9.71</v>
      </c>
      <c r="D57" s="10">
        <v>688.0</v>
      </c>
      <c r="E57" s="10">
        <v>100.0</v>
      </c>
      <c r="F57" s="10">
        <v>-34.16</v>
      </c>
      <c r="G57" s="10" t="s">
        <v>59</v>
      </c>
      <c r="H57" s="23">
        <v>45232.0</v>
      </c>
    </row>
    <row r="58">
      <c r="A58" s="27" t="s">
        <v>80</v>
      </c>
      <c r="B58" s="28">
        <v>0.0</v>
      </c>
      <c r="C58" s="29">
        <v>-100.0</v>
      </c>
      <c r="D58" s="28">
        <v>0.0</v>
      </c>
      <c r="E58" s="30">
        <v>1700.0</v>
      </c>
      <c r="F58" s="28">
        <v>-100.0</v>
      </c>
      <c r="G58" s="28" t="s">
        <v>61</v>
      </c>
      <c r="H58" s="31">
        <v>45079.0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</hyperlinks>
  <drawing r:id="rId58"/>
</worksheet>
</file>