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8.xml" ContentType="application/vnd.openxmlformats-officedocument.spreadsheetml.pivotTable+xml"/>
  <Override PartName="/xl/drawings/drawing8.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9.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14.xml" ContentType="application/vnd.openxmlformats-officedocument.spreadsheetml.pivotTable+xml"/>
  <Override PartName="/xl/drawings/drawing10.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15.xml" ContentType="application/vnd.openxmlformats-officedocument.spreadsheetml.pivotTable+xml"/>
  <Override PartName="/xl/drawings/drawing11.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tables/table1.xml" ContentType="application/vnd.openxmlformats-officedocument.spreadsheetml.table+xml"/>
  <Override PartName="/xl/drawings/drawing12.xml" ContentType="application/vnd.openxmlformats-officedocument.drawing+xml"/>
  <Override PartName="/xl/slicers/slicer1.xml" ContentType="application/vnd.ms-excel.slicer+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codeName="ThisWorkbook" hidePivotFieldList="1"/>
  <mc:AlternateContent xmlns:mc="http://schemas.openxmlformats.org/markup-compatibility/2006">
    <mc:Choice Requires="x15">
      <x15ac:absPath xmlns:x15ac="http://schemas.microsoft.com/office/spreadsheetml/2010/11/ac" url="C:\Users\320038642\PycharmProjects\CPCSDASH\data\"/>
    </mc:Choice>
  </mc:AlternateContent>
  <xr:revisionPtr revIDLastSave="0" documentId="13_ncr:1_{7DAD3B7A-DF53-458D-8895-204B9E593B7F}" xr6:coauthVersionLast="46" xr6:coauthVersionMax="46" xr10:uidLastSave="{00000000-0000-0000-0000-000000000000}"/>
  <bookViews>
    <workbookView xWindow="-120" yWindow="-120" windowWidth="29040" windowHeight="16440" firstSheet="15" activeTab="16" xr2:uid="{00000000-000D-0000-FFFF-FFFF00000000}"/>
  </bookViews>
  <sheets>
    <sheet name="ANC_1stand4th" sheetId="2" state="veryHidden" r:id="rId1"/>
    <sheet name="DPT1andDPT3" sheetId="3" state="veryHidden" r:id="rId2"/>
    <sheet name="GOPD" sheetId="4" state="veryHidden" r:id="rId3"/>
    <sheet name="ANC" sheetId="5" state="veryHidden" r:id="rId4"/>
    <sheet name="CWC" sheetId="6" state="veryHidden" r:id="rId5"/>
    <sheet name="FSB_rate" sheetId="7" state="veryHidden" r:id="rId6"/>
    <sheet name="LBW" sheetId="8" state="veryHidden" r:id="rId7"/>
    <sheet name="FIC" sheetId="9" state="veryHidden" r:id="rId8"/>
    <sheet name="Dropdown" sheetId="12" state="veryHidden" r:id="rId9"/>
    <sheet name="Calcs" sheetId="14" state="veryHidden" r:id="rId10"/>
    <sheet name="Calcs2" sheetId="15" state="veryHidden" r:id="rId11"/>
    <sheet name="Change_magnitude" sheetId="17" state="veryHidden" r:id="rId12"/>
    <sheet name="pre-term2" sheetId="19" state="veryHidden" r:id="rId13"/>
    <sheet name="Deliveries" sheetId="21" state="veryHidden" r:id="rId14"/>
    <sheet name="Claims" sheetId="25" state="veryHidden" r:id="rId15"/>
    <sheet name="Annual_data" sheetId="1" r:id="rId16"/>
    <sheet name="Dashboard" sheetId="10" r:id="rId17"/>
    <sheet name="Notes" sheetId="20" r:id="rId18"/>
  </sheets>
  <definedNames>
    <definedName name="Slicer_Facility_name">#N/A</definedName>
  </definedNames>
  <calcPr calcId="191029"/>
  <pivotCaches>
    <pivotCache cacheId="0" r:id="rId19"/>
    <pivotCache cacheId="1" r:id="rId20"/>
  </pivotCaches>
  <extLst>
    <ext xmlns:x14="http://schemas.microsoft.com/office/spreadsheetml/2009/9/main" uri="{BBE1A952-AA13-448e-AADC-164F8A28A991}">
      <x14:slicerCaches>
        <x14:slicerCache r:id="rId2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71" i="10" l="1"/>
  <c r="C75" i="10"/>
  <c r="C76" i="10" s="1"/>
  <c r="B75" i="10"/>
  <c r="B76" i="10" s="1"/>
  <c r="D76" i="10" l="1"/>
  <c r="D39" i="10" l="1"/>
  <c r="D15" i="10" l="1"/>
  <c r="B58" i="10"/>
  <c r="B59" i="10" s="1"/>
  <c r="B23" i="10"/>
  <c r="B19" i="10"/>
  <c r="B53" i="10" l="1"/>
  <c r="B48" i="10"/>
  <c r="B43" i="10"/>
  <c r="C58" i="10" l="1"/>
  <c r="C53" i="10"/>
  <c r="C54" i="10" s="1"/>
  <c r="B54" i="10"/>
  <c r="C48" i="10"/>
  <c r="C49" i="10" s="1"/>
  <c r="B49" i="10"/>
  <c r="C43" i="10"/>
  <c r="C44" i="10" s="1"/>
  <c r="B44" i="10"/>
  <c r="C59" i="10" l="1"/>
  <c r="D59" i="10" s="1"/>
  <c r="D44" i="10"/>
  <c r="D54" i="10"/>
  <c r="D49" i="10"/>
  <c r="C28" i="10"/>
  <c r="C35" i="10" s="1"/>
  <c r="B28" i="10"/>
  <c r="B35" i="10" s="1"/>
  <c r="C23" i="10"/>
  <c r="C24" i="10" s="1"/>
  <c r="B24" i="10"/>
  <c r="C19" i="10"/>
  <c r="C20" i="10" s="1"/>
  <c r="B20" i="10"/>
  <c r="H3" i="10"/>
  <c r="H4" i="10" s="1"/>
  <c r="F12" i="10"/>
  <c r="F10" i="10"/>
  <c r="F5" i="10"/>
  <c r="F4" i="10"/>
  <c r="F3" i="10"/>
  <c r="D35" i="10" l="1"/>
  <c r="B31" i="10"/>
  <c r="C31" i="10"/>
  <c r="H10" i="10"/>
  <c r="D20" i="10"/>
  <c r="D24" i="10"/>
  <c r="B33" i="10"/>
  <c r="C33" i="10"/>
  <c r="B29" i="10"/>
  <c r="C29" i="10"/>
  <c r="H12" i="10"/>
  <c r="H5" i="10"/>
  <c r="D31" i="10" l="1"/>
  <c r="D33" i="10"/>
  <c r="D29" i="10"/>
  <c r="R18" i="1"/>
  <c r="AA18" i="1" s="1"/>
  <c r="R17" i="1"/>
  <c r="AA17" i="1" s="1"/>
  <c r="R16" i="1"/>
  <c r="AA16" i="1" s="1"/>
  <c r="R15" i="1"/>
  <c r="AA15" i="1" s="1"/>
  <c r="R14" i="1"/>
  <c r="AA14" i="1" s="1"/>
  <c r="R13" i="1"/>
  <c r="AB13" i="1" s="1"/>
  <c r="R12" i="1"/>
  <c r="AA12" i="1" s="1"/>
  <c r="R11" i="1"/>
  <c r="AA11" i="1" s="1"/>
  <c r="R10" i="1"/>
  <c r="AA10" i="1" s="1"/>
  <c r="R9" i="1"/>
  <c r="AA9" i="1" s="1"/>
  <c r="R8" i="1"/>
  <c r="AA8" i="1" s="1"/>
  <c r="R7" i="1"/>
  <c r="AA7" i="1" s="1"/>
  <c r="R6" i="1"/>
  <c r="AA6" i="1" s="1"/>
  <c r="R5" i="1"/>
  <c r="AB5" i="1" s="1"/>
  <c r="R4" i="1"/>
  <c r="AB4" i="1" s="1"/>
  <c r="R3" i="1"/>
  <c r="AA3" i="1" s="1"/>
  <c r="AB2" i="1"/>
  <c r="Z2" i="1"/>
  <c r="AA4" i="1"/>
  <c r="Z18" i="1"/>
  <c r="Z17" i="1"/>
  <c r="Z16" i="1"/>
  <c r="Z15" i="1"/>
  <c r="Z14" i="1"/>
  <c r="Z13" i="1"/>
  <c r="Z12" i="1"/>
  <c r="Z11" i="1"/>
  <c r="Z10" i="1"/>
  <c r="Z9" i="1"/>
  <c r="Z8" i="1"/>
  <c r="Z7" i="1"/>
  <c r="Z6" i="1"/>
  <c r="Z5" i="1"/>
  <c r="Z4" i="1"/>
  <c r="Z3" i="1"/>
  <c r="AB16" i="1" l="1"/>
  <c r="AB6" i="1"/>
  <c r="AB10" i="1"/>
  <c r="AB15" i="1"/>
  <c r="AB14" i="1"/>
  <c r="AB18" i="1"/>
  <c r="AB8" i="1"/>
  <c r="AB12" i="1"/>
  <c r="AA2" i="1"/>
  <c r="AB11" i="1"/>
  <c r="AB7" i="1"/>
  <c r="AB3" i="1"/>
  <c r="AA5" i="1"/>
  <c r="AA13" i="1"/>
  <c r="AB9" i="1"/>
  <c r="AB17" i="1"/>
</calcChain>
</file>

<file path=xl/sharedStrings.xml><?xml version="1.0" encoding="utf-8"?>
<sst xmlns="http://schemas.openxmlformats.org/spreadsheetml/2006/main" count="300" uniqueCount="119">
  <si>
    <t>Facility name</t>
  </si>
  <si>
    <t>Location</t>
  </si>
  <si>
    <t>Country</t>
  </si>
  <si>
    <t>County</t>
  </si>
  <si>
    <t>Description</t>
  </si>
  <si>
    <t>Objectives</t>
  </si>
  <si>
    <t>Partners</t>
  </si>
  <si>
    <t>Start Date</t>
  </si>
  <si>
    <t>Project Type</t>
  </si>
  <si>
    <t>Year</t>
  </si>
  <si>
    <t>BCG_n</t>
  </si>
  <si>
    <t>DPT1_n</t>
  </si>
  <si>
    <t>DPT3_n</t>
  </si>
  <si>
    <t>FIC</t>
  </si>
  <si>
    <t>First_ANC</t>
  </si>
  <si>
    <t>ANC_4visits</t>
  </si>
  <si>
    <t>deliveries_n</t>
  </si>
  <si>
    <t>Livebirths_n</t>
  </si>
  <si>
    <t>Macerated_births</t>
  </si>
  <si>
    <t>FSB</t>
  </si>
  <si>
    <t>pre-term</t>
  </si>
  <si>
    <t>LBW&lt;2500g</t>
  </si>
  <si>
    <t>GOPD_n</t>
  </si>
  <si>
    <t>CWC_n</t>
  </si>
  <si>
    <t>ANC_n</t>
  </si>
  <si>
    <t>FSB_rateper1000</t>
  </si>
  <si>
    <t>Prop_LBW</t>
  </si>
  <si>
    <t>prop_preterm</t>
  </si>
  <si>
    <t>Githurai-lang'ata</t>
  </si>
  <si>
    <t>Kiambu, Kenya</t>
  </si>
  <si>
    <t>Kenya</t>
  </si>
  <si>
    <t>Kiambu</t>
  </si>
  <si>
    <t>The first CLC site developed for proof of concept. It is a level 3 health facility that provides curative, immunization, antenatal, maternity and postnatal services, HIV and TB services, laboratory and ultrasound services. It also include community health services, provides water through a borehole and solar lighting.</t>
  </si>
  <si>
    <t>To develop and test the CLC concept</t>
  </si>
  <si>
    <t>Philips and Kiambu County Government</t>
  </si>
  <si>
    <t>June, 2014</t>
  </si>
  <si>
    <t>Exploration</t>
  </si>
  <si>
    <t>Dandu</t>
  </si>
  <si>
    <t>Mandera, Kenya</t>
  </si>
  <si>
    <t>Mandera</t>
  </si>
  <si>
    <t>It is a level 3 health facility that provides curative, immunization, antenatal, maternity, postnatal services, HIV, TB services, laboratory and ultrasound services. It also includes community health services and solar lighting.</t>
  </si>
  <si>
    <t>Philips, UNFPA and Mandera County</t>
  </si>
  <si>
    <t>July, 2017</t>
  </si>
  <si>
    <t>Emali</t>
  </si>
  <si>
    <t>Makueni, Kenya</t>
  </si>
  <si>
    <t>Makueni</t>
  </si>
  <si>
    <t xml:space="preserve">To address access to primary health care through improvements in quality of care, engagement of communities, financial sustainability, and system efficiency. </t>
  </si>
  <si>
    <t>Philips, Amref and Makueni County</t>
  </si>
  <si>
    <t>March, 2019</t>
  </si>
  <si>
    <t>Feasibility Pilot (Commercial)</t>
  </si>
  <si>
    <t>Matiku</t>
  </si>
  <si>
    <t>Tutini</t>
  </si>
  <si>
    <t>Row Labels</t>
  </si>
  <si>
    <t>Grand Total</t>
  </si>
  <si>
    <t>Sum of ANC_4visits</t>
  </si>
  <si>
    <t>1st ANC</t>
  </si>
  <si>
    <t>4th ANC</t>
  </si>
  <si>
    <t>Sum of DPT3_n</t>
  </si>
  <si>
    <t>DPT1</t>
  </si>
  <si>
    <t>DPT3</t>
  </si>
  <si>
    <t>Sum of GOPD_n</t>
  </si>
  <si>
    <t>Sum of ANC_n</t>
  </si>
  <si>
    <t>ANC</t>
  </si>
  <si>
    <t>Sum of CWC_n</t>
  </si>
  <si>
    <t>CWC</t>
  </si>
  <si>
    <t>Sum of FSB_rateper1000</t>
  </si>
  <si>
    <t>Number of births</t>
  </si>
  <si>
    <t>Live births</t>
  </si>
  <si>
    <t>Sum of FIC</t>
  </si>
  <si>
    <t>The Partnership for Primary Care (P4PC) model involves outsourcing the operation of primary health facilities to the Philips/Amref partnership. A feasibility pilot has been ongoing since 2019, the pilot has involved upgrading of Emali health center, Matiku and Tutini dispensaries and documentation of lessons learnt. The pilot will inform the scaling of the project to other facilities in Makueni County.</t>
  </si>
  <si>
    <t>Children receiving DPT3</t>
  </si>
  <si>
    <t>Women attending 4 ANC visits</t>
  </si>
  <si>
    <t>GOPD visits</t>
  </si>
  <si>
    <t>ANC visits</t>
  </si>
  <si>
    <t>CWC visits</t>
  </si>
  <si>
    <t>FSB rate/ 1000 births</t>
  </si>
  <si>
    <t>% LBW (&lt;2500g)</t>
  </si>
  <si>
    <t>Number of fully immunized children &lt;1 years</t>
  </si>
  <si>
    <t>Sum of Prop_LBW</t>
  </si>
  <si>
    <t>Sum of prop_preterm</t>
  </si>
  <si>
    <t>% pre-term births</t>
  </si>
  <si>
    <t>(blank)</t>
  </si>
  <si>
    <t>Sum of deliveries_n</t>
  </si>
  <si>
    <t xml:space="preserve">Does the CLC improve the experience of the patient/ user? </t>
  </si>
  <si>
    <t>% change</t>
  </si>
  <si>
    <t>Fresh stillbirth rate per 1000</t>
  </si>
  <si>
    <t>Does the CLC contribute to improving patient outcomes?</t>
  </si>
  <si>
    <t>Key learnings/areas of improvement</t>
  </si>
  <si>
    <t>change</t>
  </si>
  <si>
    <t>Number of deliveries</t>
  </si>
  <si>
    <t>Deliveries</t>
  </si>
  <si>
    <t>NHIF_claims</t>
  </si>
  <si>
    <t>Sum of NHIF_claims</t>
  </si>
  <si>
    <t>NHIF claims</t>
  </si>
  <si>
    <t>Change (Ksh)</t>
  </si>
  <si>
    <t xml:space="preserve">1. Addresing supply-side constraints to service utilization,  such lack of equipment, infrastructure and human resource gaps, improves utilization of services at primary health facilities. However, service utilization is affected by other health system challenges such as inefficient supply chain that delay the supply of commodities and medicines to facilities, late disbursements of funds and human resource challenges. The Makueni model that includes a shared role in facility management, has helped in improving financial flow to the facilities and addressing the human resources gaps. 
2. Although utilization for ANC has improved over the years, women still initate ANC late highlighting the need to strengthen community health services for early referrals
</t>
  </si>
  <si>
    <r>
      <rPr>
        <b/>
        <sz val="12"/>
        <color theme="1"/>
        <rFont val="Calibri"/>
        <family val="2"/>
        <scheme val="minor"/>
      </rPr>
      <t>Quadruple Aim 2: (Does the CLC contribute to improving patient outcomes?)</t>
    </r>
    <r>
      <rPr>
        <b/>
        <sz val="10"/>
        <color theme="1"/>
        <rFont val="Calibri"/>
        <family val="2"/>
        <scheme val="minor"/>
      </rPr>
      <t xml:space="preserve">
</t>
    </r>
    <r>
      <rPr>
        <sz val="10"/>
        <color theme="1"/>
        <rFont val="Calibri"/>
        <family val="2"/>
        <scheme val="minor"/>
      </rPr>
      <t xml:space="preserve">The following KPIs that can be populated using routine data available at the facility level are used to track improvements in patient outcomes as a result of the CLC:
</t>
    </r>
    <r>
      <rPr>
        <b/>
        <sz val="10"/>
        <color theme="1"/>
        <rFont val="Calibri"/>
        <family val="2"/>
        <scheme val="minor"/>
      </rPr>
      <t xml:space="preserve">
1. Fresh still-birth rate per</t>
    </r>
    <r>
      <rPr>
        <sz val="10"/>
        <color theme="1"/>
        <rFont val="Calibri"/>
        <family val="2"/>
        <scheme val="minor"/>
      </rPr>
      <t xml:space="preserve"> </t>
    </r>
    <r>
      <rPr>
        <b/>
        <sz val="10"/>
        <color theme="1"/>
        <rFont val="Calibri"/>
        <family val="2"/>
        <scheme val="minor"/>
      </rPr>
      <t xml:space="preserve">1000 births
</t>
    </r>
    <r>
      <rPr>
        <sz val="10"/>
        <color theme="1"/>
        <rFont val="Calibri"/>
        <family val="2"/>
        <scheme val="minor"/>
      </rPr>
      <t xml:space="preserve">This indicator reflects the quality of intrapartum care for births at the facility. A major cause of intrapartum or early very neonatal death is asphyxia, which can result from poorly managed obstetric complications and from the absence of neonatal resuscitation. This indicator focuses on the intrapartum deaths that could be averted by the health system’s ability to provide quality obstetric care. 
</t>
    </r>
    <r>
      <rPr>
        <b/>
        <sz val="10"/>
        <color theme="1"/>
        <rFont val="Calibri"/>
        <family val="2"/>
        <scheme val="minor"/>
      </rPr>
      <t>2. Proportion low birth weight (LBW) infants (&lt;2500g) out of the total live births at the facility level</t>
    </r>
    <r>
      <rPr>
        <sz val="10"/>
        <color theme="1"/>
        <rFont val="Calibri"/>
        <family val="2"/>
        <scheme val="minor"/>
      </rPr>
      <t xml:space="preserve">
Low birth weight is an important predictor of new­born survival and it contributes to neonatal mortality. It is a reflection of broader public health issues such as maternal malnutrition, ill-health and poor antenatal care.
</t>
    </r>
    <r>
      <rPr>
        <b/>
        <sz val="10"/>
        <color theme="1"/>
        <rFont val="Calibri"/>
        <family val="2"/>
        <scheme val="minor"/>
      </rPr>
      <t xml:space="preserve">
3.Proportion of pre-term births (babies born alive before 37 weeks of pregnancy are completed)
</t>
    </r>
    <r>
      <rPr>
        <sz val="10"/>
        <color theme="1"/>
        <rFont val="Calibri"/>
        <family val="2"/>
        <scheme val="minor"/>
      </rPr>
      <t xml:space="preserve">Pre-term birth complications are a leading cause of death to neonates and children under the age of five years. This is a proxy indicator on neonatal mortality, morbidity and longterm adverse health consequences. 
</t>
    </r>
    <r>
      <rPr>
        <b/>
        <sz val="10"/>
        <color theme="1"/>
        <rFont val="Calibri"/>
        <family val="2"/>
        <scheme val="minor"/>
      </rPr>
      <t xml:space="preserve">4. Number of fully immunized children &lt;1 years
</t>
    </r>
    <r>
      <rPr>
        <sz val="10"/>
        <color theme="1"/>
        <rFont val="Calibri"/>
        <family val="2"/>
        <scheme val="minor"/>
      </rPr>
      <t>Immunization programmes are most cost-effective way to reduce child mortality. The number of children fully immunized is a proxy measure for morbidity and mortality averted due to vaccine preventable diseases</t>
    </r>
    <r>
      <rPr>
        <b/>
        <sz val="10"/>
        <color theme="1"/>
        <rFont val="Calibri"/>
        <family val="2"/>
        <scheme val="minor"/>
      </rPr>
      <t xml:space="preserve">
</t>
    </r>
    <r>
      <rPr>
        <sz val="10"/>
        <color theme="1"/>
        <rFont val="Calibri"/>
        <family val="2"/>
        <scheme val="minor"/>
      </rPr>
      <t xml:space="preserve">
</t>
    </r>
    <r>
      <rPr>
        <b/>
        <sz val="10"/>
        <color theme="1"/>
        <rFont val="Calibri"/>
        <family val="2"/>
        <scheme val="minor"/>
      </rPr>
      <t xml:space="preserve">
</t>
    </r>
  </si>
  <si>
    <t xml:space="preserve"> No data</t>
  </si>
  <si>
    <t xml:space="preserve">Does the CLC help improve staff experience?
</t>
  </si>
  <si>
    <r>
      <rPr>
        <b/>
        <sz val="12"/>
        <color theme="1"/>
        <rFont val="Calibri"/>
        <family val="2"/>
        <scheme val="minor"/>
      </rPr>
      <t>Quadruple Aim 2: ( Does the CLC contribute to improving patient outcomes?)</t>
    </r>
    <r>
      <rPr>
        <sz val="10"/>
        <color theme="1"/>
        <rFont val="Calibri"/>
        <family val="2"/>
        <scheme val="minor"/>
      </rPr>
      <t xml:space="preserve">
There has been an improvement in all the measured health outcomes indicators since the launch of the facility in 2014. The maternity services started in July 2014 after the launch of the facility. The number of deliveries and number of children immunized declined in 2017 due to the health workers strike in 2017.
</t>
    </r>
    <r>
      <rPr>
        <b/>
        <sz val="10"/>
        <color theme="1"/>
        <rFont val="Calibri"/>
        <family val="2"/>
        <scheme val="minor"/>
      </rPr>
      <t>Fresh still-birth rate per 1000 births</t>
    </r>
    <r>
      <rPr>
        <sz val="10"/>
        <color theme="1"/>
        <rFont val="Calibri"/>
        <family val="2"/>
        <scheme val="minor"/>
      </rPr>
      <t xml:space="preserve">
FSB rate/1000 births reduced from 26.5/1000 births in 2014 to 15.4/1000 in 2019, indicating improvements in intrapartum outcomes. There were no FSBs reported in 2017 which could be attributed to the low number of deliveries at the facility level due to the health workers strike. 
</t>
    </r>
    <r>
      <rPr>
        <b/>
        <sz val="10"/>
        <color theme="1"/>
        <rFont val="Calibri"/>
        <family val="2"/>
        <scheme val="minor"/>
      </rPr>
      <t xml:space="preserve">Proportion low birth weight (LBW) infants (less than 2500g) out of  the total live births at the facility level
</t>
    </r>
    <r>
      <rPr>
        <sz val="10"/>
        <color theme="1"/>
        <rFont val="Calibri"/>
        <family val="2"/>
        <scheme val="minor"/>
      </rPr>
      <t xml:space="preserve">There has been a steady decline in LBW births at the facility level from 7.5% in 2014 to 3.5% in 2019. Although low birth weight is a reflection of broader public health issues, it is an important predictor of newborn survival. Published literature shows that more than 80% of neonatal deaths are in low birth weight infants.
</t>
    </r>
    <r>
      <rPr>
        <b/>
        <sz val="10"/>
        <color theme="1"/>
        <rFont val="Calibri"/>
        <family val="2"/>
        <scheme val="minor"/>
      </rPr>
      <t>Proportion of pre-term births (babies born alive before 37 weeks of pregnancy are completed)</t>
    </r>
    <r>
      <rPr>
        <sz val="10"/>
        <color theme="1"/>
        <rFont val="Calibri"/>
        <family val="2"/>
        <scheme val="minor"/>
      </rPr>
      <t xml:space="preserve">
The proportion of pre-term births reduced from 3.2% in 2014 to 1.2% in 2019. Pre-term births are an important predictor of neonatal deaths especially in low resource countries which lack or have low quality essential newborn care. 
</t>
    </r>
    <r>
      <rPr>
        <b/>
        <sz val="10"/>
        <color theme="1"/>
        <rFont val="Calibri"/>
        <family val="2"/>
        <scheme val="minor"/>
      </rPr>
      <t xml:space="preserve">Number of fully immunized children &lt;1 years
</t>
    </r>
    <r>
      <rPr>
        <sz val="10"/>
        <color theme="1"/>
        <rFont val="Calibri"/>
        <family val="2"/>
        <scheme val="minor"/>
      </rPr>
      <t xml:space="preserve">The number of fully immunized children under the age of one years, increased from 684 in 2013 to 1891 in 2019. The number declined in 2017 due to the health workers strike. The indicator is a proxy measure for continuity of care and morbidity and mortality averted due to vaccine preventable diseases.
</t>
    </r>
  </si>
  <si>
    <r>
      <rPr>
        <b/>
        <sz val="12"/>
        <color theme="1"/>
        <rFont val="Calibri"/>
        <family val="2"/>
        <scheme val="minor"/>
      </rPr>
      <t>Quadruple Aim 2: ( Does the CLC contribute to improving patient outcomes?)</t>
    </r>
    <r>
      <rPr>
        <sz val="10"/>
        <color theme="1"/>
        <rFont val="Calibri"/>
        <family val="2"/>
        <scheme val="minor"/>
      </rPr>
      <t xml:space="preserve">
There has been a reduction in reported  stillbirth rate and number of children fully immunized since the launch of the Dandu CLC in 2017. However, the proportion of reported low birth weight births and pre-term births has increased. The increases could be due to improvements in reporting or due to other factors in the community such as maternal malnutrition, health and quality of ANC care. 
</t>
    </r>
    <r>
      <rPr>
        <b/>
        <sz val="10"/>
        <color theme="1"/>
        <rFont val="Calibri"/>
        <family val="2"/>
        <scheme val="minor"/>
      </rPr>
      <t>Fresh still-birth rate per 1000 births</t>
    </r>
    <r>
      <rPr>
        <sz val="10"/>
        <color theme="1"/>
        <rFont val="Calibri"/>
        <family val="2"/>
        <scheme val="minor"/>
      </rPr>
      <t xml:space="preserve">
FSB rate/1000 births reduced from 30.2/1000 births in 2016 to 9.8/1000 in 2019, indicating improvements in intrapartum outcomes. The reported FSBs were lowest in 2017 whic could be attributed to lower number of deliveries at the facility level due to the health workers strike or low reporting levels. 
</t>
    </r>
    <r>
      <rPr>
        <b/>
        <sz val="10"/>
        <color theme="1"/>
        <rFont val="Calibri"/>
        <family val="2"/>
        <scheme val="minor"/>
      </rPr>
      <t>Proportion low birth weight (LBW) infants (less than 2500g) out of  the total live births at the facility level</t>
    </r>
    <r>
      <rPr>
        <sz val="10"/>
        <color theme="1"/>
        <rFont val="Calibri"/>
        <family val="2"/>
        <scheme val="minor"/>
      </rPr>
      <t xml:space="preserve">
Reported LBW births at the facility level rose  from 0.69% in 2016 to 2.39% in 2019. Low birth weight is a reflection of broader public health issues such as maternal malnutrition than could have been caused by the extended drought in 2019. LBW is an important predictor of newborn survival, published literature shows that more than 80% of neonatal deaths are in low birth weight infants.
</t>
    </r>
    <r>
      <rPr>
        <b/>
        <sz val="10"/>
        <color theme="1"/>
        <rFont val="Calibri"/>
        <family val="2"/>
        <scheme val="minor"/>
      </rPr>
      <t>Proportion of pre-term births (babies born alive before 37 weeks of pregnancy are completed)</t>
    </r>
    <r>
      <rPr>
        <sz val="10"/>
        <color theme="1"/>
        <rFont val="Calibri"/>
        <family val="2"/>
        <scheme val="minor"/>
      </rPr>
      <t xml:space="preserve">
There were no reported pre-term births in 2016 and  the prevalence of pre-term births was 8.76% in 2019. Pre-term births are an important predictor of neonatal deaths especially in low resource countries which lack or have low quality essential newborn care. 
</t>
    </r>
    <r>
      <rPr>
        <b/>
        <sz val="10"/>
        <color theme="1"/>
        <rFont val="Calibri"/>
        <family val="2"/>
        <scheme val="minor"/>
      </rPr>
      <t xml:space="preserve">
Number of fully immunized children &lt;1 years</t>
    </r>
    <r>
      <rPr>
        <sz val="10"/>
        <color theme="1"/>
        <rFont val="Calibri"/>
        <family val="2"/>
        <scheme val="minor"/>
      </rPr>
      <t xml:space="preserve">
The number of fully immunized children under the age of one years, increased from 422 in 2016 to 810 in 2018 but reduced to 524 in 2019. The number declined in 2019 decreased to all the reasons mentioned above. The indicator is a proxy measure for continuity of care and morbidity and mortality averted due to vaccine preventable diseases.</t>
    </r>
  </si>
  <si>
    <r>
      <rPr>
        <b/>
        <sz val="12"/>
        <color theme="1"/>
        <rFont val="Calibri"/>
        <family val="2"/>
        <scheme val="minor"/>
      </rPr>
      <t>Quadruple Aim 2: ( Does the CLC contribute to improving patient outcomes?)</t>
    </r>
    <r>
      <rPr>
        <sz val="10"/>
        <color theme="1"/>
        <rFont val="Calibri"/>
        <family val="2"/>
        <scheme val="minor"/>
      </rPr>
      <t xml:space="preserve">
There has been an improvement in the number of deliveries in the three facilities in Makueni and the number of reported fresh stillbirths, pre-term births and low birth weight infants has increased. The number of fully immunized children under the age of one year has increased.
</t>
    </r>
    <r>
      <rPr>
        <b/>
        <sz val="10"/>
        <color theme="1"/>
        <rFont val="Calibri"/>
        <family val="2"/>
        <scheme val="minor"/>
      </rPr>
      <t>Fresh still-birth rate per 1000 births</t>
    </r>
    <r>
      <rPr>
        <sz val="10"/>
        <color theme="1"/>
        <rFont val="Calibri"/>
        <family val="2"/>
        <scheme val="minor"/>
      </rPr>
      <t xml:space="preserve">
One fresh still birth was reported in Emali HC while no FSBs were reported in Matiku and Tutini. This is due to the few numbers of deliveries ensuring that labour is monitored more closely unlike in high workload facilities. 
</t>
    </r>
    <r>
      <rPr>
        <b/>
        <sz val="10"/>
        <color theme="1"/>
        <rFont val="Calibri"/>
        <family val="2"/>
        <scheme val="minor"/>
      </rPr>
      <t>Proportion low birth weight (LBW) infants (less than 2500g) out of  the total live births at the facility level</t>
    </r>
    <r>
      <rPr>
        <sz val="10"/>
        <color theme="1"/>
        <rFont val="Calibri"/>
        <family val="2"/>
        <scheme val="minor"/>
      </rPr>
      <t xml:space="preserve">
Proportion of births with LBW decreased in Emali and increased in Matiku and Tutini. The increases in Matiku and Tutini could be attributed to the increase in the number of births in the facilities. Although LBW is a reflection of broader public health issues, it is an important predictor of newborn survival. Published literature shows that more than 80% of neonatal deaths are in low birth weight infants.
</t>
    </r>
    <r>
      <rPr>
        <b/>
        <sz val="10"/>
        <color theme="1"/>
        <rFont val="Calibri"/>
        <family val="2"/>
        <scheme val="minor"/>
      </rPr>
      <t>Proportion of pre-term births (babies born alive before 37 weeks of pregnancy are completed)</t>
    </r>
    <r>
      <rPr>
        <sz val="10"/>
        <color theme="1"/>
        <rFont val="Calibri"/>
        <family val="2"/>
        <scheme val="minor"/>
      </rPr>
      <t xml:space="preserve">
The proportion of pre-term births decreased in Emali and increased in Matiku and Tutini. The increases in Matiku and Tutini could be attributed to the increase in the number of births in the facilities. Pre-term births are an important predictor of neonatal deaths especially in low resource countries which lack or have low quality essential newborn care. 
</t>
    </r>
    <r>
      <rPr>
        <b/>
        <sz val="10"/>
        <color theme="1"/>
        <rFont val="Calibri"/>
        <family val="2"/>
        <scheme val="minor"/>
      </rPr>
      <t>Number of fully immunized children &lt;1 years</t>
    </r>
    <r>
      <rPr>
        <sz val="10"/>
        <color theme="1"/>
        <rFont val="Calibri"/>
        <family val="2"/>
        <scheme val="minor"/>
      </rPr>
      <t xml:space="preserve">
The number of fully immunized children under the age of one years increased in Emali and Matiku and slightly declined in Tutini. The indicator is a proxy measure for continuity of care and morbidity and mortality averted due to vaccine preventable diseases.</t>
    </r>
  </si>
  <si>
    <r>
      <t xml:space="preserve">Quadruple Aim 3: (Does the CLC help improve staff experience?) 
</t>
    </r>
    <r>
      <rPr>
        <sz val="10"/>
        <color theme="1"/>
        <rFont val="Calibri"/>
        <family val="2"/>
        <scheme val="minor"/>
      </rPr>
      <t>There are no available data routinely collected through the health information systems at the facility that can be used to measure staff satisfaction.</t>
    </r>
  </si>
  <si>
    <t xml:space="preserve">Does the CLC contribute to cost reduction of (health)care?
</t>
  </si>
  <si>
    <t>No data available</t>
  </si>
  <si>
    <t>Investiments in primary health care improve health outcome indicators. However, as demand for services increases due to the improved facilities, there is need to further invest in quality of care. Measures such as improving health workforce, training, strengthening of referral systems, increasing and ensuring regular supply of medicines and commodities to match demand are needed to safeguard the gains made in improving health outcomes.</t>
  </si>
  <si>
    <r>
      <rPr>
        <b/>
        <sz val="12"/>
        <color theme="1"/>
        <rFont val="Calibri"/>
        <family val="2"/>
        <scheme val="minor"/>
      </rPr>
      <t xml:space="preserve">Quadruple Aim 4: (Does the CLC contribute to cost reduction of (health)care?)
</t>
    </r>
    <r>
      <rPr>
        <sz val="10"/>
        <color theme="1"/>
        <rFont val="Calibri"/>
        <family val="2"/>
        <scheme val="minor"/>
      </rPr>
      <t xml:space="preserve">
Healthcare cost data are not readily available in the facilities. However, our assumption and evidence from  literature is that improved demand at PHC lowers the costs of delivering care at a health system level by reducing the number of patients that by-pass lower levels and directly access care at higher levels of care. Availability of health services at PHC facilities that are located nearer the community also reduces the cost of care from the patient's perspective.
For the Makueni facilities, the indicator on the amount of money claimed from NHIF as a reimbursement for services rendered is used as a proxy for financial sustainability of the facilities. PHC facilities in Kenya receive money from the County, however, the disbursements are usually irregular and inadequate.  Although the indicator does not directly indicate lower costs of care, the facilities are able to use the money to buy medicines and supplies when there are stock-outs hence reducing out-of-pocket spending for clients.
</t>
    </r>
  </si>
  <si>
    <t>Total reimbursements from  NHIF (Kshs)</t>
  </si>
  <si>
    <r>
      <rPr>
        <b/>
        <sz val="10"/>
        <color theme="1"/>
        <rFont val="Calibri"/>
        <family val="2"/>
        <scheme val="minor"/>
      </rPr>
      <t>Quadruple Aim 4:(Does the CLC contribute to cost reduction of (health)care?)</t>
    </r>
    <r>
      <rPr>
        <sz val="10"/>
        <color theme="1"/>
        <rFont val="Calibri"/>
        <family val="2"/>
        <scheme val="minor"/>
      </rPr>
      <t xml:space="preserve">
The indicator on total financial reimbursements from the NHIF is used as a proxy indicator for costs of health care. The assumption is that the eligible services are subsidized through refunds from the national insurer therefore reducing the costs offering care from the County and facility perspective. There was a 10 times increase in the reimbursement for Emali comparing 2018 to 2019, while Matiku and Tutini recieved reimbursements for the first time in 2019. The improved efficiency in filing NHIF claims is attributable to the availability of the  P4PC facility manager to support facility level managament.</t>
    </r>
  </si>
  <si>
    <t xml:space="preserve"> The shared role of health facilities management in the Makueni Project improves adminstrative efficiency at the facility level. </t>
  </si>
  <si>
    <r>
      <rPr>
        <b/>
        <sz val="12"/>
        <color theme="1"/>
        <rFont val="Calibri"/>
        <family val="2"/>
        <scheme val="minor"/>
      </rPr>
      <t>Quadruple Aim 1: ( Does the CLC improve the experience of the patient/ user?)</t>
    </r>
    <r>
      <rPr>
        <sz val="10"/>
        <color theme="1"/>
        <rFont val="Calibri"/>
        <family val="2"/>
        <scheme val="minor"/>
      </rPr>
      <t xml:space="preserve">
There has been remarkable improvement in the utlization of all services over the years, except for 2017 when there was a health workers' strike in Kenya. A doctors' strike started in December 2016 and ended in March 2017, while a nurses' strike started in June 2017 and ended in October 2017.
</t>
    </r>
    <r>
      <rPr>
        <b/>
        <sz val="10"/>
        <color theme="1"/>
        <rFont val="Calibri"/>
        <family val="2"/>
        <scheme val="minor"/>
      </rPr>
      <t xml:space="preserve">Number of children under the age of 1 year  immunized with DPT1 and DPT3
</t>
    </r>
    <r>
      <rPr>
        <sz val="10"/>
        <color theme="1"/>
        <rFont val="Calibri"/>
        <family val="2"/>
        <scheme val="minor"/>
      </rPr>
      <t xml:space="preserve">There was a 179% increase in the number of children immunized with three doses of DPT in 2019 compared to 2014, with minimal loses to follow-up between DPT 1 and DPT 3 showing that there is continuity of care at the facility. There has been a consistent increase in the utilization of immunization services since 2014 except in 2017 during the health workers' strikes.
</t>
    </r>
    <r>
      <rPr>
        <b/>
        <sz val="10"/>
        <color theme="1"/>
        <rFont val="Calibri"/>
        <family val="2"/>
        <scheme val="minor"/>
      </rPr>
      <t>Number of 1st and 4th ANC clients per year</t>
    </r>
    <r>
      <rPr>
        <b/>
        <i/>
        <sz val="10"/>
        <color theme="1"/>
        <rFont val="Calibri"/>
        <family val="2"/>
        <scheme val="minor"/>
      </rPr>
      <t xml:space="preserve">
</t>
    </r>
    <r>
      <rPr>
        <sz val="10"/>
        <color theme="1"/>
        <rFont val="Calibri"/>
        <family val="2"/>
        <scheme val="minor"/>
      </rPr>
      <t xml:space="preserve">The gap between the number attending ANC1 and ANC4 has remained at approximately 40% except for 2017 when the gap was about 60%. Other data from the facility indicate that women initiate antenatal care late in pregnancy, with more than 50% of women attending ANC for the first time after the 24th week of pregnancy.
</t>
    </r>
    <r>
      <rPr>
        <b/>
        <sz val="10"/>
        <color theme="1"/>
        <rFont val="Calibri"/>
        <family val="2"/>
        <scheme val="minor"/>
      </rPr>
      <t xml:space="preserve">Number of clients seen in general outpatient department (GOPD), CWC and ANC
</t>
    </r>
    <r>
      <rPr>
        <sz val="10"/>
        <color theme="1"/>
        <rFont val="Calibri"/>
        <family val="2"/>
        <scheme val="minor"/>
      </rPr>
      <t>There has been a remarkable growth in the number of clients seen at GOPD, CWC and ANC since the launch of the CLC. Service utlization was however affected by the health workers strike in 2017.
Utilization of GOPD services has increased over the years but there was a drop in utilization in 2016 due to unavailability of medicines and supplies in the facility and in 2017 due to the health workers strike. Variability in utilization of services at GOPD is driven largely by the availability of medicines and supplies at the facility level.
Utilization of ANC services in 2017 was affected by the health workers strike, hence the drop in the number of women utilizing the service and the number of women completing 4 ANC visits. Lack of supplies especially laboratory supplies for conducting ANC profile tests,  affects demand for services. The facility is now able to mitigate the stock-outs with NHIF (Linda mama) funds.
The immunization programme at the facility is supported through  the national  vertical immunization programme which ensures consistent supply of vaccines and related supplies to the facility. The utilization of immunization services is therefore not affected by stock-outs of drugs and supplies that are supplied through the County procurement mechanisms.</t>
    </r>
  </si>
  <si>
    <r>
      <rPr>
        <b/>
        <sz val="12"/>
        <color theme="1"/>
        <rFont val="Calibri"/>
        <family val="2"/>
        <scheme val="minor"/>
      </rPr>
      <t>Quadruple Aim 1: ( Does the CLC improve the experience of the patient/ user?)</t>
    </r>
    <r>
      <rPr>
        <sz val="10"/>
        <color theme="1"/>
        <rFont val="Calibri"/>
        <family val="2"/>
        <scheme val="minor"/>
      </rPr>
      <t xml:space="preserve">
The Dandu CLC was launched in July 2017 during the nurses' strike in kenya. However, unlike other facilities in Kenya utilization of services in 2017 increased despite the strike.There was a reduction in the number clients utilizing services in the facility in 2019 due to various reasons including; lack of medicines and supplies from July 2019 to January 2020, migration due to drought earlier in the year,  flooding in November and December 2019 and withdrawal of a Save The Children Project that was supporting community health services in January 2019.
</t>
    </r>
    <r>
      <rPr>
        <b/>
        <sz val="10"/>
        <color theme="1"/>
        <rFont val="Calibri"/>
        <family val="2"/>
        <scheme val="minor"/>
      </rPr>
      <t xml:space="preserve">Number of children under the age of 1 year  immunized with DPT1 and DPT3
</t>
    </r>
    <r>
      <rPr>
        <sz val="10"/>
        <color theme="1"/>
        <rFont val="Calibri"/>
        <family val="2"/>
        <scheme val="minor"/>
      </rPr>
      <t xml:space="preserve">The number of children immunized with DPT  has increased over the years. Unlike other facilities, there was no decline in numbers in 2017 due to the health workers strike. However, the numbers declined in 2019 compared to 2018 due to the reasons stated above. The continuity of care between DPT1 and DPT3 has remained high over time.
</t>
    </r>
    <r>
      <rPr>
        <b/>
        <sz val="10"/>
        <color theme="1"/>
        <rFont val="Calibri"/>
        <family val="2"/>
        <scheme val="minor"/>
      </rPr>
      <t>Number of 1st and 4th ANC clients per year</t>
    </r>
    <r>
      <rPr>
        <b/>
        <i/>
        <sz val="10"/>
        <color theme="1"/>
        <rFont val="Calibri"/>
        <family val="2"/>
        <scheme val="minor"/>
      </rPr>
      <t xml:space="preserve">
</t>
    </r>
    <r>
      <rPr>
        <sz val="10"/>
        <color theme="1"/>
        <rFont val="Calibri"/>
        <family val="2"/>
        <scheme val="minor"/>
      </rPr>
      <t xml:space="preserve">There has been a remarkable increase in the number of women attending 4 ANC visits. The gap between the number attending ANC1 and ANC4 remarkably reduced from 78% in 2016 to 49% in 2019.
</t>
    </r>
    <r>
      <rPr>
        <b/>
        <sz val="10"/>
        <color theme="1"/>
        <rFont val="Calibri"/>
        <family val="2"/>
        <scheme val="minor"/>
      </rPr>
      <t xml:space="preserve">Number of clients seen in general outpatient department (GOPD), CWC and ANC
</t>
    </r>
    <r>
      <rPr>
        <sz val="10"/>
        <color theme="1"/>
        <rFont val="Calibri"/>
        <family val="2"/>
        <scheme val="minor"/>
      </rPr>
      <t>The utilization of GOPD, CWC and ANC services has improved since the launch of the CLC, however the utilization of services declined in 2019 except for ANC due to the reasons stated above.</t>
    </r>
  </si>
  <si>
    <r>
      <rPr>
        <b/>
        <sz val="12"/>
        <color theme="1"/>
        <rFont val="Calibri"/>
        <family val="2"/>
        <scheme val="minor"/>
      </rPr>
      <t>Quadruple Aim 1: ( Does the CLC improve the experience of the patient/ user?)</t>
    </r>
    <r>
      <rPr>
        <sz val="10"/>
        <color theme="1"/>
        <rFont val="Calibri"/>
        <family val="2"/>
        <scheme val="minor"/>
      </rPr>
      <t xml:space="preserve">
The Makueni P4PC feasibility pilot was launched in July 2018 afterwhich the contrsuction and renovation of buildings in the facilities started. The equiping of the facilities was completed in April 2019.  Although the facilities' catchment population is approximately 20,000 people and the facilities have been operating in full  functionality for just over a year, there has been an increase in the number of people utilizing services in all the three facilities in 2019 compared to 2018.
</t>
    </r>
    <r>
      <rPr>
        <b/>
        <sz val="10"/>
        <color theme="1"/>
        <rFont val="Calibri"/>
        <family val="2"/>
        <scheme val="minor"/>
      </rPr>
      <t xml:space="preserve">Number of children under the age of 1 year  immunized with DPT1 and DPT3
</t>
    </r>
    <r>
      <rPr>
        <sz val="10"/>
        <color theme="1"/>
        <rFont val="Calibri"/>
        <family val="2"/>
        <scheme val="minor"/>
      </rPr>
      <t xml:space="preserve">The number of children immunized with DPT1 and DPT3 has increased compared to 2018 with a &lt;3% gap between DPT1 and DPT3.
</t>
    </r>
    <r>
      <rPr>
        <b/>
        <sz val="10"/>
        <color theme="1"/>
        <rFont val="Calibri"/>
        <family val="2"/>
        <scheme val="minor"/>
      </rPr>
      <t>Number of 1st and 4th ANC clients per year</t>
    </r>
    <r>
      <rPr>
        <b/>
        <i/>
        <sz val="10"/>
        <color theme="1"/>
        <rFont val="Calibri"/>
        <family val="2"/>
        <scheme val="minor"/>
      </rPr>
      <t xml:space="preserve">
</t>
    </r>
    <r>
      <rPr>
        <sz val="10"/>
        <color theme="1"/>
        <rFont val="Calibri"/>
        <family val="2"/>
        <scheme val="minor"/>
      </rPr>
      <t xml:space="preserve">The number of women attending 1st and 4th ANC visits has increased in the three facilities, comparing 2019 to 2018. The increase in ANC1 shows increased demand for services while increases in ANC4 shows that the facility is able to ensure continuity of care for ANC services. Both demand and continuity of care are partly driven by clients' satisfaction with the services offered.
</t>
    </r>
    <r>
      <rPr>
        <b/>
        <sz val="10"/>
        <color theme="1"/>
        <rFont val="Calibri"/>
        <family val="2"/>
        <scheme val="minor"/>
      </rPr>
      <t xml:space="preserve">Number of clients seen in general outpatient department (GOPD), CWC, ANC and deliveries
</t>
    </r>
    <r>
      <rPr>
        <sz val="10"/>
        <color theme="1"/>
        <rFont val="Calibri"/>
        <family val="2"/>
        <scheme val="minor"/>
      </rPr>
      <t>The utilization of GOPD, CWC, ANC and maternity services has increased comparing 2018 and 2019. The increase in utilization indicates improved demand for services which is partly driven by clients' satisfaction with the services offered.</t>
    </r>
  </si>
  <si>
    <t>Kenya Community Life Centers: KPIs dashboard</t>
  </si>
  <si>
    <t>Indicators Description</t>
  </si>
  <si>
    <t>Results: Githurai-Lang'ata CLC</t>
  </si>
  <si>
    <t>Results: Dandu CLC</t>
  </si>
  <si>
    <t>Results: Makueni (Emali, Matiku and Tutini)</t>
  </si>
  <si>
    <r>
      <rPr>
        <b/>
        <sz val="12"/>
        <color theme="1"/>
        <rFont val="Calibri"/>
        <family val="2"/>
        <scheme val="minor"/>
      </rPr>
      <t>Quadruple Aim 1:( Does the CLC improve the experience of the patient/ user?)</t>
    </r>
    <r>
      <rPr>
        <b/>
        <sz val="10"/>
        <color theme="1"/>
        <rFont val="Calibri"/>
        <family val="2"/>
        <scheme val="minor"/>
      </rPr>
      <t xml:space="preserve">
</t>
    </r>
    <r>
      <rPr>
        <sz val="10"/>
        <color theme="1"/>
        <rFont val="Calibri"/>
        <family val="2"/>
        <scheme val="minor"/>
      </rPr>
      <t xml:space="preserve">
The KPI (Does the CLC improve the experience of the patient/ user?), is answered through proxy indicators that provide information on demand for services. The assumption is that demand and continuity of care are driven by patient/user experience. 
The following subset of KPIs that are measurable using routine data are tracked to provide information on patient experience: 
</t>
    </r>
    <r>
      <rPr>
        <b/>
        <i/>
        <sz val="10"/>
        <color theme="1"/>
        <rFont val="Calibri"/>
        <family val="2"/>
        <scheme val="minor"/>
      </rPr>
      <t>1. Number of children under the age of 1 year  immunized with DPT1 and DPT3</t>
    </r>
    <r>
      <rPr>
        <sz val="10"/>
        <color theme="1"/>
        <rFont val="Calibri"/>
        <family val="2"/>
        <scheme val="minor"/>
      </rPr>
      <t xml:space="preserve">
The indicator indirectly measures the gap between Diphtheria, Pertussis and Tetanus (DPT) vaccines, DPT1 and DPT3, reflecting the continuity of care within the facility, including the system’s ability to capture and follow up with patients.  
</t>
    </r>
    <r>
      <rPr>
        <i/>
        <sz val="10"/>
        <color theme="1"/>
        <rFont val="Calibri"/>
        <family val="2"/>
        <scheme val="minor"/>
      </rPr>
      <t xml:space="preserve">
</t>
    </r>
    <r>
      <rPr>
        <b/>
        <i/>
        <sz val="10"/>
        <color theme="1"/>
        <rFont val="Calibri"/>
        <family val="2"/>
        <scheme val="minor"/>
      </rPr>
      <t>2. Number of 1st and 4th ANC clients per year</t>
    </r>
    <r>
      <rPr>
        <sz val="10"/>
        <color theme="1"/>
        <rFont val="Calibri"/>
        <family val="2"/>
        <scheme val="minor"/>
      </rPr>
      <t xml:space="preserve">
Receiving antenatal care at least four times,  increases the likelihood of receiving effective maternal health interventions during antenatal visits. The indicator indirectly measures the gap between ANC1 and ANC4 that reflects continuity of care within a health system, including the system’s ability to capture and follow up with patients. 
</t>
    </r>
    <r>
      <rPr>
        <b/>
        <sz val="10"/>
        <color theme="1"/>
        <rFont val="Calibri"/>
        <family val="2"/>
        <scheme val="minor"/>
      </rPr>
      <t>3. Number of clients seen in general outpatient department (GOPD)</t>
    </r>
    <r>
      <rPr>
        <sz val="10"/>
        <color theme="1"/>
        <rFont val="Calibri"/>
        <family val="2"/>
        <scheme val="minor"/>
      </rPr>
      <t xml:space="preserve">
This indicator measures the demand for services and the assumption is that demand is driven in part by user experience. Other factors such as availability of services, availability of medicines and supplies and need at the population level also affect services utilization.
4</t>
    </r>
    <r>
      <rPr>
        <b/>
        <sz val="10"/>
        <color theme="1"/>
        <rFont val="Calibri"/>
        <family val="2"/>
        <scheme val="minor"/>
      </rPr>
      <t xml:space="preserve">. Number of clients seen in Antenatal clinic (ANC)
</t>
    </r>
    <r>
      <rPr>
        <sz val="10"/>
        <color theme="1"/>
        <rFont val="Calibri"/>
        <family val="2"/>
        <scheme val="minor"/>
      </rPr>
      <t>This indicator measures the demand for services and the assumption is that demand is driven in part by user experience. Other factors such as availability of services, availability of medicines and supplies and need at the population level also affect services utilization.
5</t>
    </r>
    <r>
      <rPr>
        <b/>
        <sz val="10"/>
        <color theme="1"/>
        <rFont val="Calibri"/>
        <family val="2"/>
        <scheme val="minor"/>
      </rPr>
      <t xml:space="preserve">. Number of clients seen in child welfare clinic (CWC)
</t>
    </r>
    <r>
      <rPr>
        <sz val="10"/>
        <color theme="1"/>
        <rFont val="Calibri"/>
        <family val="2"/>
        <scheme val="minor"/>
      </rPr>
      <t xml:space="preserve">This indicator measures the demand for services and the assumption is that demand is driven in part by user experience. Other factors such as availability of services, availability of medicines and supplies and need at the population level also affect services utilization.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</si>
</sst>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1" formatCode="_(* #,##0_);_(* \(#,##0\);_(* &quot;-&quot;_);_(@_)"/>
    <numFmt numFmtId="164" formatCode="0.0"/>
  </numFmts>
  <fonts count="22" x14ac:knownFonts="1">
    <font>
      <sz val="11"/>
      <color theme="1"/>
      <name val="Calibri"/>
      <family val="2"/>
      <scheme val="minor"/>
    </font>
    <font>
      <b/>
      <sz val="10"/>
      <color theme="1"/>
      <name val="Calibri"/>
      <family val="2"/>
      <scheme val="minor"/>
    </font>
    <font>
      <sz val="10"/>
      <color theme="1"/>
      <name val="Calibri"/>
      <family val="2"/>
      <scheme val="minor"/>
    </font>
    <font>
      <b/>
      <sz val="11"/>
      <color theme="1"/>
      <name val="Calibri"/>
      <family val="2"/>
      <scheme val="minor"/>
    </font>
    <font>
      <b/>
      <sz val="20"/>
      <color theme="1"/>
      <name val="Segoe UI Light"/>
      <family val="2"/>
    </font>
    <font>
      <b/>
      <sz val="9"/>
      <color theme="1"/>
      <name val="Calibri"/>
      <family val="2"/>
      <scheme val="minor"/>
    </font>
    <font>
      <sz val="9"/>
      <color theme="1"/>
      <name val="Calibri"/>
      <family val="2"/>
      <scheme val="minor"/>
    </font>
    <font>
      <sz val="9"/>
      <color theme="1"/>
      <name val="Calibri Light"/>
      <family val="2"/>
      <scheme val="major"/>
    </font>
    <font>
      <sz val="10"/>
      <color theme="1"/>
      <name val="Calibri Light"/>
      <family val="2"/>
      <scheme val="major"/>
    </font>
    <font>
      <b/>
      <sz val="10"/>
      <color theme="1"/>
      <name val="Calibri Light"/>
      <family val="2"/>
      <scheme val="major"/>
    </font>
    <font>
      <b/>
      <sz val="9"/>
      <color theme="1"/>
      <name val="Calibri Light"/>
      <family val="2"/>
      <scheme val="major"/>
    </font>
    <font>
      <b/>
      <u/>
      <sz val="10"/>
      <color theme="1"/>
      <name val="Calibri Light"/>
      <family val="2"/>
      <scheme val="major"/>
    </font>
    <font>
      <b/>
      <i/>
      <sz val="10"/>
      <color theme="1"/>
      <name val="Calibri"/>
      <family val="2"/>
      <scheme val="minor"/>
    </font>
    <font>
      <b/>
      <sz val="12"/>
      <color theme="1"/>
      <name val="Calibri"/>
      <family val="2"/>
      <scheme val="minor"/>
    </font>
    <font>
      <sz val="10"/>
      <color theme="1"/>
      <name val="Calibri"/>
      <scheme val="minor"/>
    </font>
    <font>
      <b/>
      <sz val="10"/>
      <color theme="1"/>
      <name val="Calibri"/>
      <scheme val="minor"/>
    </font>
    <font>
      <sz val="12"/>
      <color theme="1"/>
      <name val="Calibri"/>
      <family val="2"/>
      <scheme val="minor"/>
    </font>
    <font>
      <b/>
      <sz val="24"/>
      <color theme="0"/>
      <name val="Calibri Light"/>
      <family val="2"/>
      <scheme val="major"/>
    </font>
    <font>
      <sz val="9"/>
      <name val="Calibri"/>
      <family val="2"/>
      <scheme val="minor"/>
    </font>
    <font>
      <i/>
      <sz val="10"/>
      <color theme="1"/>
      <name val="Calibri"/>
      <family val="2"/>
      <scheme val="minor"/>
    </font>
    <font>
      <sz val="8"/>
      <color theme="1"/>
      <name val="Calibri Light"/>
      <family val="2"/>
      <scheme val="major"/>
    </font>
    <font>
      <b/>
      <sz val="24"/>
      <color theme="0"/>
      <name val="Times New Roman"/>
      <family val="1"/>
    </font>
  </fonts>
  <fills count="7">
    <fill>
      <patternFill patternType="none"/>
    </fill>
    <fill>
      <patternFill patternType="gray125"/>
    </fill>
    <fill>
      <patternFill patternType="solid">
        <fgColor theme="2"/>
        <bgColor indexed="64"/>
      </patternFill>
    </fill>
    <fill>
      <patternFill patternType="solid">
        <fgColor theme="0"/>
        <bgColor indexed="64"/>
      </patternFill>
    </fill>
    <fill>
      <patternFill patternType="solid">
        <fgColor rgb="FF2CF43F"/>
        <bgColor indexed="64"/>
      </patternFill>
    </fill>
    <fill>
      <patternFill patternType="solid">
        <fgColor theme="0" tint="-0.14999847407452621"/>
        <bgColor indexed="64"/>
      </patternFill>
    </fill>
    <fill>
      <patternFill patternType="solid">
        <fgColor rgb="FF008080"/>
        <bgColor indexed="64"/>
      </patternFill>
    </fill>
  </fills>
  <borders count="35">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medium">
        <color indexed="64"/>
      </top>
      <bottom/>
      <diagonal/>
    </border>
    <border>
      <left style="medium">
        <color indexed="64"/>
      </left>
      <right style="thin">
        <color indexed="64"/>
      </right>
      <top style="thin">
        <color indexed="64"/>
      </top>
      <bottom style="thin">
        <color indexed="64"/>
      </bottom>
      <diagonal/>
    </border>
    <border>
      <left/>
      <right/>
      <top/>
      <bottom style="medium">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thin">
        <color indexed="64"/>
      </left>
      <right style="medium">
        <color indexed="64"/>
      </right>
      <top/>
      <bottom/>
      <diagonal/>
    </border>
    <border>
      <left style="medium">
        <color indexed="64"/>
      </left>
      <right style="thin">
        <color indexed="64"/>
      </right>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right style="thin">
        <color indexed="64"/>
      </right>
      <top style="medium">
        <color indexed="64"/>
      </top>
      <bottom/>
      <diagonal/>
    </border>
    <border>
      <left style="medium">
        <color indexed="64"/>
      </left>
      <right/>
      <top/>
      <bottom style="thin">
        <color indexed="64"/>
      </bottom>
      <diagonal/>
    </border>
    <border>
      <left style="thin">
        <color indexed="64"/>
      </left>
      <right style="medium">
        <color indexed="64"/>
      </right>
      <top style="medium">
        <color indexed="64"/>
      </top>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medium">
        <color indexed="64"/>
      </bottom>
      <diagonal/>
    </border>
  </borders>
  <cellStyleXfs count="1">
    <xf numFmtId="0" fontId="0" fillId="0" borderId="0"/>
  </cellStyleXfs>
  <cellXfs count="129">
    <xf numFmtId="0" fontId="0" fillId="0" borderId="0" xfId="0"/>
    <xf numFmtId="0" fontId="1" fillId="0" borderId="0" xfId="0" applyFont="1"/>
    <xf numFmtId="0" fontId="2" fillId="0" borderId="0" xfId="0" applyFont="1"/>
    <xf numFmtId="164" fontId="1" fillId="0" borderId="0" xfId="0" applyNumberFormat="1" applyFont="1"/>
    <xf numFmtId="164" fontId="2" fillId="0" borderId="0" xfId="0" applyNumberFormat="1" applyFont="1"/>
    <xf numFmtId="0" fontId="0" fillId="0" borderId="0" xfId="0" pivotButton="1"/>
    <xf numFmtId="0" fontId="0" fillId="0" borderId="0" xfId="0" applyAlignment="1">
      <alignment horizontal="left"/>
    </xf>
    <xf numFmtId="0" fontId="0" fillId="0" borderId="0" xfId="0" applyNumberFormat="1"/>
    <xf numFmtId="164" fontId="0" fillId="0" borderId="0" xfId="0" applyNumberFormat="1"/>
    <xf numFmtId="0" fontId="3" fillId="0" borderId="0" xfId="0" applyFont="1" applyBorder="1" applyAlignment="1">
      <alignment horizontal="left" vertical="top"/>
    </xf>
    <xf numFmtId="0" fontId="0" fillId="0" borderId="0" xfId="0" applyBorder="1"/>
    <xf numFmtId="0" fontId="4" fillId="3" borderId="0" xfId="0" applyFont="1" applyFill="1" applyAlignment="1">
      <alignment horizontal="center" vertical="center"/>
    </xf>
    <xf numFmtId="0" fontId="0" fillId="3" borderId="0" xfId="0" applyFill="1" applyAlignment="1">
      <alignment horizontal="center" vertical="center"/>
    </xf>
    <xf numFmtId="0" fontId="0" fillId="3" borderId="0" xfId="0" applyFill="1"/>
    <xf numFmtId="0" fontId="8" fillId="3" borderId="4" xfId="0" applyFont="1" applyFill="1" applyBorder="1"/>
    <xf numFmtId="0" fontId="8" fillId="3" borderId="0" xfId="0" applyFont="1" applyFill="1" applyBorder="1" applyAlignment="1">
      <alignment vertical="center"/>
    </xf>
    <xf numFmtId="0" fontId="10" fillId="3" borderId="3" xfId="0" applyFont="1" applyFill="1" applyBorder="1" applyAlignment="1">
      <alignment vertical="top" wrapText="1"/>
    </xf>
    <xf numFmtId="0" fontId="7" fillId="3" borderId="0" xfId="0" applyFont="1" applyFill="1" applyBorder="1"/>
    <xf numFmtId="0" fontId="7" fillId="3" borderId="4" xfId="0" applyFont="1" applyFill="1" applyBorder="1"/>
    <xf numFmtId="0" fontId="7" fillId="3" borderId="3" xfId="0" applyFont="1" applyFill="1" applyBorder="1"/>
    <xf numFmtId="0" fontId="6" fillId="2" borderId="20" xfId="0" applyFont="1" applyFill="1" applyBorder="1"/>
    <xf numFmtId="0" fontId="0" fillId="0" borderId="3" xfId="0" applyFill="1" applyBorder="1"/>
    <xf numFmtId="0" fontId="0" fillId="0" borderId="0" xfId="0" applyFill="1" applyBorder="1"/>
    <xf numFmtId="0" fontId="0" fillId="0" borderId="4" xfId="0" applyFill="1" applyBorder="1"/>
    <xf numFmtId="0" fontId="0" fillId="0" borderId="4" xfId="0" applyBorder="1"/>
    <xf numFmtId="0" fontId="0" fillId="0" borderId="3" xfId="0" applyFont="1" applyFill="1" applyBorder="1"/>
    <xf numFmtId="0" fontId="0" fillId="0" borderId="3" xfId="0" applyFont="1" applyBorder="1"/>
    <xf numFmtId="0" fontId="7" fillId="3" borderId="12" xfId="0" applyFont="1" applyFill="1" applyBorder="1"/>
    <xf numFmtId="0" fontId="0" fillId="0" borderId="12" xfId="0" applyBorder="1"/>
    <xf numFmtId="0" fontId="8" fillId="3" borderId="29" xfId="0" applyFont="1" applyFill="1" applyBorder="1"/>
    <xf numFmtId="0" fontId="8" fillId="3" borderId="14" xfId="0" applyFont="1" applyFill="1" applyBorder="1"/>
    <xf numFmtId="0" fontId="0" fillId="0" borderId="12" xfId="0" applyFill="1" applyBorder="1"/>
    <xf numFmtId="0" fontId="10" fillId="2" borderId="31" xfId="0" applyFont="1" applyFill="1" applyBorder="1" applyAlignment="1">
      <alignment horizontal="left"/>
    </xf>
    <xf numFmtId="164" fontId="14" fillId="0" borderId="0" xfId="0" applyNumberFormat="1" applyFont="1"/>
    <xf numFmtId="164" fontId="15" fillId="0" borderId="0" xfId="0" applyNumberFormat="1" applyFont="1"/>
    <xf numFmtId="0" fontId="6" fillId="2" borderId="20" xfId="0" applyFont="1" applyFill="1" applyBorder="1" applyAlignment="1">
      <alignment vertical="center"/>
    </xf>
    <xf numFmtId="0" fontId="10" fillId="2" borderId="31" xfId="0" applyFont="1" applyFill="1" applyBorder="1" applyAlignment="1">
      <alignment horizontal="left" vertical="center" wrapText="1"/>
    </xf>
    <xf numFmtId="0" fontId="0" fillId="0" borderId="0" xfId="0" applyAlignment="1">
      <alignment vertical="center"/>
    </xf>
    <xf numFmtId="0" fontId="13" fillId="5" borderId="7" xfId="0" applyFont="1" applyFill="1" applyBorder="1"/>
    <xf numFmtId="0" fontId="16" fillId="0" borderId="0" xfId="0" applyFont="1"/>
    <xf numFmtId="0" fontId="1" fillId="0" borderId="7" xfId="0" applyFont="1" applyBorder="1" applyAlignment="1">
      <alignment vertical="top" wrapText="1"/>
    </xf>
    <xf numFmtId="0" fontId="2" fillId="0" borderId="7" xfId="0" applyFont="1" applyBorder="1" applyAlignment="1">
      <alignment vertical="top" wrapText="1"/>
    </xf>
    <xf numFmtId="0" fontId="2" fillId="0" borderId="7" xfId="0" applyFont="1" applyBorder="1" applyAlignment="1">
      <alignment wrapText="1"/>
    </xf>
    <xf numFmtId="0" fontId="13" fillId="0" borderId="7" xfId="0" applyFont="1" applyBorder="1" applyAlignment="1">
      <alignment vertical="top" wrapText="1"/>
    </xf>
    <xf numFmtId="0" fontId="2" fillId="0" borderId="7" xfId="0" applyFont="1" applyBorder="1" applyAlignment="1">
      <alignment vertical="top"/>
    </xf>
    <xf numFmtId="0" fontId="0" fillId="0" borderId="0" xfId="0" applyProtection="1">
      <protection locked="0"/>
    </xf>
    <xf numFmtId="0" fontId="10" fillId="2" borderId="7" xfId="0" applyFont="1" applyFill="1" applyBorder="1" applyAlignment="1" applyProtection="1">
      <alignment horizontal="left"/>
      <protection hidden="1"/>
    </xf>
    <xf numFmtId="0" fontId="10" fillId="2" borderId="7" xfId="0" applyFont="1" applyFill="1" applyBorder="1" applyAlignment="1" applyProtection="1">
      <alignment horizontal="left" vertical="center"/>
      <protection hidden="1"/>
    </xf>
    <xf numFmtId="0" fontId="8" fillId="3" borderId="0" xfId="0" applyFont="1" applyFill="1" applyBorder="1" applyAlignment="1">
      <alignment vertical="center" wrapText="1"/>
    </xf>
    <xf numFmtId="0" fontId="17" fillId="6" borderId="0" xfId="0" applyFont="1" applyFill="1" applyAlignment="1">
      <alignment horizontal="center" vertical="center"/>
    </xf>
    <xf numFmtId="0" fontId="7" fillId="2" borderId="22" xfId="0" applyFont="1" applyFill="1" applyBorder="1" applyAlignment="1">
      <alignment horizontal="center" vertical="center" wrapText="1"/>
    </xf>
    <xf numFmtId="0" fontId="7" fillId="2" borderId="23" xfId="0" applyFont="1" applyFill="1" applyBorder="1" applyAlignment="1">
      <alignment horizontal="center" vertical="center" wrapText="1"/>
    </xf>
    <xf numFmtId="0" fontId="7" fillId="2" borderId="26" xfId="0" applyFont="1" applyFill="1" applyBorder="1" applyAlignment="1">
      <alignment horizontal="center" vertical="center" wrapText="1"/>
    </xf>
    <xf numFmtId="41" fontId="7" fillId="2" borderId="16" xfId="0" applyNumberFormat="1" applyFont="1" applyFill="1" applyBorder="1" applyAlignment="1" applyProtection="1">
      <alignment horizontal="center" vertical="center" wrapText="1"/>
      <protection hidden="1"/>
    </xf>
    <xf numFmtId="41" fontId="7" fillId="2" borderId="17" xfId="0" applyNumberFormat="1" applyFont="1" applyFill="1" applyBorder="1" applyAlignment="1" applyProtection="1">
      <alignment horizontal="center" vertical="center" wrapText="1"/>
      <protection hidden="1"/>
    </xf>
    <xf numFmtId="41" fontId="7" fillId="2" borderId="27" xfId="0" applyNumberFormat="1" applyFont="1" applyFill="1" applyBorder="1" applyAlignment="1" applyProtection="1">
      <alignment horizontal="center" vertical="center" wrapText="1"/>
      <protection hidden="1"/>
    </xf>
    <xf numFmtId="3" fontId="7" fillId="2" borderId="31" xfId="0" applyNumberFormat="1" applyFont="1" applyFill="1" applyBorder="1" applyAlignment="1" applyProtection="1">
      <alignment horizontal="center" vertical="center"/>
      <protection hidden="1"/>
    </xf>
    <xf numFmtId="3" fontId="7" fillId="2" borderId="34" xfId="0" applyNumberFormat="1" applyFont="1" applyFill="1" applyBorder="1" applyAlignment="1" applyProtection="1">
      <alignment horizontal="center" vertical="center"/>
      <protection hidden="1"/>
    </xf>
    <xf numFmtId="0" fontId="11" fillId="3" borderId="2" xfId="0" applyFont="1" applyFill="1" applyBorder="1" applyAlignment="1">
      <alignment horizontal="center" vertical="center" wrapText="1"/>
    </xf>
    <xf numFmtId="0" fontId="11" fillId="3" borderId="4" xfId="0" applyFont="1" applyFill="1" applyBorder="1" applyAlignment="1">
      <alignment horizontal="center" vertical="center" wrapText="1"/>
    </xf>
    <xf numFmtId="0" fontId="11" fillId="3" borderId="6" xfId="0" applyFont="1" applyFill="1" applyBorder="1" applyAlignment="1">
      <alignment horizontal="center" vertical="center" wrapText="1"/>
    </xf>
    <xf numFmtId="0" fontId="11" fillId="4" borderId="2" xfId="0" applyFont="1" applyFill="1" applyBorder="1" applyAlignment="1" applyProtection="1">
      <alignment horizontal="center" vertical="center" wrapText="1"/>
      <protection hidden="1"/>
    </xf>
    <xf numFmtId="0" fontId="11" fillId="4" borderId="4" xfId="0" applyFont="1" applyFill="1" applyBorder="1" applyAlignment="1" applyProtection="1">
      <alignment horizontal="center" vertical="center" wrapText="1"/>
      <protection hidden="1"/>
    </xf>
    <xf numFmtId="0" fontId="11" fillId="4" borderId="6" xfId="0" applyFont="1" applyFill="1" applyBorder="1" applyAlignment="1" applyProtection="1">
      <alignment horizontal="center" vertical="center" wrapText="1"/>
      <protection hidden="1"/>
    </xf>
    <xf numFmtId="164" fontId="7" fillId="2" borderId="31" xfId="0" applyNumberFormat="1" applyFont="1" applyFill="1" applyBorder="1" applyAlignment="1" applyProtection="1">
      <alignment horizontal="center" vertical="center"/>
      <protection hidden="1"/>
    </xf>
    <xf numFmtId="164" fontId="7" fillId="2" borderId="34" xfId="0" applyNumberFormat="1" applyFont="1" applyFill="1" applyBorder="1" applyAlignment="1" applyProtection="1">
      <alignment horizontal="center" vertical="center"/>
      <protection hidden="1"/>
    </xf>
    <xf numFmtId="0" fontId="11" fillId="4" borderId="30" xfId="0" applyFont="1" applyFill="1" applyBorder="1" applyAlignment="1" applyProtection="1">
      <alignment horizontal="center" vertical="center" wrapText="1"/>
      <protection hidden="1"/>
    </xf>
    <xf numFmtId="0" fontId="11" fillId="4" borderId="24" xfId="0" applyFont="1" applyFill="1" applyBorder="1" applyAlignment="1" applyProtection="1">
      <alignment horizontal="center" vertical="center" wrapText="1"/>
      <protection hidden="1"/>
    </xf>
    <xf numFmtId="164" fontId="7" fillId="2" borderId="24" xfId="0" applyNumberFormat="1" applyFont="1" applyFill="1" applyBorder="1" applyAlignment="1" applyProtection="1">
      <alignment horizontal="center" vertical="center"/>
      <protection hidden="1"/>
    </xf>
    <xf numFmtId="164" fontId="7" fillId="2" borderId="33" xfId="0" applyNumberFormat="1" applyFont="1" applyFill="1" applyBorder="1" applyAlignment="1" applyProtection="1">
      <alignment horizontal="center" vertical="center"/>
      <protection hidden="1"/>
    </xf>
    <xf numFmtId="164" fontId="7" fillId="2" borderId="32" xfId="0" applyNumberFormat="1" applyFont="1" applyFill="1" applyBorder="1" applyAlignment="1" applyProtection="1">
      <alignment horizontal="center" vertical="center"/>
      <protection hidden="1"/>
    </xf>
    <xf numFmtId="164" fontId="20" fillId="2" borderId="31" xfId="0" applyNumberFormat="1" applyFont="1" applyFill="1" applyBorder="1" applyAlignment="1" applyProtection="1">
      <alignment horizontal="center" vertical="center" wrapText="1"/>
      <protection hidden="1"/>
    </xf>
    <xf numFmtId="0" fontId="9" fillId="3" borderId="1" xfId="0" applyFont="1" applyFill="1" applyBorder="1" applyAlignment="1">
      <alignment horizontal="left" vertical="top" wrapText="1"/>
    </xf>
    <xf numFmtId="0" fontId="8" fillId="3" borderId="19" xfId="0" applyFont="1" applyFill="1" applyBorder="1" applyAlignment="1">
      <alignment horizontal="left" vertical="top" wrapText="1"/>
    </xf>
    <xf numFmtId="0" fontId="8" fillId="3" borderId="3" xfId="0" applyFont="1" applyFill="1" applyBorder="1" applyAlignment="1">
      <alignment horizontal="left" vertical="top" wrapText="1"/>
    </xf>
    <xf numFmtId="0" fontId="8" fillId="3" borderId="0" xfId="0" applyFont="1" applyFill="1" applyBorder="1" applyAlignment="1">
      <alignment horizontal="left" vertical="top" wrapText="1"/>
    </xf>
    <xf numFmtId="0" fontId="8" fillId="3" borderId="5" xfId="0" applyFont="1" applyFill="1" applyBorder="1" applyAlignment="1">
      <alignment horizontal="left" vertical="top" wrapText="1"/>
    </xf>
    <xf numFmtId="0" fontId="8" fillId="3" borderId="21" xfId="0" applyFont="1" applyFill="1" applyBorder="1" applyAlignment="1">
      <alignment horizontal="left" vertical="top" wrapText="1"/>
    </xf>
    <xf numFmtId="0" fontId="9" fillId="4" borderId="1" xfId="0" applyFont="1" applyFill="1" applyBorder="1" applyAlignment="1">
      <alignment horizontal="left" vertical="center" wrapText="1"/>
    </xf>
    <xf numFmtId="0" fontId="9" fillId="4" borderId="19" xfId="0" applyFont="1" applyFill="1" applyBorder="1" applyAlignment="1">
      <alignment horizontal="left" vertical="center" wrapText="1"/>
    </xf>
    <xf numFmtId="0" fontId="9" fillId="4" borderId="3" xfId="0" applyFont="1" applyFill="1" applyBorder="1" applyAlignment="1">
      <alignment horizontal="left" vertical="center" wrapText="1"/>
    </xf>
    <xf numFmtId="0" fontId="9" fillId="4" borderId="0" xfId="0" applyFont="1" applyFill="1" applyBorder="1" applyAlignment="1">
      <alignment horizontal="left" vertical="center" wrapText="1"/>
    </xf>
    <xf numFmtId="0" fontId="9" fillId="4" borderId="5" xfId="0" applyFont="1" applyFill="1" applyBorder="1" applyAlignment="1">
      <alignment horizontal="left" vertical="center" wrapText="1"/>
    </xf>
    <xf numFmtId="0" fontId="9" fillId="4" borderId="21" xfId="0" applyFont="1" applyFill="1" applyBorder="1" applyAlignment="1">
      <alignment horizontal="left" vertical="center" wrapText="1"/>
    </xf>
    <xf numFmtId="0" fontId="9" fillId="4" borderId="1" xfId="0" applyFont="1" applyFill="1" applyBorder="1" applyAlignment="1">
      <alignment horizontal="left" vertical="top" wrapText="1"/>
    </xf>
    <xf numFmtId="0" fontId="8" fillId="4" borderId="19" xfId="0" applyFont="1" applyFill="1" applyBorder="1" applyAlignment="1">
      <alignment horizontal="left" vertical="top" wrapText="1"/>
    </xf>
    <xf numFmtId="0" fontId="8" fillId="4" borderId="28" xfId="0" applyFont="1" applyFill="1" applyBorder="1" applyAlignment="1">
      <alignment horizontal="left" vertical="top" wrapText="1"/>
    </xf>
    <xf numFmtId="0" fontId="8" fillId="4" borderId="3" xfId="0" applyFont="1" applyFill="1" applyBorder="1" applyAlignment="1">
      <alignment horizontal="left" vertical="top" wrapText="1"/>
    </xf>
    <xf numFmtId="0" fontId="8" fillId="4" borderId="0" xfId="0" applyFont="1" applyFill="1" applyBorder="1" applyAlignment="1">
      <alignment horizontal="left" vertical="top" wrapText="1"/>
    </xf>
    <xf numFmtId="0" fontId="8" fillId="4" borderId="12" xfId="0" applyFont="1" applyFill="1" applyBorder="1" applyAlignment="1">
      <alignment horizontal="left" vertical="top" wrapText="1"/>
    </xf>
    <xf numFmtId="0" fontId="7" fillId="2" borderId="7" xfId="0" applyFont="1" applyFill="1" applyBorder="1" applyAlignment="1" applyProtection="1">
      <alignment horizontal="center" vertical="center"/>
      <protection hidden="1"/>
    </xf>
    <xf numFmtId="0" fontId="8" fillId="5" borderId="22" xfId="0" applyFont="1" applyFill="1" applyBorder="1" applyAlignment="1">
      <alignment vertical="center"/>
    </xf>
    <xf numFmtId="0" fontId="8" fillId="5" borderId="26" xfId="0" applyFont="1" applyFill="1" applyBorder="1" applyAlignment="1">
      <alignment vertical="center"/>
    </xf>
    <xf numFmtId="0" fontId="7" fillId="2" borderId="20" xfId="0" applyFont="1" applyFill="1" applyBorder="1" applyAlignment="1">
      <alignment horizontal="center" vertical="center" wrapText="1"/>
    </xf>
    <xf numFmtId="164" fontId="7" fillId="2" borderId="7" xfId="0" applyNumberFormat="1" applyFont="1" applyFill="1" applyBorder="1" applyAlignment="1" applyProtection="1">
      <alignment horizontal="center" vertical="center"/>
      <protection hidden="1"/>
    </xf>
    <xf numFmtId="0" fontId="7" fillId="2" borderId="20" xfId="0" applyFont="1" applyFill="1" applyBorder="1" applyAlignment="1">
      <alignment horizontal="left" vertical="center"/>
    </xf>
    <xf numFmtId="0" fontId="18" fillId="0" borderId="9" xfId="0" applyFont="1" applyBorder="1" applyAlignment="1" applyProtection="1">
      <alignment horizontal="left"/>
      <protection hidden="1"/>
    </xf>
    <xf numFmtId="0" fontId="18" fillId="0" borderId="10" xfId="0" applyFont="1" applyBorder="1" applyAlignment="1" applyProtection="1">
      <alignment horizontal="left"/>
      <protection hidden="1"/>
    </xf>
    <xf numFmtId="0" fontId="18" fillId="0" borderId="0" xfId="0" applyFont="1" applyBorder="1" applyAlignment="1" applyProtection="1">
      <alignment horizontal="left"/>
      <protection hidden="1"/>
    </xf>
    <xf numFmtId="0" fontId="18" fillId="0" borderId="12" xfId="0" applyFont="1" applyBorder="1" applyAlignment="1" applyProtection="1">
      <alignment horizontal="left"/>
      <protection hidden="1"/>
    </xf>
    <xf numFmtId="0" fontId="18" fillId="0" borderId="14" xfId="0" applyFont="1" applyBorder="1" applyAlignment="1" applyProtection="1">
      <alignment horizontal="left"/>
      <protection hidden="1"/>
    </xf>
    <xf numFmtId="0" fontId="18" fillId="0" borderId="15" xfId="0" applyFont="1" applyBorder="1" applyAlignment="1" applyProtection="1">
      <alignment horizontal="left"/>
      <protection hidden="1"/>
    </xf>
    <xf numFmtId="0" fontId="18" fillId="0" borderId="0" xfId="0" applyFont="1" applyBorder="1" applyAlignment="1" applyProtection="1">
      <alignment horizontal="left" vertical="top" wrapText="1"/>
      <protection hidden="1"/>
    </xf>
    <xf numFmtId="0" fontId="18" fillId="0" borderId="12" xfId="0" applyFont="1" applyBorder="1" applyAlignment="1" applyProtection="1">
      <alignment horizontal="left" vertical="top" wrapText="1"/>
      <protection hidden="1"/>
    </xf>
    <xf numFmtId="0" fontId="5" fillId="0" borderId="8" xfId="0" applyFont="1" applyBorder="1" applyAlignment="1" applyProtection="1">
      <alignment horizontal="left"/>
      <protection hidden="1"/>
    </xf>
    <xf numFmtId="0" fontId="5" fillId="0" borderId="9" xfId="0" applyFont="1" applyBorder="1" applyAlignment="1" applyProtection="1">
      <alignment horizontal="left"/>
      <protection hidden="1"/>
    </xf>
    <xf numFmtId="0" fontId="5" fillId="0" borderId="11" xfId="0" applyFont="1" applyBorder="1" applyAlignment="1" applyProtection="1">
      <alignment horizontal="left"/>
      <protection hidden="1"/>
    </xf>
    <xf numFmtId="0" fontId="5" fillId="0" borderId="0" xfId="0" applyFont="1" applyBorder="1" applyAlignment="1" applyProtection="1">
      <alignment horizontal="left"/>
      <protection hidden="1"/>
    </xf>
    <xf numFmtId="0" fontId="5" fillId="0" borderId="11" xfId="0" applyFont="1" applyBorder="1" applyAlignment="1" applyProtection="1">
      <alignment horizontal="left" vertical="top"/>
      <protection hidden="1"/>
    </xf>
    <xf numFmtId="0" fontId="5" fillId="0" borderId="0" xfId="0" applyFont="1" applyBorder="1" applyAlignment="1" applyProtection="1">
      <alignment horizontal="left" vertical="top"/>
      <protection hidden="1"/>
    </xf>
    <xf numFmtId="0" fontId="5" fillId="0" borderId="13" xfId="0" applyFont="1" applyBorder="1" applyAlignment="1" applyProtection="1">
      <alignment horizontal="left" vertical="top"/>
      <protection hidden="1"/>
    </xf>
    <xf numFmtId="0" fontId="5" fillId="0" borderId="14" xfId="0" applyFont="1" applyBorder="1" applyAlignment="1" applyProtection="1">
      <alignment horizontal="left" vertical="top"/>
      <protection hidden="1"/>
    </xf>
    <xf numFmtId="0" fontId="7" fillId="2" borderId="20" xfId="0" applyFont="1" applyFill="1" applyBorder="1" applyAlignment="1">
      <alignment horizontal="left" vertical="center" wrapText="1"/>
    </xf>
    <xf numFmtId="0" fontId="7" fillId="2" borderId="16" xfId="0" applyFont="1" applyFill="1" applyBorder="1" applyAlignment="1" applyProtection="1">
      <alignment horizontal="center" vertical="center" wrapText="1"/>
      <protection hidden="1"/>
    </xf>
    <xf numFmtId="0" fontId="7" fillId="2" borderId="17" xfId="0" applyFont="1" applyFill="1" applyBorder="1" applyAlignment="1" applyProtection="1">
      <alignment horizontal="center" vertical="center" wrapText="1"/>
      <protection hidden="1"/>
    </xf>
    <xf numFmtId="0" fontId="7" fillId="2" borderId="27" xfId="0" applyFont="1" applyFill="1" applyBorder="1" applyAlignment="1" applyProtection="1">
      <alignment horizontal="center" vertical="center" wrapText="1"/>
      <protection hidden="1"/>
    </xf>
    <xf numFmtId="0" fontId="7" fillId="2" borderId="16" xfId="0" applyFont="1" applyFill="1" applyBorder="1" applyAlignment="1" applyProtection="1">
      <alignment horizontal="center" vertical="center"/>
      <protection hidden="1"/>
    </xf>
    <xf numFmtId="0" fontId="7" fillId="2" borderId="17" xfId="0" applyFont="1" applyFill="1" applyBorder="1" applyAlignment="1" applyProtection="1">
      <alignment horizontal="center" vertical="center"/>
      <protection hidden="1"/>
    </xf>
    <xf numFmtId="0" fontId="7" fillId="2" borderId="27" xfId="0" applyFont="1" applyFill="1" applyBorder="1" applyAlignment="1" applyProtection="1">
      <alignment horizontal="center" vertical="center"/>
      <protection hidden="1"/>
    </xf>
    <xf numFmtId="0" fontId="7" fillId="2" borderId="25" xfId="0" applyFont="1" applyFill="1" applyBorder="1" applyAlignment="1">
      <alignment horizontal="center" vertical="center" wrapText="1"/>
    </xf>
    <xf numFmtId="164" fontId="7" fillId="2" borderId="16" xfId="0" applyNumberFormat="1" applyFont="1" applyFill="1" applyBorder="1" applyAlignment="1" applyProtection="1">
      <alignment horizontal="center" vertical="center" wrapText="1"/>
      <protection hidden="1"/>
    </xf>
    <xf numFmtId="164" fontId="7" fillId="2" borderId="17" xfId="0" applyNumberFormat="1" applyFont="1" applyFill="1" applyBorder="1" applyAlignment="1" applyProtection="1">
      <alignment horizontal="center" vertical="center" wrapText="1"/>
      <protection hidden="1"/>
    </xf>
    <xf numFmtId="164" fontId="7" fillId="2" borderId="18" xfId="0" applyNumberFormat="1" applyFont="1" applyFill="1" applyBorder="1" applyAlignment="1" applyProtection="1">
      <alignment horizontal="center" vertical="center" wrapText="1"/>
      <protection hidden="1"/>
    </xf>
    <xf numFmtId="164" fontId="7" fillId="2" borderId="16" xfId="0" applyNumberFormat="1" applyFont="1" applyFill="1" applyBorder="1" applyAlignment="1" applyProtection="1">
      <alignment horizontal="center" vertical="center"/>
      <protection hidden="1"/>
    </xf>
    <xf numFmtId="164" fontId="7" fillId="2" borderId="17" xfId="0" applyNumberFormat="1" applyFont="1" applyFill="1" applyBorder="1" applyAlignment="1" applyProtection="1">
      <alignment horizontal="center" vertical="center"/>
      <protection hidden="1"/>
    </xf>
    <xf numFmtId="164" fontId="7" fillId="2" borderId="18" xfId="0" applyNumberFormat="1" applyFont="1" applyFill="1" applyBorder="1" applyAlignment="1" applyProtection="1">
      <alignment horizontal="center" vertical="center"/>
      <protection hidden="1"/>
    </xf>
    <xf numFmtId="0" fontId="2" fillId="0" borderId="7" xfId="0" applyFont="1" applyBorder="1" applyAlignment="1">
      <alignment horizontal="left" vertical="top" wrapText="1"/>
    </xf>
    <xf numFmtId="0" fontId="2" fillId="0" borderId="7" xfId="0" applyFont="1" applyBorder="1" applyAlignment="1">
      <alignment vertical="top" wrapText="1"/>
    </xf>
    <xf numFmtId="0" fontId="21" fillId="6" borderId="0" xfId="0" applyFont="1" applyFill="1" applyAlignment="1">
      <alignment horizontal="center" vertical="center"/>
    </xf>
  </cellXfs>
  <cellStyles count="1">
    <cellStyle name="Normal" xfId="0" builtinId="0"/>
  </cellStyles>
  <dxfs count="37">
    <dxf>
      <numFmt numFmtId="164" formatCode="0.0"/>
    </dxf>
    <dxf>
      <numFmt numFmtId="164" formatCode="0.0"/>
    </dxf>
    <dxf>
      <numFmt numFmtId="164" formatCode="0.0"/>
    </dxf>
    <dxf>
      <font>
        <b val="0"/>
        <i val="0"/>
        <strike val="0"/>
        <condense val="0"/>
        <extend val="0"/>
        <outline val="0"/>
        <shadow val="0"/>
        <u val="none"/>
        <vertAlign val="baseline"/>
        <sz val="10"/>
        <color theme="1"/>
        <name val="Calibri"/>
        <scheme val="minor"/>
      </font>
      <numFmt numFmtId="164" formatCode="0.0"/>
    </dxf>
    <dxf>
      <font>
        <b val="0"/>
        <i val="0"/>
        <strike val="0"/>
        <condense val="0"/>
        <extend val="0"/>
        <outline val="0"/>
        <shadow val="0"/>
        <u val="none"/>
        <vertAlign val="baseline"/>
        <sz val="10"/>
        <color theme="1"/>
        <name val="Calibri"/>
        <scheme val="minor"/>
      </font>
      <numFmt numFmtId="164" formatCode="0.0"/>
    </dxf>
    <dxf>
      <font>
        <b val="0"/>
        <i val="0"/>
        <strike val="0"/>
        <condense val="0"/>
        <extend val="0"/>
        <outline val="0"/>
        <shadow val="0"/>
        <u val="none"/>
        <vertAlign val="baseline"/>
        <sz val="10"/>
        <color theme="1"/>
        <name val="Calibri"/>
        <scheme val="minor"/>
      </font>
      <numFmt numFmtId="164" formatCode="0.0"/>
    </dxf>
    <dxf>
      <font>
        <b val="0"/>
        <i val="0"/>
        <strike val="0"/>
        <condense val="0"/>
        <extend val="0"/>
        <outline val="0"/>
        <shadow val="0"/>
        <u val="none"/>
        <vertAlign val="baseline"/>
        <sz val="10"/>
        <color theme="1"/>
        <name val="Calibri"/>
        <scheme val="minor"/>
      </font>
      <numFmt numFmtId="164" formatCode="0.0"/>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i val="0"/>
        <strike val="0"/>
        <condense val="0"/>
        <extend val="0"/>
        <outline val="0"/>
        <shadow val="0"/>
        <u val="none"/>
        <vertAlign val="baseline"/>
        <sz val="10"/>
        <color theme="1"/>
        <name val="Calibri"/>
        <scheme val="minor"/>
      </font>
      <numFmt numFmtId="164" formatCode="0.0"/>
    </dxf>
    <dxf>
      <numFmt numFmtId="164" formatCode="0.0"/>
    </dxf>
    <dxf>
      <numFmt numFmtId="164" formatCode="0.0"/>
    </dxf>
    <dxf>
      <numFmt numFmtId="164" formatCode="0.0"/>
    </dxf>
  </dxfs>
  <tableStyles count="0" defaultTableStyle="TableStyleMedium2" defaultPivotStyle="PivotStyleLight16"/>
  <colors>
    <mruColors>
      <color rgb="FF008080"/>
      <color rgb="FF009999"/>
      <color rgb="FF2CF43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1.xml"/><Relationship Id="rId3" Type="http://schemas.openxmlformats.org/officeDocument/2006/relationships/worksheet" Target="worksheets/sheet3.xml"/><Relationship Id="rId21" Type="http://schemas.microsoft.com/office/2007/relationships/slicerCache" Target="slicerCaches/slicerCach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pivotCacheDefinition" Target="pivotCache/pivotCacheDefinition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28"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 Id="rId27"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[CLC KPI dashboard_19052020.xlsx]ANC_1stand4th!1stand4th_ANC</c:name>
    <c:fmtId val="0"/>
  </c:pivotSource>
  <c:chart>
    <c:title>
      <c:tx>
        <c:rich>
          <a:bodyPr rot="0" spcFirstLastPara="1" vertOverflow="ellipsis" vert="horz" wrap="square" anchor="ctr" anchorCtr="1"/>
          <a:lstStyle/>
          <a:p>
            <a:pPr>
              <a:defRPr sz="1200" b="0" i="0" u="none" strike="noStrike" kern="1200" spc="0" baseline="0">
                <a:solidFill>
                  <a:sysClr val="windowText" lastClr="000000"/>
                </a:solidFill>
                <a:latin typeface="+mn-lt"/>
                <a:ea typeface="+mn-ea"/>
                <a:cs typeface="+mn-cs"/>
              </a:defRPr>
            </a:pPr>
            <a:r>
              <a:rPr lang="en-US" sz="1200"/>
              <a:t>Number of 1st and 4th antenatal visit clients per year</a:t>
            </a:r>
          </a:p>
        </c:rich>
      </c:tx>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5"/>
          </a:solidFill>
          <a:ln>
            <a:solidFill>
              <a:schemeClr val="accent5"/>
            </a:solidFill>
          </a:ln>
          <a:effectLst/>
        </c:spPr>
      </c:pivotFmt>
      <c:pivotFmt>
        <c:idx val="3"/>
        <c:spPr>
          <a:solidFill>
            <a:schemeClr val="bg2">
              <a:lumMod val="75000"/>
            </a:schemeClr>
          </a:solidFill>
          <a:ln>
            <a:solidFill>
              <a:schemeClr val="bg2">
                <a:lumMod val="75000"/>
              </a:schemeClr>
            </a:solidFill>
          </a:ln>
          <a:effectLst/>
        </c:spP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5"/>
          </a:solidFill>
          <a:ln>
            <a:solidFill>
              <a:schemeClr val="accent5"/>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bg2">
              <a:lumMod val="75000"/>
            </a:schemeClr>
          </a:solidFill>
          <a:ln>
            <a:solidFill>
              <a:schemeClr val="bg2">
                <a:lumMod val="7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ANC_1stand4th!$B$3</c:f>
              <c:strCache>
                <c:ptCount val="1"/>
                <c:pt idx="0">
                  <c:v>1st ANC</c:v>
                </c:pt>
              </c:strCache>
            </c:strRef>
          </c:tx>
          <c:spPr>
            <a:solidFill>
              <a:schemeClr val="accent5"/>
            </a:solidFill>
            <a:ln>
              <a:solidFill>
                <a:schemeClr val="accent5"/>
              </a:solidFill>
            </a:ln>
            <a:effectLst/>
          </c:spPr>
          <c:invertIfNegative val="0"/>
          <c:cat>
            <c:strRef>
              <c:f>ANC_1stand4th!$A$4:$A$6</c:f>
              <c:strCache>
                <c:ptCount val="2"/>
                <c:pt idx="0">
                  <c:v>2018</c:v>
                </c:pt>
                <c:pt idx="1">
                  <c:v>2019</c:v>
                </c:pt>
              </c:strCache>
            </c:strRef>
          </c:cat>
          <c:val>
            <c:numRef>
              <c:f>ANC_1stand4th!$B$4:$B$6</c:f>
              <c:numCache>
                <c:formatCode>General</c:formatCode>
                <c:ptCount val="2"/>
                <c:pt idx="0">
                  <c:v>725</c:v>
                </c:pt>
                <c:pt idx="1">
                  <c:v>827</c:v>
                </c:pt>
              </c:numCache>
            </c:numRef>
          </c:val>
          <c:extLst>
            <c:ext xmlns:c16="http://schemas.microsoft.com/office/drawing/2014/chart" uri="{C3380CC4-5D6E-409C-BE32-E72D297353CC}">
              <c16:uniqueId val="{00000000-6417-42F7-8B6F-66C22901B076}"/>
            </c:ext>
          </c:extLst>
        </c:ser>
        <c:ser>
          <c:idx val="1"/>
          <c:order val="1"/>
          <c:tx>
            <c:strRef>
              <c:f>ANC_1stand4th!$C$3</c:f>
              <c:strCache>
                <c:ptCount val="1"/>
                <c:pt idx="0">
                  <c:v>4th ANC</c:v>
                </c:pt>
              </c:strCache>
            </c:strRef>
          </c:tx>
          <c:spPr>
            <a:solidFill>
              <a:schemeClr val="bg2">
                <a:lumMod val="75000"/>
              </a:schemeClr>
            </a:solidFill>
            <a:ln>
              <a:solidFill>
                <a:schemeClr val="bg2">
                  <a:lumMod val="75000"/>
                </a:schemeClr>
              </a:solidFill>
            </a:ln>
            <a:effectLst/>
          </c:spPr>
          <c:invertIfNegative val="0"/>
          <c:cat>
            <c:strRef>
              <c:f>ANC_1stand4th!$A$4:$A$6</c:f>
              <c:strCache>
                <c:ptCount val="2"/>
                <c:pt idx="0">
                  <c:v>2018</c:v>
                </c:pt>
                <c:pt idx="1">
                  <c:v>2019</c:v>
                </c:pt>
              </c:strCache>
            </c:strRef>
          </c:cat>
          <c:val>
            <c:numRef>
              <c:f>ANC_1stand4th!$C$4:$C$6</c:f>
              <c:numCache>
                <c:formatCode>General</c:formatCode>
                <c:ptCount val="2"/>
                <c:pt idx="0">
                  <c:v>272</c:v>
                </c:pt>
                <c:pt idx="1">
                  <c:v>354</c:v>
                </c:pt>
              </c:numCache>
            </c:numRef>
          </c:val>
          <c:extLst>
            <c:ext xmlns:c16="http://schemas.microsoft.com/office/drawing/2014/chart" uri="{C3380CC4-5D6E-409C-BE32-E72D297353CC}">
              <c16:uniqueId val="{00000001-6417-42F7-8B6F-66C22901B076}"/>
            </c:ext>
          </c:extLst>
        </c:ser>
        <c:dLbls>
          <c:showLegendKey val="0"/>
          <c:showVal val="0"/>
          <c:showCatName val="0"/>
          <c:showSerName val="0"/>
          <c:showPercent val="0"/>
          <c:showBubbleSize val="0"/>
        </c:dLbls>
        <c:gapWidth val="219"/>
        <c:overlap val="-27"/>
        <c:axId val="488884408"/>
        <c:axId val="488889328"/>
      </c:barChart>
      <c:catAx>
        <c:axId val="488884408"/>
        <c:scaling>
          <c:orientation val="minMax"/>
        </c:scaling>
        <c:delete val="0"/>
        <c:axPos val="b"/>
        <c:title>
          <c:tx>
            <c:rich>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488889328"/>
        <c:crosses val="autoZero"/>
        <c:auto val="1"/>
        <c:lblAlgn val="ctr"/>
        <c:lblOffset val="100"/>
        <c:noMultiLvlLbl val="0"/>
      </c:catAx>
      <c:valAx>
        <c:axId val="4888893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US"/>
                  <a:t>Number of antenatal visits</a:t>
                </a:r>
              </a:p>
            </c:rich>
          </c:tx>
          <c:layout>
            <c:manualLayout>
              <c:xMode val="edge"/>
              <c:yMode val="edge"/>
              <c:x val="2.2222222222222223E-2"/>
              <c:y val="0.1557870370370370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4888844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[CLC KPI dashboard_19052020.xlsx]Deliveries!Deliveries</c:name>
    <c:fmtId val="1"/>
  </c:pivotSource>
  <c:chart>
    <c:title>
      <c:tx>
        <c:rich>
          <a:bodyPr rot="0" spcFirstLastPara="1" vertOverflow="ellipsis" vert="horz" wrap="square" anchor="ctr" anchorCtr="1"/>
          <a:lstStyle/>
          <a:p>
            <a:pPr>
              <a:defRPr sz="1000" b="0" i="0" u="none" strike="noStrike" kern="1200" spc="0" baseline="0">
                <a:solidFill>
                  <a:sysClr val="windowText" lastClr="000000"/>
                </a:solidFill>
                <a:latin typeface="+mn-lt"/>
                <a:ea typeface="+mn-ea"/>
                <a:cs typeface="+mn-cs"/>
              </a:defRPr>
            </a:pPr>
            <a:r>
              <a:rPr lang="en-US" sz="1000">
                <a:solidFill>
                  <a:sysClr val="windowText" lastClr="000000"/>
                </a:solidFill>
              </a:rPr>
              <a:t>Number of deliveries per</a:t>
            </a:r>
            <a:r>
              <a:rPr lang="en-US" sz="1000" baseline="0">
                <a:solidFill>
                  <a:sysClr val="windowText" lastClr="000000"/>
                </a:solidFill>
              </a:rPr>
              <a:t> year</a:t>
            </a:r>
            <a:endParaRPr lang="en-US" sz="1000">
              <a:solidFill>
                <a:sysClr val="windowText" lastClr="000000"/>
              </a:solidFill>
            </a:endParaRPr>
          </a:p>
        </c:rich>
      </c:tx>
      <c:overlay val="0"/>
      <c:spPr>
        <a:noFill/>
        <a:ln>
          <a:noFill/>
        </a:ln>
        <a:effectLst/>
      </c:spPr>
      <c:txPr>
        <a:bodyPr rot="0" spcFirstLastPara="1" vertOverflow="ellipsis" vert="horz" wrap="square" anchor="ctr" anchorCtr="1"/>
        <a:lstStyle/>
        <a:p>
          <a:pPr>
            <a:defRPr sz="10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rgbClr val="009999"/>
          </a:solidFill>
          <a:ln>
            <a:solidFill>
              <a:srgbClr val="009999"/>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Deliveries!$B$3</c:f>
              <c:strCache>
                <c:ptCount val="1"/>
                <c:pt idx="0">
                  <c:v>Total</c:v>
                </c:pt>
              </c:strCache>
            </c:strRef>
          </c:tx>
          <c:spPr>
            <a:solidFill>
              <a:srgbClr val="009999"/>
            </a:solidFill>
            <a:ln>
              <a:solidFill>
                <a:srgbClr val="009999"/>
              </a:solidFill>
            </a:ln>
            <a:effectLst/>
          </c:spPr>
          <c:invertIfNegative val="0"/>
          <c:cat>
            <c:strRef>
              <c:f>Deliveries!$A$4:$A$6</c:f>
              <c:strCache>
                <c:ptCount val="2"/>
                <c:pt idx="0">
                  <c:v>2018</c:v>
                </c:pt>
                <c:pt idx="1">
                  <c:v>2019</c:v>
                </c:pt>
              </c:strCache>
            </c:strRef>
          </c:cat>
          <c:val>
            <c:numRef>
              <c:f>Deliveries!$B$4:$B$6</c:f>
              <c:numCache>
                <c:formatCode>General</c:formatCode>
                <c:ptCount val="2"/>
                <c:pt idx="0">
                  <c:v>211</c:v>
                </c:pt>
                <c:pt idx="1">
                  <c:v>301</c:v>
                </c:pt>
              </c:numCache>
            </c:numRef>
          </c:val>
          <c:extLst>
            <c:ext xmlns:c16="http://schemas.microsoft.com/office/drawing/2014/chart" uri="{C3380CC4-5D6E-409C-BE32-E72D297353CC}">
              <c16:uniqueId val="{00000000-B4FC-4F41-8525-7B1933D46EB4}"/>
            </c:ext>
          </c:extLst>
        </c:ser>
        <c:dLbls>
          <c:showLegendKey val="0"/>
          <c:showVal val="0"/>
          <c:showCatName val="0"/>
          <c:showSerName val="0"/>
          <c:showPercent val="0"/>
          <c:showBubbleSize val="0"/>
        </c:dLbls>
        <c:gapWidth val="219"/>
        <c:overlap val="-27"/>
        <c:axId val="461673776"/>
        <c:axId val="461668528"/>
      </c:barChart>
      <c:catAx>
        <c:axId val="4616737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461668528"/>
        <c:crosses val="autoZero"/>
        <c:auto val="1"/>
        <c:lblAlgn val="ctr"/>
        <c:lblOffset val="100"/>
        <c:noMultiLvlLbl val="0"/>
      </c:catAx>
      <c:valAx>
        <c:axId val="4616685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167377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[CLC KPI dashboard_19052020.xlsx]Claims!PivotTable4</c:name>
    <c:fmtId val="0"/>
  </c:pivotSource>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n-US" sz="1100"/>
              <a:t>Total</a:t>
            </a:r>
            <a:r>
              <a:rPr lang="en-US" sz="1100" baseline="0"/>
              <a:t> NHIF claims by year</a:t>
            </a:r>
            <a:endParaRPr lang="en-US" sz="1100"/>
          </a:p>
        </c:rich>
      </c:tx>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rgbClr val="00999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Claims!$B$3</c:f>
              <c:strCache>
                <c:ptCount val="1"/>
                <c:pt idx="0">
                  <c:v>Total</c:v>
                </c:pt>
              </c:strCache>
            </c:strRef>
          </c:tx>
          <c:spPr>
            <a:solidFill>
              <a:srgbClr val="009999"/>
            </a:solidFill>
            <a:ln>
              <a:noFill/>
            </a:ln>
            <a:effectLst/>
          </c:spPr>
          <c:invertIfNegative val="0"/>
          <c:cat>
            <c:strRef>
              <c:f>Claims!$A$4:$A$6</c:f>
              <c:strCache>
                <c:ptCount val="2"/>
                <c:pt idx="0">
                  <c:v>2018</c:v>
                </c:pt>
                <c:pt idx="1">
                  <c:v>2019</c:v>
                </c:pt>
              </c:strCache>
            </c:strRef>
          </c:cat>
          <c:val>
            <c:numRef>
              <c:f>Claims!$B$4:$B$6</c:f>
              <c:numCache>
                <c:formatCode>General</c:formatCode>
                <c:ptCount val="2"/>
                <c:pt idx="0">
                  <c:v>178900</c:v>
                </c:pt>
                <c:pt idx="1">
                  <c:v>1702200</c:v>
                </c:pt>
              </c:numCache>
            </c:numRef>
          </c:val>
          <c:extLst>
            <c:ext xmlns:c16="http://schemas.microsoft.com/office/drawing/2014/chart" uri="{C3380CC4-5D6E-409C-BE32-E72D297353CC}">
              <c16:uniqueId val="{00000000-92BF-4581-A36D-170863D96F3C}"/>
            </c:ext>
          </c:extLst>
        </c:ser>
        <c:dLbls>
          <c:showLegendKey val="0"/>
          <c:showVal val="0"/>
          <c:showCatName val="0"/>
          <c:showSerName val="0"/>
          <c:showPercent val="0"/>
          <c:showBubbleSize val="0"/>
        </c:dLbls>
        <c:gapWidth val="219"/>
        <c:overlap val="-27"/>
        <c:axId val="543875880"/>
        <c:axId val="543884080"/>
      </c:barChart>
      <c:catAx>
        <c:axId val="5438758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3884080"/>
        <c:crosses val="autoZero"/>
        <c:auto val="1"/>
        <c:lblAlgn val="ctr"/>
        <c:lblOffset val="100"/>
        <c:noMultiLvlLbl val="0"/>
      </c:catAx>
      <c:valAx>
        <c:axId val="5438840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387588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[CLC KPI dashboard_19052020.xlsx]DPT1andDPT3!DPT1andDPT3</c:name>
    <c:fmtId val="4"/>
  </c:pivotSource>
  <c:chart>
    <c:title>
      <c:tx>
        <c:rich>
          <a:bodyPr rot="0" spcFirstLastPara="1" vertOverflow="ellipsis" vert="horz" wrap="square" anchor="ctr" anchorCtr="1"/>
          <a:lstStyle/>
          <a:p>
            <a:pPr>
              <a:defRPr sz="1200" b="0" i="0" u="none" strike="noStrike" kern="1200" spc="0" baseline="0">
                <a:solidFill>
                  <a:sysClr val="windowText" lastClr="000000"/>
                </a:solidFill>
                <a:latin typeface="+mn-lt"/>
                <a:ea typeface="+mn-ea"/>
                <a:cs typeface="+mn-cs"/>
              </a:defRPr>
            </a:pPr>
            <a:r>
              <a:rPr lang="en-US" sz="1200"/>
              <a:t>Number of children under the age of 1year immunized with DPT1 and DPT3 per year</a:t>
            </a:r>
          </a:p>
        </c:rich>
      </c:tx>
      <c:layout>
        <c:manualLayout>
          <c:xMode val="edge"/>
          <c:yMode val="edge"/>
          <c:x val="0.18547222222222223"/>
          <c:y val="2.7777777777777776E-2"/>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bg2">
              <a:lumMod val="75000"/>
            </a:schemeClr>
          </a:solidFill>
          <a:ln>
            <a:solidFill>
              <a:schemeClr val="bg2">
                <a:lumMod val="75000"/>
              </a:schemeClr>
            </a:solidFill>
          </a:ln>
          <a:effectLst/>
        </c:spPr>
      </c:pivotFmt>
      <c:pivotFmt>
        <c:idx val="3"/>
        <c:spPr>
          <a:solidFill>
            <a:schemeClr val="accent5"/>
          </a:solidFill>
          <a:ln>
            <a:solidFill>
              <a:schemeClr val="accent5"/>
            </a:solidFill>
          </a:ln>
          <a:effectLst/>
        </c:spPr>
      </c:pivotFmt>
      <c:pivotFmt>
        <c:idx val="4"/>
        <c:spPr>
          <a:solidFill>
            <a:schemeClr val="accent5"/>
          </a:solidFill>
          <a:ln>
            <a:solidFill>
              <a:schemeClr val="accent5"/>
            </a:solidFill>
          </a:ln>
          <a:effectLst/>
        </c:spPr>
        <c:marker>
          <c:symbol val="none"/>
        </c:marker>
      </c:pivotFmt>
      <c:pivotFmt>
        <c:idx val="5"/>
        <c:spPr>
          <a:solidFill>
            <a:schemeClr val="bg2">
              <a:lumMod val="75000"/>
            </a:schemeClr>
          </a:solidFill>
          <a:ln>
            <a:solidFill>
              <a:schemeClr val="bg2">
                <a:lumMod val="75000"/>
              </a:schemeClr>
            </a:solidFill>
          </a:ln>
          <a:effectLst/>
        </c:spPr>
        <c:marker>
          <c:symbol val="none"/>
        </c:marker>
      </c:pivotFmt>
      <c:pivotFmt>
        <c:idx val="6"/>
        <c:spPr>
          <a:solidFill>
            <a:schemeClr val="accent5"/>
          </a:solidFill>
          <a:ln>
            <a:solidFill>
              <a:schemeClr val="accent5"/>
            </a:solidFill>
          </a:ln>
          <a:effectLst/>
        </c:spPr>
        <c:marker>
          <c:symbol val="none"/>
        </c:marker>
      </c:pivotFmt>
      <c:pivotFmt>
        <c:idx val="7"/>
        <c:spPr>
          <a:solidFill>
            <a:schemeClr val="bg2">
              <a:lumMod val="75000"/>
            </a:schemeClr>
          </a:solidFill>
          <a:ln>
            <a:solidFill>
              <a:schemeClr val="bg2">
                <a:lumMod val="75000"/>
              </a:schemeClr>
            </a:solidFill>
          </a:ln>
          <a:effectLst/>
        </c:spPr>
        <c:marker>
          <c:symbol val="none"/>
        </c:marker>
      </c:pivotFmt>
      <c:pivotFmt>
        <c:idx val="8"/>
        <c:spPr>
          <a:solidFill>
            <a:srgbClr val="009999"/>
          </a:solidFill>
          <a:ln>
            <a:solidFill>
              <a:schemeClr val="accent5"/>
            </a:solidFill>
          </a:ln>
          <a:effectLst/>
        </c:spPr>
        <c:marker>
          <c:symbol val="none"/>
        </c:marker>
      </c:pivotFmt>
      <c:pivotFmt>
        <c:idx val="9"/>
        <c:spPr>
          <a:solidFill>
            <a:schemeClr val="bg2">
              <a:lumMod val="75000"/>
            </a:schemeClr>
          </a:solidFill>
          <a:ln>
            <a:solidFill>
              <a:schemeClr val="bg2">
                <a:lumMod val="75000"/>
              </a:schemeClr>
            </a:solid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bg2">
              <a:lumMod val="75000"/>
            </a:schemeClr>
          </a:solidFill>
          <a:ln>
            <a:solidFill>
              <a:schemeClr val="bg2">
                <a:lumMod val="7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rgbClr val="009999"/>
          </a:solidFill>
          <a:ln>
            <a:solidFill>
              <a:srgbClr val="009999"/>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45255781706532"/>
          <c:y val="0.25024054982817867"/>
          <c:w val="0.6807680879512702"/>
          <c:h val="0.52705630868306408"/>
        </c:manualLayout>
      </c:layout>
      <c:barChart>
        <c:barDir val="col"/>
        <c:grouping val="clustered"/>
        <c:varyColors val="0"/>
        <c:ser>
          <c:idx val="0"/>
          <c:order val="0"/>
          <c:tx>
            <c:strRef>
              <c:f>DPT1andDPT3!$B$3</c:f>
              <c:strCache>
                <c:ptCount val="1"/>
                <c:pt idx="0">
                  <c:v>DPT1</c:v>
                </c:pt>
              </c:strCache>
            </c:strRef>
          </c:tx>
          <c:spPr>
            <a:solidFill>
              <a:srgbClr val="009999"/>
            </a:solidFill>
            <a:ln>
              <a:solidFill>
                <a:srgbClr val="009999"/>
              </a:solidFill>
            </a:ln>
            <a:effectLst/>
          </c:spPr>
          <c:invertIfNegative val="0"/>
          <c:cat>
            <c:strRef>
              <c:f>DPT1andDPT3!$A$4:$A$6</c:f>
              <c:strCache>
                <c:ptCount val="2"/>
                <c:pt idx="0">
                  <c:v>2018</c:v>
                </c:pt>
                <c:pt idx="1">
                  <c:v>2019</c:v>
                </c:pt>
              </c:strCache>
            </c:strRef>
          </c:cat>
          <c:val>
            <c:numRef>
              <c:f>DPT1andDPT3!$B$4:$B$6</c:f>
              <c:numCache>
                <c:formatCode>General</c:formatCode>
                <c:ptCount val="2"/>
                <c:pt idx="0">
                  <c:v>395</c:v>
                </c:pt>
                <c:pt idx="1">
                  <c:v>475</c:v>
                </c:pt>
              </c:numCache>
            </c:numRef>
          </c:val>
          <c:extLst>
            <c:ext xmlns:c16="http://schemas.microsoft.com/office/drawing/2014/chart" uri="{C3380CC4-5D6E-409C-BE32-E72D297353CC}">
              <c16:uniqueId val="{00000000-47D5-48A7-A700-B2E382BA3872}"/>
            </c:ext>
          </c:extLst>
        </c:ser>
        <c:ser>
          <c:idx val="1"/>
          <c:order val="1"/>
          <c:tx>
            <c:strRef>
              <c:f>DPT1andDPT3!$C$3</c:f>
              <c:strCache>
                <c:ptCount val="1"/>
                <c:pt idx="0">
                  <c:v>DPT3</c:v>
                </c:pt>
              </c:strCache>
            </c:strRef>
          </c:tx>
          <c:spPr>
            <a:solidFill>
              <a:schemeClr val="bg2">
                <a:lumMod val="75000"/>
              </a:schemeClr>
            </a:solidFill>
            <a:ln>
              <a:solidFill>
                <a:schemeClr val="bg2">
                  <a:lumMod val="75000"/>
                </a:schemeClr>
              </a:solidFill>
            </a:ln>
            <a:effectLst/>
          </c:spPr>
          <c:invertIfNegative val="0"/>
          <c:cat>
            <c:strRef>
              <c:f>DPT1andDPT3!$A$4:$A$6</c:f>
              <c:strCache>
                <c:ptCount val="2"/>
                <c:pt idx="0">
                  <c:v>2018</c:v>
                </c:pt>
                <c:pt idx="1">
                  <c:v>2019</c:v>
                </c:pt>
              </c:strCache>
            </c:strRef>
          </c:cat>
          <c:val>
            <c:numRef>
              <c:f>DPT1andDPT3!$C$4:$C$6</c:f>
              <c:numCache>
                <c:formatCode>General</c:formatCode>
                <c:ptCount val="2"/>
                <c:pt idx="0">
                  <c:v>384</c:v>
                </c:pt>
                <c:pt idx="1">
                  <c:v>465</c:v>
                </c:pt>
              </c:numCache>
            </c:numRef>
          </c:val>
          <c:extLst>
            <c:ext xmlns:c16="http://schemas.microsoft.com/office/drawing/2014/chart" uri="{C3380CC4-5D6E-409C-BE32-E72D297353CC}">
              <c16:uniqueId val="{00000001-47D5-48A7-A700-B2E382BA3872}"/>
            </c:ext>
          </c:extLst>
        </c:ser>
        <c:dLbls>
          <c:showLegendKey val="0"/>
          <c:showVal val="0"/>
          <c:showCatName val="0"/>
          <c:showSerName val="0"/>
          <c:showPercent val="0"/>
          <c:showBubbleSize val="0"/>
        </c:dLbls>
        <c:gapWidth val="219"/>
        <c:overlap val="-27"/>
        <c:axId val="493289072"/>
        <c:axId val="493285464"/>
      </c:barChart>
      <c:catAx>
        <c:axId val="493289072"/>
        <c:scaling>
          <c:orientation val="minMax"/>
        </c:scaling>
        <c:delete val="0"/>
        <c:axPos val="b"/>
        <c:title>
          <c:tx>
            <c:rich>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493285464"/>
        <c:crosses val="autoZero"/>
        <c:auto val="1"/>
        <c:lblAlgn val="ctr"/>
        <c:lblOffset val="100"/>
        <c:noMultiLvlLbl val="0"/>
      </c:catAx>
      <c:valAx>
        <c:axId val="493285464"/>
        <c:scaling>
          <c:orientation val="minMax"/>
          <c:min val="0"/>
        </c:scaling>
        <c:delete val="0"/>
        <c:axPos val="l"/>
        <c:majorGridlines>
          <c:spPr>
            <a:ln w="9525" cap="flat" cmpd="sng" algn="ctr">
              <a:noFill/>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US"/>
                  <a:t>Number of children</a:t>
                </a:r>
              </a:p>
            </c:rich>
          </c:tx>
          <c:layout>
            <c:manualLayout>
              <c:xMode val="edge"/>
              <c:yMode val="edge"/>
              <c:x val="3.20910711632744E-2"/>
              <c:y val="0.2158762886597938"/>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4932890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solidFill>
            <a:sysClr val="windowText" lastClr="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[CLC KPI dashboard_19052020.xlsx]ANC_1stand4th!1stand4th_ANC</c:name>
    <c:fmtId val="2"/>
  </c:pivotSource>
  <c:chart>
    <c:title>
      <c:tx>
        <c:rich>
          <a:bodyPr rot="0" spcFirstLastPara="1" vertOverflow="ellipsis" vert="horz" wrap="square" anchor="ctr" anchorCtr="1"/>
          <a:lstStyle/>
          <a:p>
            <a:pPr>
              <a:defRPr sz="1200" b="0" i="0" u="none" strike="noStrike" kern="1200" spc="0" baseline="0">
                <a:solidFill>
                  <a:sysClr val="windowText" lastClr="000000"/>
                </a:solidFill>
                <a:latin typeface="+mn-lt"/>
                <a:ea typeface="+mn-ea"/>
                <a:cs typeface="+mn-cs"/>
              </a:defRPr>
            </a:pPr>
            <a:r>
              <a:rPr lang="en-US" sz="1200"/>
              <a:t>Number of 1st and 4th antenatal visit clients per year</a:t>
            </a:r>
          </a:p>
        </c:rich>
      </c:tx>
      <c:layout>
        <c:manualLayout>
          <c:xMode val="edge"/>
          <c:yMode val="edge"/>
          <c:x val="0.16831777972197917"/>
          <c:y val="3.5834253878634745E-2"/>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5"/>
          </a:solidFill>
          <a:ln>
            <a:solidFill>
              <a:schemeClr val="accent5"/>
            </a:solidFill>
          </a:ln>
          <a:effectLst/>
        </c:spPr>
      </c:pivotFmt>
      <c:pivotFmt>
        <c:idx val="3"/>
        <c:spPr>
          <a:solidFill>
            <a:schemeClr val="bg2">
              <a:lumMod val="75000"/>
            </a:schemeClr>
          </a:solidFill>
          <a:ln>
            <a:solidFill>
              <a:schemeClr val="bg2">
                <a:lumMod val="75000"/>
              </a:schemeClr>
            </a:solidFill>
          </a:ln>
          <a:effectLst/>
        </c:spP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5"/>
          </a:solidFill>
          <a:ln>
            <a:solidFill>
              <a:schemeClr val="accent5"/>
            </a:solidFill>
          </a:ln>
          <a:effectLst/>
        </c:spPr>
      </c:pivotFmt>
      <c:pivotFmt>
        <c:idx val="7"/>
        <c:spPr>
          <a:solidFill>
            <a:schemeClr val="bg2">
              <a:lumMod val="75000"/>
            </a:schemeClr>
          </a:solidFill>
          <a:ln>
            <a:solidFill>
              <a:schemeClr val="bg2">
                <a:lumMod val="75000"/>
              </a:schemeClr>
            </a:solidFill>
          </a:ln>
          <a:effectLst/>
        </c:spPr>
      </c:pivotFmt>
      <c:pivotFmt>
        <c:idx val="8"/>
        <c:spPr>
          <a:solidFill>
            <a:schemeClr val="accent5"/>
          </a:solidFill>
          <a:ln>
            <a:solidFill>
              <a:schemeClr val="accent5"/>
            </a:solidFill>
          </a:ln>
          <a:effectLst/>
        </c:spPr>
        <c:marker>
          <c:symbol val="none"/>
        </c:marker>
      </c:pivotFmt>
      <c:pivotFmt>
        <c:idx val="9"/>
        <c:spPr>
          <a:solidFill>
            <a:schemeClr val="bg2">
              <a:lumMod val="75000"/>
            </a:schemeClr>
          </a:solidFill>
          <a:ln>
            <a:solidFill>
              <a:schemeClr val="bg2">
                <a:lumMod val="75000"/>
              </a:schemeClr>
            </a:solidFill>
          </a:ln>
          <a:effectLst/>
        </c:spPr>
        <c:marker>
          <c:symbol val="none"/>
        </c:marker>
      </c:pivotFmt>
      <c:pivotFmt>
        <c:idx val="10"/>
        <c:spPr>
          <a:solidFill>
            <a:srgbClr val="009999"/>
          </a:solidFill>
          <a:ln>
            <a:solidFill>
              <a:srgbClr val="009999"/>
            </a:solidFill>
          </a:ln>
          <a:effectLst/>
        </c:spPr>
        <c:marker>
          <c:symbol val="none"/>
        </c:marker>
      </c:pivotFmt>
      <c:pivotFmt>
        <c:idx val="11"/>
        <c:spPr>
          <a:solidFill>
            <a:schemeClr val="bg2">
              <a:lumMod val="75000"/>
            </a:schemeClr>
          </a:solidFill>
          <a:ln>
            <a:solidFill>
              <a:schemeClr val="bg2">
                <a:lumMod val="75000"/>
              </a:schemeClr>
            </a:solidFill>
          </a:ln>
          <a:effectLst/>
        </c:spPr>
        <c:marker>
          <c:symbol val="none"/>
        </c:marker>
      </c:pivotFmt>
      <c:pivotFmt>
        <c:idx val="12"/>
        <c:spPr>
          <a:solidFill>
            <a:srgbClr val="009999"/>
          </a:solidFill>
          <a:ln>
            <a:solidFill>
              <a:srgbClr val="009999"/>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bg2">
              <a:lumMod val="75000"/>
            </a:schemeClr>
          </a:solidFill>
          <a:ln>
            <a:solidFill>
              <a:schemeClr val="bg2">
                <a:lumMod val="7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ANC_1stand4th!$B$3</c:f>
              <c:strCache>
                <c:ptCount val="1"/>
                <c:pt idx="0">
                  <c:v>1st ANC</c:v>
                </c:pt>
              </c:strCache>
            </c:strRef>
          </c:tx>
          <c:spPr>
            <a:solidFill>
              <a:srgbClr val="009999"/>
            </a:solidFill>
            <a:ln>
              <a:solidFill>
                <a:srgbClr val="009999"/>
              </a:solidFill>
            </a:ln>
            <a:effectLst/>
          </c:spPr>
          <c:invertIfNegative val="0"/>
          <c:cat>
            <c:strRef>
              <c:f>ANC_1stand4th!$A$4:$A$6</c:f>
              <c:strCache>
                <c:ptCount val="2"/>
                <c:pt idx="0">
                  <c:v>2018</c:v>
                </c:pt>
                <c:pt idx="1">
                  <c:v>2019</c:v>
                </c:pt>
              </c:strCache>
            </c:strRef>
          </c:cat>
          <c:val>
            <c:numRef>
              <c:f>ANC_1stand4th!$B$4:$B$6</c:f>
              <c:numCache>
                <c:formatCode>General</c:formatCode>
                <c:ptCount val="2"/>
                <c:pt idx="0">
                  <c:v>725</c:v>
                </c:pt>
                <c:pt idx="1">
                  <c:v>827</c:v>
                </c:pt>
              </c:numCache>
            </c:numRef>
          </c:val>
          <c:extLst>
            <c:ext xmlns:c16="http://schemas.microsoft.com/office/drawing/2014/chart" uri="{C3380CC4-5D6E-409C-BE32-E72D297353CC}">
              <c16:uniqueId val="{00000000-F356-423E-AB4F-7B2FB3BA8479}"/>
            </c:ext>
          </c:extLst>
        </c:ser>
        <c:ser>
          <c:idx val="1"/>
          <c:order val="1"/>
          <c:tx>
            <c:strRef>
              <c:f>ANC_1stand4th!$C$3</c:f>
              <c:strCache>
                <c:ptCount val="1"/>
                <c:pt idx="0">
                  <c:v>4th ANC</c:v>
                </c:pt>
              </c:strCache>
            </c:strRef>
          </c:tx>
          <c:spPr>
            <a:solidFill>
              <a:schemeClr val="bg2">
                <a:lumMod val="75000"/>
              </a:schemeClr>
            </a:solidFill>
            <a:ln>
              <a:solidFill>
                <a:schemeClr val="bg2">
                  <a:lumMod val="75000"/>
                </a:schemeClr>
              </a:solidFill>
            </a:ln>
            <a:effectLst/>
          </c:spPr>
          <c:invertIfNegative val="0"/>
          <c:cat>
            <c:strRef>
              <c:f>ANC_1stand4th!$A$4:$A$6</c:f>
              <c:strCache>
                <c:ptCount val="2"/>
                <c:pt idx="0">
                  <c:v>2018</c:v>
                </c:pt>
                <c:pt idx="1">
                  <c:v>2019</c:v>
                </c:pt>
              </c:strCache>
            </c:strRef>
          </c:cat>
          <c:val>
            <c:numRef>
              <c:f>ANC_1stand4th!$C$4:$C$6</c:f>
              <c:numCache>
                <c:formatCode>General</c:formatCode>
                <c:ptCount val="2"/>
                <c:pt idx="0">
                  <c:v>272</c:v>
                </c:pt>
                <c:pt idx="1">
                  <c:v>354</c:v>
                </c:pt>
              </c:numCache>
            </c:numRef>
          </c:val>
          <c:extLst>
            <c:ext xmlns:c16="http://schemas.microsoft.com/office/drawing/2014/chart" uri="{C3380CC4-5D6E-409C-BE32-E72D297353CC}">
              <c16:uniqueId val="{00000001-F356-423E-AB4F-7B2FB3BA8479}"/>
            </c:ext>
          </c:extLst>
        </c:ser>
        <c:dLbls>
          <c:showLegendKey val="0"/>
          <c:showVal val="0"/>
          <c:showCatName val="0"/>
          <c:showSerName val="0"/>
          <c:showPercent val="0"/>
          <c:showBubbleSize val="0"/>
        </c:dLbls>
        <c:gapWidth val="219"/>
        <c:overlap val="-27"/>
        <c:axId val="488884408"/>
        <c:axId val="488889328"/>
      </c:barChart>
      <c:catAx>
        <c:axId val="488884408"/>
        <c:scaling>
          <c:orientation val="minMax"/>
        </c:scaling>
        <c:delete val="0"/>
        <c:axPos val="b"/>
        <c:title>
          <c:tx>
            <c:rich>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488889328"/>
        <c:crosses val="autoZero"/>
        <c:auto val="1"/>
        <c:lblAlgn val="ctr"/>
        <c:lblOffset val="100"/>
        <c:noMultiLvlLbl val="0"/>
      </c:catAx>
      <c:valAx>
        <c:axId val="488889328"/>
        <c:scaling>
          <c:orientation val="minMax"/>
        </c:scaling>
        <c:delete val="0"/>
        <c:axPos val="l"/>
        <c:majorGridlines>
          <c:spPr>
            <a:ln w="9525" cap="flat" cmpd="sng" algn="ctr">
              <a:noFill/>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US"/>
                  <a:t>Number of antenatal visits</a:t>
                </a:r>
              </a:p>
            </c:rich>
          </c:tx>
          <c:layout>
            <c:manualLayout>
              <c:xMode val="edge"/>
              <c:yMode val="edge"/>
              <c:x val="2.2222222222222223E-2"/>
              <c:y val="0.1557870370370370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4888844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solidFill>
            <a:sysClr val="windowText" lastClr="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[CLC KPI dashboard_19052020.xlsx]GOPD!GOPD</c:name>
    <c:fmtId val="2"/>
  </c:pivotSource>
  <c:chart>
    <c:title>
      <c:tx>
        <c:rich>
          <a:bodyPr rot="0" spcFirstLastPara="1" vertOverflow="ellipsis" vert="horz" wrap="square" anchor="ctr" anchorCtr="1"/>
          <a:lstStyle/>
          <a:p>
            <a:pPr>
              <a:defRPr sz="1200" b="0" i="0" u="none" strike="noStrike" kern="1200" spc="0" baseline="0">
                <a:solidFill>
                  <a:sysClr val="windowText" lastClr="000000"/>
                </a:solidFill>
                <a:latin typeface="+mn-lt"/>
                <a:ea typeface="+mn-ea"/>
                <a:cs typeface="+mn-cs"/>
              </a:defRPr>
            </a:pPr>
            <a:r>
              <a:rPr lang="en-US" sz="1200"/>
              <a:t>Number of clients seen at general outpatient deparment (GOPD) per year</a:t>
            </a:r>
          </a:p>
        </c:rich>
      </c:tx>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5"/>
          </a:solidFill>
          <a:ln>
            <a:solidFill>
              <a:schemeClr val="accent5"/>
            </a:solidFill>
          </a:ln>
          <a:effectLst/>
        </c:spPr>
      </c:pivotFmt>
      <c:pivotFmt>
        <c:idx val="2"/>
        <c:spPr>
          <a:solidFill>
            <a:schemeClr val="accent5"/>
          </a:solidFill>
          <a:ln>
            <a:solidFill>
              <a:schemeClr val="accent5"/>
            </a:solidFill>
          </a:ln>
          <a:effectLst/>
        </c:spPr>
        <c:marker>
          <c:symbol val="none"/>
        </c:marker>
      </c:pivotFmt>
      <c:pivotFmt>
        <c:idx val="3"/>
        <c:spPr>
          <a:solidFill>
            <a:srgbClr val="009999"/>
          </a:solidFill>
          <a:ln>
            <a:solidFill>
              <a:srgbClr val="009999"/>
            </a:solidFill>
          </a:ln>
          <a:effectLst/>
        </c:spPr>
        <c:marker>
          <c:symbol val="none"/>
        </c:marker>
      </c:pivotFmt>
      <c:pivotFmt>
        <c:idx val="4"/>
        <c:spPr>
          <a:solidFill>
            <a:srgbClr val="009999"/>
          </a:solidFill>
          <a:ln>
            <a:solidFill>
              <a:srgbClr val="009999"/>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564409008622351"/>
          <c:y val="0.30604490500863551"/>
          <c:w val="0.78360818105284025"/>
          <c:h val="0.49773190268314899"/>
        </c:manualLayout>
      </c:layout>
      <c:barChart>
        <c:barDir val="col"/>
        <c:grouping val="clustered"/>
        <c:varyColors val="0"/>
        <c:ser>
          <c:idx val="0"/>
          <c:order val="0"/>
          <c:tx>
            <c:strRef>
              <c:f>GOPD!$B$3</c:f>
              <c:strCache>
                <c:ptCount val="1"/>
                <c:pt idx="0">
                  <c:v>Total</c:v>
                </c:pt>
              </c:strCache>
            </c:strRef>
          </c:tx>
          <c:spPr>
            <a:solidFill>
              <a:srgbClr val="009999"/>
            </a:solidFill>
            <a:ln>
              <a:solidFill>
                <a:srgbClr val="009999"/>
              </a:solidFill>
            </a:ln>
            <a:effectLst/>
          </c:spPr>
          <c:invertIfNegative val="0"/>
          <c:cat>
            <c:strRef>
              <c:f>GOPD!$A$4:$A$6</c:f>
              <c:strCache>
                <c:ptCount val="2"/>
                <c:pt idx="0">
                  <c:v>2018</c:v>
                </c:pt>
                <c:pt idx="1">
                  <c:v>2019</c:v>
                </c:pt>
              </c:strCache>
            </c:strRef>
          </c:cat>
          <c:val>
            <c:numRef>
              <c:f>GOPD!$B$4:$B$6</c:f>
              <c:numCache>
                <c:formatCode>General</c:formatCode>
                <c:ptCount val="2"/>
                <c:pt idx="0">
                  <c:v>27176</c:v>
                </c:pt>
                <c:pt idx="1">
                  <c:v>27022</c:v>
                </c:pt>
              </c:numCache>
            </c:numRef>
          </c:val>
          <c:extLst>
            <c:ext xmlns:c16="http://schemas.microsoft.com/office/drawing/2014/chart" uri="{C3380CC4-5D6E-409C-BE32-E72D297353CC}">
              <c16:uniqueId val="{00000000-EEB9-409D-BBBB-D6FEC746F531}"/>
            </c:ext>
          </c:extLst>
        </c:ser>
        <c:dLbls>
          <c:showLegendKey val="0"/>
          <c:showVal val="0"/>
          <c:showCatName val="0"/>
          <c:showSerName val="0"/>
          <c:showPercent val="0"/>
          <c:showBubbleSize val="0"/>
        </c:dLbls>
        <c:gapWidth val="219"/>
        <c:overlap val="-27"/>
        <c:axId val="488869648"/>
        <c:axId val="488878504"/>
      </c:barChart>
      <c:catAx>
        <c:axId val="488869648"/>
        <c:scaling>
          <c:orientation val="minMax"/>
        </c:scaling>
        <c:delete val="0"/>
        <c:axPos val="b"/>
        <c:title>
          <c:tx>
            <c:rich>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488878504"/>
        <c:crosses val="autoZero"/>
        <c:auto val="1"/>
        <c:lblAlgn val="ctr"/>
        <c:lblOffset val="100"/>
        <c:noMultiLvlLbl val="0"/>
      </c:catAx>
      <c:valAx>
        <c:axId val="488878504"/>
        <c:scaling>
          <c:orientation val="minMax"/>
          <c:min val="0"/>
        </c:scaling>
        <c:delete val="0"/>
        <c:axPos val="l"/>
        <c:majorGridlines>
          <c:spPr>
            <a:ln w="9525" cap="flat" cmpd="sng" algn="ctr">
              <a:noFill/>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US"/>
                  <a:t>Number of clients seen</a:t>
                </a:r>
              </a:p>
            </c:rich>
          </c:tx>
          <c:layout>
            <c:manualLayout>
              <c:xMode val="edge"/>
              <c:yMode val="edge"/>
              <c:x val="1.7520205807607381E-2"/>
              <c:y val="0.20195045931758535"/>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488869648"/>
        <c:crosses val="autoZero"/>
        <c:crossBetween val="between"/>
        <c:majorUnit val="20000"/>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solidFill>
            <a:sysClr val="windowText" lastClr="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[CLC KPI dashboard_19052020.xlsx]ANC!ANC</c:name>
    <c:fmtId val="2"/>
  </c:pivotSource>
  <c:chart>
    <c:title>
      <c:tx>
        <c:rich>
          <a:bodyPr rot="0" spcFirstLastPara="1" vertOverflow="ellipsis" vert="horz" wrap="square" anchor="ctr" anchorCtr="1"/>
          <a:lstStyle/>
          <a:p>
            <a:pPr algn="ctr" rtl="0">
              <a:defRPr sz="1200" b="0" i="0" u="none" strike="noStrike" kern="1200" spc="0" baseline="0">
                <a:solidFill>
                  <a:sysClr val="windowText" lastClr="000000"/>
                </a:solidFill>
                <a:latin typeface="+mn-lt"/>
                <a:ea typeface="+mn-ea"/>
                <a:cs typeface="+mn-cs"/>
              </a:defRPr>
            </a:pPr>
            <a:r>
              <a:rPr lang="en-US" sz="1200"/>
              <a:t>Number of clients seen at antenatal clinic (ANC) per year</a:t>
            </a:r>
          </a:p>
        </c:rich>
      </c:tx>
      <c:overlay val="0"/>
      <c:spPr>
        <a:noFill/>
        <a:ln>
          <a:noFill/>
        </a:ln>
        <a:effectLst/>
      </c:spPr>
      <c:txPr>
        <a:bodyPr rot="0" spcFirstLastPara="1" vertOverflow="ellipsis" vert="horz" wrap="square" anchor="ctr" anchorCtr="1"/>
        <a:lstStyle/>
        <a:p>
          <a:pPr algn="ctr" rtl="0">
            <a:defRPr sz="12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5"/>
          </a:solidFill>
          <a:ln>
            <a:solidFill>
              <a:schemeClr val="accent5"/>
            </a:solidFill>
          </a:ln>
          <a:effectLst/>
        </c:spPr>
        <c:marker>
          <c:symbol val="none"/>
        </c:marker>
      </c:pivotFmt>
      <c:pivotFmt>
        <c:idx val="2"/>
        <c:spPr>
          <a:solidFill>
            <a:schemeClr val="accent5"/>
          </a:solidFill>
          <a:ln>
            <a:solidFill>
              <a:schemeClr val="accent5"/>
            </a:solidFill>
          </a:ln>
          <a:effectLst/>
        </c:spPr>
        <c:marker>
          <c:symbol val="none"/>
        </c:marker>
      </c:pivotFmt>
      <c:pivotFmt>
        <c:idx val="3"/>
        <c:spPr>
          <a:solidFill>
            <a:srgbClr val="009999"/>
          </a:solidFill>
          <a:ln>
            <a:solidFill>
              <a:srgbClr val="009999"/>
            </a:solidFill>
          </a:ln>
          <a:effectLst/>
        </c:spPr>
        <c:marker>
          <c:symbol val="none"/>
        </c:marker>
      </c:pivotFmt>
      <c:pivotFmt>
        <c:idx val="4"/>
        <c:spPr>
          <a:solidFill>
            <a:srgbClr val="009999"/>
          </a:solidFill>
          <a:ln>
            <a:solidFill>
              <a:srgbClr val="009999"/>
            </a:solidFill>
          </a:ln>
          <a:effectLst/>
        </c:spPr>
        <c:marker>
          <c:symbol val="none"/>
        </c:marker>
      </c:pivotFmt>
      <c:pivotFmt>
        <c:idx val="5"/>
        <c:spPr>
          <a:solidFill>
            <a:srgbClr val="009999"/>
          </a:solidFill>
          <a:ln>
            <a:solidFill>
              <a:srgbClr val="009999"/>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881159184998781"/>
          <c:y val="0.20977346278317152"/>
          <c:w val="0.76338772086478868"/>
          <c:h val="0.63332986468994801"/>
        </c:manualLayout>
      </c:layout>
      <c:barChart>
        <c:barDir val="col"/>
        <c:grouping val="clustered"/>
        <c:varyColors val="0"/>
        <c:ser>
          <c:idx val="0"/>
          <c:order val="0"/>
          <c:tx>
            <c:strRef>
              <c:f>ANC!$B$3</c:f>
              <c:strCache>
                <c:ptCount val="1"/>
                <c:pt idx="0">
                  <c:v>Total</c:v>
                </c:pt>
              </c:strCache>
            </c:strRef>
          </c:tx>
          <c:spPr>
            <a:solidFill>
              <a:srgbClr val="009999"/>
            </a:solidFill>
            <a:ln>
              <a:solidFill>
                <a:srgbClr val="009999"/>
              </a:solidFill>
            </a:ln>
            <a:effectLst/>
          </c:spPr>
          <c:invertIfNegative val="0"/>
          <c:cat>
            <c:strRef>
              <c:f>ANC!$A$4:$A$6</c:f>
              <c:strCache>
                <c:ptCount val="2"/>
                <c:pt idx="0">
                  <c:v>2018</c:v>
                </c:pt>
                <c:pt idx="1">
                  <c:v>2019</c:v>
                </c:pt>
              </c:strCache>
            </c:strRef>
          </c:cat>
          <c:val>
            <c:numRef>
              <c:f>ANC!$B$4:$B$6</c:f>
              <c:numCache>
                <c:formatCode>General</c:formatCode>
                <c:ptCount val="2"/>
                <c:pt idx="0">
                  <c:v>2035</c:v>
                </c:pt>
                <c:pt idx="1">
                  <c:v>2543</c:v>
                </c:pt>
              </c:numCache>
            </c:numRef>
          </c:val>
          <c:extLst>
            <c:ext xmlns:c16="http://schemas.microsoft.com/office/drawing/2014/chart" uri="{C3380CC4-5D6E-409C-BE32-E72D297353CC}">
              <c16:uniqueId val="{00000000-1CAD-4096-975F-11603F8CA741}"/>
            </c:ext>
          </c:extLst>
        </c:ser>
        <c:dLbls>
          <c:showLegendKey val="0"/>
          <c:showVal val="0"/>
          <c:showCatName val="0"/>
          <c:showSerName val="0"/>
          <c:showPercent val="0"/>
          <c:showBubbleSize val="0"/>
        </c:dLbls>
        <c:gapWidth val="219"/>
        <c:overlap val="-27"/>
        <c:axId val="573422536"/>
        <c:axId val="573423192"/>
      </c:barChart>
      <c:catAx>
        <c:axId val="573422536"/>
        <c:scaling>
          <c:orientation val="minMax"/>
        </c:scaling>
        <c:delete val="0"/>
        <c:axPos val="b"/>
        <c:title>
          <c:tx>
            <c:rich>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573423192"/>
        <c:crosses val="autoZero"/>
        <c:auto val="1"/>
        <c:lblAlgn val="ctr"/>
        <c:lblOffset val="100"/>
        <c:noMultiLvlLbl val="0"/>
      </c:catAx>
      <c:valAx>
        <c:axId val="573423192"/>
        <c:scaling>
          <c:orientation val="minMax"/>
          <c:min val="0"/>
        </c:scaling>
        <c:delete val="0"/>
        <c:axPos val="l"/>
        <c:majorGridlines>
          <c:spPr>
            <a:ln w="9525" cap="flat" cmpd="sng" algn="ctr">
              <a:noFill/>
              <a:round/>
            </a:ln>
            <a:effectLst/>
          </c:spPr>
        </c:majorGridlines>
        <c:title>
          <c:tx>
            <c:rich>
              <a:bodyPr rot="-54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r>
                  <a:rPr lang="en-US" sz="900"/>
                  <a:t>Number of clients seen</a:t>
                </a:r>
              </a:p>
            </c:rich>
          </c:tx>
          <c:layout>
            <c:manualLayout>
              <c:xMode val="edge"/>
              <c:yMode val="edge"/>
              <c:x val="3.7800687285223365E-2"/>
              <c:y val="0.23566343042071197"/>
            </c:manualLayout>
          </c:layout>
          <c:overlay val="0"/>
          <c:spPr>
            <a:noFill/>
            <a:ln>
              <a:noFill/>
            </a:ln>
            <a:effectLst/>
          </c:spPr>
          <c:txPr>
            <a:bodyPr rot="-54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573422536"/>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solidFill>
            <a:sysClr val="windowText" lastClr="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[CLC KPI dashboard_19052020.xlsx]CWC!CWC</c:name>
    <c:fmtId val="2"/>
  </c:pivotSource>
  <c:chart>
    <c:title>
      <c:tx>
        <c:rich>
          <a:bodyPr rot="0" spcFirstLastPara="1" vertOverflow="ellipsis" vert="horz" wrap="square" anchor="ctr" anchorCtr="1"/>
          <a:lstStyle/>
          <a:p>
            <a:pPr algn="ctr" rtl="0">
              <a:defRPr sz="1200" b="0" i="0" u="none" strike="noStrike" kern="1200" spc="0" baseline="0">
                <a:solidFill>
                  <a:sysClr val="windowText" lastClr="000000"/>
                </a:solidFill>
                <a:latin typeface="+mn-lt"/>
                <a:ea typeface="+mn-ea"/>
                <a:cs typeface="+mn-cs"/>
              </a:defRPr>
            </a:pPr>
            <a:r>
              <a:rPr lang="en-US" sz="1200"/>
              <a:t>Number of children seen at child welfare clinic (CWC) per year</a:t>
            </a:r>
          </a:p>
        </c:rich>
      </c:tx>
      <c:overlay val="0"/>
      <c:spPr>
        <a:noFill/>
        <a:ln>
          <a:noFill/>
        </a:ln>
        <a:effectLst/>
      </c:spPr>
      <c:txPr>
        <a:bodyPr rot="0" spcFirstLastPara="1" vertOverflow="ellipsis" vert="horz" wrap="square" anchor="ctr" anchorCtr="1"/>
        <a:lstStyle/>
        <a:p>
          <a:pPr algn="ctr" rtl="0">
            <a:defRPr sz="12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5"/>
          </a:solidFill>
          <a:ln>
            <a:solidFill>
              <a:schemeClr val="accent5"/>
            </a:solidFill>
          </a:ln>
          <a:effectLst/>
        </c:spPr>
      </c:pivotFmt>
      <c:pivotFmt>
        <c:idx val="2"/>
        <c:spPr>
          <a:solidFill>
            <a:schemeClr val="accent5"/>
          </a:solidFill>
          <a:ln>
            <a:solidFill>
              <a:schemeClr val="accent5"/>
            </a:solidFill>
          </a:ln>
          <a:effectLst/>
        </c:spPr>
        <c:marker>
          <c:symbol val="none"/>
        </c:marker>
      </c:pivotFmt>
      <c:pivotFmt>
        <c:idx val="3"/>
        <c:spPr>
          <a:solidFill>
            <a:srgbClr val="009999"/>
          </a:solidFill>
          <a:ln>
            <a:solidFill>
              <a:srgbClr val="009999"/>
            </a:solidFill>
          </a:ln>
          <a:effectLst/>
        </c:spPr>
        <c:marker>
          <c:symbol val="none"/>
        </c:marker>
      </c:pivotFmt>
      <c:pivotFmt>
        <c:idx val="4"/>
        <c:spPr>
          <a:solidFill>
            <a:srgbClr val="009999"/>
          </a:solidFill>
          <a:ln>
            <a:solidFill>
              <a:srgbClr val="009999"/>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393810148731408"/>
          <c:y val="0.27291666666666664"/>
          <c:w val="0.76786745406824142"/>
          <c:h val="0.5506714785651794"/>
        </c:manualLayout>
      </c:layout>
      <c:barChart>
        <c:barDir val="col"/>
        <c:grouping val="clustered"/>
        <c:varyColors val="0"/>
        <c:ser>
          <c:idx val="0"/>
          <c:order val="0"/>
          <c:tx>
            <c:strRef>
              <c:f>CWC!$B$3</c:f>
              <c:strCache>
                <c:ptCount val="1"/>
                <c:pt idx="0">
                  <c:v>Total</c:v>
                </c:pt>
              </c:strCache>
            </c:strRef>
          </c:tx>
          <c:spPr>
            <a:solidFill>
              <a:srgbClr val="009999"/>
            </a:solidFill>
            <a:ln>
              <a:solidFill>
                <a:srgbClr val="009999"/>
              </a:solidFill>
            </a:ln>
            <a:effectLst/>
          </c:spPr>
          <c:invertIfNegative val="0"/>
          <c:cat>
            <c:strRef>
              <c:f>CWC!$A$4:$A$6</c:f>
              <c:strCache>
                <c:ptCount val="2"/>
                <c:pt idx="0">
                  <c:v>2018</c:v>
                </c:pt>
                <c:pt idx="1">
                  <c:v>2019</c:v>
                </c:pt>
              </c:strCache>
            </c:strRef>
          </c:cat>
          <c:val>
            <c:numRef>
              <c:f>CWC!$B$4:$B$6</c:f>
              <c:numCache>
                <c:formatCode>General</c:formatCode>
                <c:ptCount val="2"/>
                <c:pt idx="0">
                  <c:v>3965</c:v>
                </c:pt>
                <c:pt idx="1">
                  <c:v>5231</c:v>
                </c:pt>
              </c:numCache>
            </c:numRef>
          </c:val>
          <c:extLst>
            <c:ext xmlns:c16="http://schemas.microsoft.com/office/drawing/2014/chart" uri="{C3380CC4-5D6E-409C-BE32-E72D297353CC}">
              <c16:uniqueId val="{00000000-F41D-4F85-A10C-881B46F0D35A}"/>
            </c:ext>
          </c:extLst>
        </c:ser>
        <c:dLbls>
          <c:showLegendKey val="0"/>
          <c:showVal val="0"/>
          <c:showCatName val="0"/>
          <c:showSerName val="0"/>
          <c:showPercent val="0"/>
          <c:showBubbleSize val="0"/>
        </c:dLbls>
        <c:gapWidth val="219"/>
        <c:overlap val="-27"/>
        <c:axId val="493902848"/>
        <c:axId val="493902192"/>
      </c:barChart>
      <c:catAx>
        <c:axId val="493902848"/>
        <c:scaling>
          <c:orientation val="minMax"/>
        </c:scaling>
        <c:delete val="0"/>
        <c:axPos val="b"/>
        <c:title>
          <c:tx>
            <c:rich>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493902192"/>
        <c:crosses val="autoZero"/>
        <c:auto val="1"/>
        <c:lblAlgn val="ctr"/>
        <c:lblOffset val="100"/>
        <c:noMultiLvlLbl val="0"/>
      </c:catAx>
      <c:valAx>
        <c:axId val="493902192"/>
        <c:scaling>
          <c:orientation val="minMax"/>
          <c:min val="0"/>
        </c:scaling>
        <c:delete val="0"/>
        <c:axPos val="l"/>
        <c:majorGridlines>
          <c:spPr>
            <a:ln w="9525" cap="flat" cmpd="sng" algn="ctr">
              <a:noFill/>
              <a:round/>
            </a:ln>
            <a:effectLst/>
          </c:spPr>
        </c:majorGridlines>
        <c:title>
          <c:tx>
            <c:rich>
              <a:bodyPr rot="-54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r>
                  <a:rPr lang="en-US" sz="900"/>
                  <a:t>Number of children seen</a:t>
                </a:r>
              </a:p>
            </c:rich>
          </c:tx>
          <c:layout>
            <c:manualLayout>
              <c:xMode val="edge"/>
              <c:yMode val="edge"/>
              <c:x val="2.1597222222222226E-2"/>
              <c:y val="0.21041666666666664"/>
            </c:manualLayout>
          </c:layout>
          <c:overlay val="0"/>
          <c:spPr>
            <a:noFill/>
            <a:ln>
              <a:noFill/>
            </a:ln>
            <a:effectLst/>
          </c:spPr>
          <c:txPr>
            <a:bodyPr rot="-54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493902848"/>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solidFill>
            <a:sysClr val="windowText" lastClr="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[CLC KPI dashboard_19052020.xlsx]FIC!FIC</c:name>
    <c:fmtId val="2"/>
  </c:pivotSource>
  <c:chart>
    <c:title>
      <c:tx>
        <c:rich>
          <a:bodyPr rot="0" spcFirstLastPara="1" vertOverflow="ellipsis" vert="horz" wrap="square" anchor="ctr" anchorCtr="1"/>
          <a:lstStyle/>
          <a:p>
            <a:pPr algn="ctr" rtl="0">
              <a:defRPr sz="1200" b="0" i="0" u="none" strike="noStrike" kern="1200" spc="0" baseline="0">
                <a:solidFill>
                  <a:sysClr val="windowText" lastClr="000000"/>
                </a:solidFill>
                <a:latin typeface="+mn-lt"/>
                <a:ea typeface="+mn-ea"/>
                <a:cs typeface="+mn-cs"/>
              </a:defRPr>
            </a:pPr>
            <a:r>
              <a:rPr lang="en-US" sz="1200"/>
              <a:t>Total number of children below the age of one year fully immunized per year</a:t>
            </a:r>
          </a:p>
        </c:rich>
      </c:tx>
      <c:overlay val="0"/>
      <c:spPr>
        <a:noFill/>
        <a:ln>
          <a:noFill/>
        </a:ln>
        <a:effectLst/>
      </c:spPr>
      <c:txPr>
        <a:bodyPr rot="0" spcFirstLastPara="1" vertOverflow="ellipsis" vert="horz" wrap="square" anchor="ctr" anchorCtr="1"/>
        <a:lstStyle/>
        <a:p>
          <a:pPr algn="ctr" rtl="0">
            <a:defRPr sz="12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5"/>
          </a:solidFill>
          <a:ln>
            <a:solidFill>
              <a:schemeClr val="accent5"/>
            </a:solidFill>
          </a:ln>
          <a:effectLst/>
        </c:spPr>
      </c:pivotFmt>
      <c:pivotFmt>
        <c:idx val="2"/>
        <c:spPr>
          <a:solidFill>
            <a:schemeClr val="accent5"/>
          </a:solidFill>
          <a:ln>
            <a:solidFill>
              <a:schemeClr val="accent5"/>
            </a:solidFill>
          </a:ln>
          <a:effectLst/>
        </c:spPr>
        <c:marker>
          <c:symbol val="none"/>
        </c:marker>
      </c:pivotFmt>
      <c:pivotFmt>
        <c:idx val="3"/>
        <c:spPr>
          <a:solidFill>
            <a:srgbClr val="009999"/>
          </a:solidFill>
          <a:ln>
            <a:solidFill>
              <a:srgbClr val="009999"/>
            </a:solidFill>
          </a:ln>
          <a:effectLst/>
        </c:spPr>
        <c:marker>
          <c:symbol val="none"/>
        </c:marker>
      </c:pivotFmt>
      <c:pivotFmt>
        <c:idx val="4"/>
        <c:spPr>
          <a:solidFill>
            <a:srgbClr val="009999"/>
          </a:solidFill>
          <a:ln>
            <a:solidFill>
              <a:srgbClr val="009999"/>
            </a:solidFill>
          </a:ln>
          <a:effectLst/>
        </c:spPr>
        <c:marker>
          <c:symbol val="none"/>
        </c:marker>
      </c:pivotFmt>
      <c:pivotFmt>
        <c:idx val="5"/>
        <c:spPr>
          <a:solidFill>
            <a:srgbClr val="009999">
              <a:alpha val="98000"/>
            </a:srgbClr>
          </a:solidFill>
          <a:ln>
            <a:solidFill>
              <a:srgbClr val="009999"/>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FIC!$B$3</c:f>
              <c:strCache>
                <c:ptCount val="1"/>
                <c:pt idx="0">
                  <c:v>Total</c:v>
                </c:pt>
              </c:strCache>
            </c:strRef>
          </c:tx>
          <c:spPr>
            <a:solidFill>
              <a:srgbClr val="009999">
                <a:alpha val="98000"/>
              </a:srgbClr>
            </a:solidFill>
            <a:ln>
              <a:solidFill>
                <a:srgbClr val="009999"/>
              </a:solidFill>
            </a:ln>
            <a:effectLst/>
          </c:spPr>
          <c:invertIfNegative val="0"/>
          <c:cat>
            <c:strRef>
              <c:f>FIC!$A$4:$A$6</c:f>
              <c:strCache>
                <c:ptCount val="2"/>
                <c:pt idx="0">
                  <c:v>2018</c:v>
                </c:pt>
                <c:pt idx="1">
                  <c:v>2019</c:v>
                </c:pt>
              </c:strCache>
            </c:strRef>
          </c:cat>
          <c:val>
            <c:numRef>
              <c:f>FIC!$B$4:$B$6</c:f>
              <c:numCache>
                <c:formatCode>General</c:formatCode>
                <c:ptCount val="2"/>
                <c:pt idx="0">
                  <c:v>234</c:v>
                </c:pt>
                <c:pt idx="1">
                  <c:v>389</c:v>
                </c:pt>
              </c:numCache>
            </c:numRef>
          </c:val>
          <c:extLst>
            <c:ext xmlns:c16="http://schemas.microsoft.com/office/drawing/2014/chart" uri="{C3380CC4-5D6E-409C-BE32-E72D297353CC}">
              <c16:uniqueId val="{00000000-3CE7-470E-A876-B03E761B11D0}"/>
            </c:ext>
          </c:extLst>
        </c:ser>
        <c:dLbls>
          <c:showLegendKey val="0"/>
          <c:showVal val="0"/>
          <c:showCatName val="0"/>
          <c:showSerName val="0"/>
          <c:showPercent val="0"/>
          <c:showBubbleSize val="0"/>
        </c:dLbls>
        <c:gapWidth val="219"/>
        <c:overlap val="-27"/>
        <c:axId val="488868336"/>
        <c:axId val="488867024"/>
      </c:barChart>
      <c:catAx>
        <c:axId val="488868336"/>
        <c:scaling>
          <c:orientation val="minMax"/>
        </c:scaling>
        <c:delete val="0"/>
        <c:axPos val="b"/>
        <c:title>
          <c:tx>
            <c:rich>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488867024"/>
        <c:crosses val="autoZero"/>
        <c:auto val="1"/>
        <c:lblAlgn val="ctr"/>
        <c:lblOffset val="100"/>
        <c:noMultiLvlLbl val="0"/>
      </c:catAx>
      <c:valAx>
        <c:axId val="488867024"/>
        <c:scaling>
          <c:orientation val="minMax"/>
        </c:scaling>
        <c:delete val="0"/>
        <c:axPos val="l"/>
        <c:majorGridlines>
          <c:spPr>
            <a:ln w="9525" cap="flat" cmpd="sng" algn="ctr">
              <a:noFill/>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US"/>
                  <a:t>Number of children</a:t>
                </a: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488868336"/>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solidFill>
            <a:sysClr val="windowText" lastClr="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[CLC KPI dashboard_19052020.xlsx]LBW!LBW</c:name>
    <c:fmtId val="4"/>
  </c:pivotSource>
  <c:chart>
    <c:title>
      <c:tx>
        <c:rich>
          <a:bodyPr rot="0" spcFirstLastPara="1" vertOverflow="ellipsis" vert="horz" wrap="square" anchor="ctr" anchorCtr="1"/>
          <a:lstStyle/>
          <a:p>
            <a:pPr>
              <a:defRPr sz="1200" b="0" i="0" u="none" strike="noStrike" kern="1200" spc="0" baseline="0">
                <a:solidFill>
                  <a:sysClr val="windowText" lastClr="000000"/>
                </a:solidFill>
                <a:latin typeface="+mn-lt"/>
                <a:ea typeface="+mn-ea"/>
                <a:cs typeface="+mn-cs"/>
              </a:defRPr>
            </a:pPr>
            <a:r>
              <a:rPr lang="en-US" sz="1200"/>
              <a:t>Number of live births per year and proportion of low birth weight births (&lt;2500g at birth) per year</a:t>
            </a:r>
          </a:p>
        </c:rich>
      </c:tx>
      <c:layout>
        <c:manualLayout>
          <c:xMode val="edge"/>
          <c:yMode val="edge"/>
          <c:x val="0.11440306372167042"/>
          <c:y val="0"/>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w="28575" cap="rnd">
            <a:solidFill>
              <a:schemeClr val="accent1"/>
            </a:solidFill>
            <a:round/>
          </a:ln>
          <a:effectLst/>
        </c:spPr>
        <c:marker>
          <c:spPr>
            <a:solidFill>
              <a:srgbClr val="FF0000"/>
            </a:solidFill>
            <a:ln w="9525">
              <a:solidFill>
                <a:srgbClr val="FF0000"/>
              </a:solidFill>
            </a:ln>
            <a:effectLst/>
          </c:spPr>
        </c:marker>
      </c:pivotFmt>
      <c:pivotFmt>
        <c:idx val="2"/>
        <c:spPr>
          <a:solidFill>
            <a:schemeClr val="accent1"/>
          </a:solidFill>
          <a:ln w="28575" cap="rnd">
            <a:solidFill>
              <a:srgbClr val="FF0000"/>
            </a:solidFill>
            <a:prstDash val="dash"/>
            <a:round/>
          </a:ln>
          <a:effectLst/>
        </c:spPr>
      </c:pivotFmt>
      <c:pivotFmt>
        <c:idx val="3"/>
        <c:spPr>
          <a:solidFill>
            <a:schemeClr val="accent5"/>
          </a:solidFill>
          <a:ln>
            <a:solidFill>
              <a:schemeClr val="accent5"/>
            </a:solidFill>
          </a:ln>
          <a:effectLst/>
        </c:spP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7"/>
        <c:spPr>
          <a:solidFill>
            <a:schemeClr val="accent1"/>
          </a:solidFill>
          <a:ln w="28575" cap="rnd">
            <a:solidFill>
              <a:schemeClr val="accent1"/>
            </a:solidFill>
            <a:round/>
          </a:ln>
          <a:effectLst/>
        </c:spP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w="28575" cap="rnd">
            <a:solidFill>
              <a:srgbClr val="FF0000"/>
            </a:solidFill>
            <a:prstDash val="dash"/>
            <a:round/>
          </a:ln>
          <a:effectLst/>
        </c:spPr>
        <c:marker>
          <c:symbol val="circle"/>
          <c:size val="5"/>
          <c:spPr>
            <a:solidFill>
              <a:srgbClr val="FF0000"/>
            </a:solidFill>
            <a:ln w="9525">
              <a:solidFill>
                <a:srgbClr val="FF0000"/>
              </a:solidFill>
            </a:ln>
            <a:effectLst/>
          </c:spPr>
        </c:marker>
      </c:pivotFmt>
      <c:pivotFmt>
        <c:idx val="11"/>
        <c:spPr>
          <a:solidFill>
            <a:schemeClr val="accent1"/>
          </a:solidFill>
          <a:ln>
            <a:noFill/>
          </a:ln>
          <a:effectLst/>
        </c:spPr>
        <c:marker>
          <c:symbol val="none"/>
        </c:marker>
      </c:pivotFmt>
      <c:pivotFmt>
        <c:idx val="12"/>
        <c:spPr>
          <a:solidFill>
            <a:schemeClr val="accent1"/>
          </a:solidFill>
          <a:ln>
            <a:solidFill>
              <a:srgbClr val="FF0000"/>
            </a:solidFill>
            <a:prstDash val="dash"/>
          </a:ln>
          <a:effectLst/>
        </c:spPr>
        <c:marker>
          <c:symbol val="circle"/>
          <c:size val="5"/>
          <c:spPr>
            <a:solidFill>
              <a:srgbClr val="FF0000"/>
            </a:solidFill>
            <a:ln w="9525">
              <a:solidFill>
                <a:srgbClr val="FF0000"/>
              </a:solidFill>
            </a:ln>
            <a:effectLst/>
          </c:spPr>
        </c:marker>
      </c:pivotFmt>
      <c:pivotFmt>
        <c:idx val="13"/>
        <c:spPr>
          <a:solidFill>
            <a:srgbClr val="009999"/>
          </a:solidFill>
          <a:ln>
            <a:solidFill>
              <a:srgbClr val="009999"/>
            </a:solidFill>
          </a:ln>
          <a:effectLst/>
        </c:spPr>
        <c:marker>
          <c:symbol val="none"/>
        </c:marker>
      </c:pivotFmt>
      <c:pivotFmt>
        <c:idx val="14"/>
        <c:spPr>
          <a:solidFill>
            <a:schemeClr val="accent1"/>
          </a:solidFill>
          <a:ln w="28575" cap="rnd">
            <a:solidFill>
              <a:srgbClr val="FFC000"/>
            </a:solidFill>
            <a:round/>
          </a:ln>
          <a:effectLst/>
        </c:spPr>
        <c:marker>
          <c:symbol val="circle"/>
          <c:size val="5"/>
          <c:spPr>
            <a:solidFill>
              <a:srgbClr val="FFC000"/>
            </a:solidFill>
            <a:ln w="9525">
              <a:solidFill>
                <a:srgbClr val="FFC000"/>
              </a:solidFill>
            </a:ln>
            <a:effectLst/>
          </c:spPr>
        </c:marker>
      </c:pivotFmt>
      <c:pivotFmt>
        <c:idx val="15"/>
      </c:pivotFmt>
      <c:pivotFmt>
        <c:idx val="16"/>
      </c:pivotFmt>
      <c:pivotFmt>
        <c:idx val="17"/>
        <c:spPr>
          <a:solidFill>
            <a:srgbClr val="009999"/>
          </a:solidFill>
          <a:ln>
            <a:solidFill>
              <a:srgbClr val="009999"/>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993316807621269"/>
          <c:y val="0.19518547681539805"/>
          <c:w val="0.66600315700340151"/>
          <c:h val="0.67498468941382339"/>
        </c:manualLayout>
      </c:layout>
      <c:barChart>
        <c:barDir val="col"/>
        <c:grouping val="clustered"/>
        <c:varyColors val="0"/>
        <c:ser>
          <c:idx val="0"/>
          <c:order val="0"/>
          <c:tx>
            <c:strRef>
              <c:f>LBW!$B$3</c:f>
              <c:strCache>
                <c:ptCount val="1"/>
                <c:pt idx="0">
                  <c:v>Live births</c:v>
                </c:pt>
              </c:strCache>
            </c:strRef>
          </c:tx>
          <c:spPr>
            <a:solidFill>
              <a:srgbClr val="009999"/>
            </a:solidFill>
            <a:ln>
              <a:solidFill>
                <a:srgbClr val="009999"/>
              </a:solidFill>
            </a:ln>
            <a:effectLst/>
          </c:spPr>
          <c:invertIfNegative val="0"/>
          <c:cat>
            <c:strRef>
              <c:f>LBW!$A$4:$A$6</c:f>
              <c:strCache>
                <c:ptCount val="2"/>
                <c:pt idx="0">
                  <c:v>2018</c:v>
                </c:pt>
                <c:pt idx="1">
                  <c:v>2019</c:v>
                </c:pt>
              </c:strCache>
            </c:strRef>
          </c:cat>
          <c:val>
            <c:numRef>
              <c:f>LBW!$B$4:$B$6</c:f>
              <c:numCache>
                <c:formatCode>General</c:formatCode>
                <c:ptCount val="2"/>
                <c:pt idx="0">
                  <c:v>207</c:v>
                </c:pt>
                <c:pt idx="1">
                  <c:v>294</c:v>
                </c:pt>
              </c:numCache>
            </c:numRef>
          </c:val>
          <c:extLst>
            <c:ext xmlns:c16="http://schemas.microsoft.com/office/drawing/2014/chart" uri="{C3380CC4-5D6E-409C-BE32-E72D297353CC}">
              <c16:uniqueId val="{00000000-0493-48B3-AC9F-F9D97B81DA00}"/>
            </c:ext>
          </c:extLst>
        </c:ser>
        <c:dLbls>
          <c:showLegendKey val="0"/>
          <c:showVal val="0"/>
          <c:showCatName val="0"/>
          <c:showSerName val="0"/>
          <c:showPercent val="0"/>
          <c:showBubbleSize val="0"/>
        </c:dLbls>
        <c:gapWidth val="219"/>
        <c:axId val="580367896"/>
        <c:axId val="580364288"/>
      </c:barChart>
      <c:lineChart>
        <c:grouping val="standard"/>
        <c:varyColors val="0"/>
        <c:ser>
          <c:idx val="1"/>
          <c:order val="1"/>
          <c:tx>
            <c:strRef>
              <c:f>LBW!$C$3</c:f>
              <c:strCache>
                <c:ptCount val="1"/>
                <c:pt idx="0">
                  <c:v>% LBW (&lt;2500g)</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LBW!$A$4:$A$6</c:f>
              <c:strCache>
                <c:ptCount val="2"/>
                <c:pt idx="0">
                  <c:v>2018</c:v>
                </c:pt>
                <c:pt idx="1">
                  <c:v>2019</c:v>
                </c:pt>
              </c:strCache>
            </c:strRef>
          </c:cat>
          <c:val>
            <c:numRef>
              <c:f>LBW!$C$4:$C$6</c:f>
              <c:numCache>
                <c:formatCode>General</c:formatCode>
                <c:ptCount val="2"/>
                <c:pt idx="0">
                  <c:v>6.2801932367149762</c:v>
                </c:pt>
                <c:pt idx="1">
                  <c:v>1.3605442176870748</c:v>
                </c:pt>
              </c:numCache>
            </c:numRef>
          </c:val>
          <c:smooth val="0"/>
          <c:extLst>
            <c:ext xmlns:c16="http://schemas.microsoft.com/office/drawing/2014/chart" uri="{C3380CC4-5D6E-409C-BE32-E72D297353CC}">
              <c16:uniqueId val="{00000001-0493-48B3-AC9F-F9D97B81DA00}"/>
            </c:ext>
          </c:extLst>
        </c:ser>
        <c:dLbls>
          <c:showLegendKey val="0"/>
          <c:showVal val="0"/>
          <c:showCatName val="0"/>
          <c:showSerName val="0"/>
          <c:showPercent val="0"/>
          <c:showBubbleSize val="0"/>
        </c:dLbls>
        <c:marker val="1"/>
        <c:smooth val="0"/>
        <c:axId val="607485936"/>
        <c:axId val="607488888"/>
      </c:lineChart>
      <c:catAx>
        <c:axId val="580367896"/>
        <c:scaling>
          <c:orientation val="minMax"/>
        </c:scaling>
        <c:delete val="0"/>
        <c:axPos val="b"/>
        <c:title>
          <c:tx>
            <c:rich>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US"/>
                  <a:t>Year</a:t>
                </a:r>
              </a:p>
            </c:rich>
          </c:tx>
          <c:layout>
            <c:manualLayout>
              <c:xMode val="edge"/>
              <c:yMode val="edge"/>
              <c:x val="0.38744837003907995"/>
              <c:y val="0.9324220472440945"/>
            </c:manualLayout>
          </c:layout>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580364288"/>
        <c:crosses val="autoZero"/>
        <c:auto val="1"/>
        <c:lblAlgn val="ctr"/>
        <c:lblOffset val="100"/>
        <c:noMultiLvlLbl val="0"/>
      </c:catAx>
      <c:valAx>
        <c:axId val="580364288"/>
        <c:scaling>
          <c:orientation val="minMax"/>
          <c:max val="600"/>
        </c:scaling>
        <c:delete val="0"/>
        <c:axPos val="l"/>
        <c:majorGridlines>
          <c:spPr>
            <a:ln w="9525" cap="flat" cmpd="sng" algn="ctr">
              <a:noFill/>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US"/>
                  <a:t>Number of live births per year</a:t>
                </a: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580367896"/>
        <c:crosses val="autoZero"/>
        <c:crossBetween val="between"/>
      </c:valAx>
      <c:valAx>
        <c:axId val="607488888"/>
        <c:scaling>
          <c:orientation val="minMax"/>
          <c:max val="20"/>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607485936"/>
        <c:crosses val="max"/>
        <c:crossBetween val="between"/>
      </c:valAx>
      <c:catAx>
        <c:axId val="607485936"/>
        <c:scaling>
          <c:orientation val="minMax"/>
        </c:scaling>
        <c:delete val="1"/>
        <c:axPos val="b"/>
        <c:numFmt formatCode="General" sourceLinked="1"/>
        <c:majorTickMark val="out"/>
        <c:minorTickMark val="none"/>
        <c:tickLblPos val="nextTo"/>
        <c:crossAx val="607488888"/>
        <c:crosses val="autoZero"/>
        <c:auto val="1"/>
        <c:lblAlgn val="ctr"/>
        <c:lblOffset val="100"/>
        <c:noMultiLvlLbl val="0"/>
      </c:catAx>
      <c:spPr>
        <a:noFill/>
        <a:ln>
          <a:noFill/>
        </a:ln>
        <a:effectLst/>
      </c:spPr>
    </c:plotArea>
    <c:legend>
      <c:legendPos val="r"/>
      <c:layout>
        <c:manualLayout>
          <c:xMode val="edge"/>
          <c:yMode val="edge"/>
          <c:x val="0.8370784993804935"/>
          <c:y val="0.29430446194225723"/>
          <c:w val="0.16292150061950636"/>
          <c:h val="0.41527909011373576"/>
        </c:manualLayout>
      </c:layou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solidFill>
            <a:sysClr val="windowText" lastClr="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[CLC KPI dashboard_19052020.xlsx]pre-term2!Pre-term2</c:name>
    <c:fmtId val="2"/>
  </c:pivotSource>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a:t>Number</a:t>
            </a:r>
            <a:r>
              <a:rPr lang="en-US" sz="1200" baseline="0"/>
              <a:t> of live births and proportion of pre-term births per year</a:t>
            </a:r>
            <a:endParaRPr lang="en-US" sz="1200"/>
          </a:p>
        </c:rich>
      </c:tx>
      <c:layout>
        <c:manualLayout>
          <c:xMode val="edge"/>
          <c:yMode val="edge"/>
          <c:x val="5.9145669291338569E-2"/>
          <c:y val="1.3888888888888888E-2"/>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w="28575" cap="rnd">
            <a:solidFill>
              <a:schemeClr val="accent1"/>
            </a:solidFill>
            <a:round/>
          </a:ln>
          <a:effectLst/>
        </c:spPr>
        <c:marker>
          <c:symbol val="circle"/>
          <c:size val="5"/>
          <c:spPr>
            <a:solidFill>
              <a:srgbClr val="FF0000"/>
            </a:solidFill>
            <a:ln w="9525">
              <a:solidFill>
                <a:srgbClr val="FF0000"/>
              </a:solidFill>
            </a:ln>
            <a:effectLst/>
          </c:spPr>
        </c:marker>
      </c:pivotFmt>
      <c:pivotFmt>
        <c:idx val="4"/>
        <c:spPr>
          <a:solidFill>
            <a:schemeClr val="accent1"/>
          </a:solidFill>
          <a:ln w="28575" cap="rnd">
            <a:solidFill>
              <a:srgbClr val="FF0000"/>
            </a:solidFill>
            <a:prstDash val="dash"/>
            <a:round/>
          </a:ln>
          <a:effectLst/>
        </c:spPr>
      </c:pivotFmt>
      <c:pivotFmt>
        <c:idx val="5"/>
        <c:spPr>
          <a:solidFill>
            <a:schemeClr val="accent1"/>
          </a:solidFill>
          <a:ln>
            <a:noFill/>
          </a:ln>
          <a:effectLst/>
        </c:spPr>
        <c:marker>
          <c:symbol val="none"/>
        </c:marker>
      </c:pivotFmt>
      <c:pivotFmt>
        <c:idx val="6"/>
        <c:spPr>
          <a:solidFill>
            <a:schemeClr val="accent1"/>
          </a:solidFill>
          <a:ln w="28575" cap="rnd">
            <a:solidFill>
              <a:srgbClr val="FF0000"/>
            </a:solidFill>
            <a:prstDash val="dash"/>
            <a:round/>
          </a:ln>
          <a:effectLst/>
        </c:spPr>
        <c:marker>
          <c:symbol val="circle"/>
          <c:size val="5"/>
          <c:spPr>
            <a:solidFill>
              <a:srgbClr val="FF0000"/>
            </a:solidFill>
            <a:ln w="9525">
              <a:solidFill>
                <a:srgbClr val="FF0000"/>
              </a:solidFill>
            </a:ln>
            <a:effectLst/>
          </c:spPr>
        </c:marker>
      </c:pivotFmt>
      <c:pivotFmt>
        <c:idx val="7"/>
        <c:spPr>
          <a:solidFill>
            <a:srgbClr val="009999"/>
          </a:solidFill>
          <a:ln>
            <a:solidFill>
              <a:srgbClr val="009999"/>
            </a:solidFill>
          </a:ln>
          <a:effectLst/>
        </c:spPr>
        <c:marker>
          <c:symbol val="none"/>
        </c:marker>
      </c:pivotFmt>
      <c:pivotFmt>
        <c:idx val="8"/>
        <c:spPr>
          <a:solidFill>
            <a:schemeClr val="accent1"/>
          </a:solidFill>
          <a:ln w="28575" cap="rnd">
            <a:solidFill>
              <a:srgbClr val="FFC000"/>
            </a:solidFill>
            <a:prstDash val="solid"/>
            <a:round/>
          </a:ln>
          <a:effectLst/>
        </c:spPr>
        <c:marker>
          <c:symbol val="circle"/>
          <c:size val="5"/>
          <c:spPr>
            <a:solidFill>
              <a:srgbClr val="FFC000"/>
            </a:solidFill>
            <a:ln w="9525">
              <a:solidFill>
                <a:srgbClr val="FFC000"/>
              </a:solidFill>
            </a:ln>
            <a:effectLst/>
          </c:spPr>
        </c:marker>
      </c:pivotFmt>
      <c:pivotFmt>
        <c:idx val="9"/>
        <c:spPr>
          <a:solidFill>
            <a:srgbClr val="009999"/>
          </a:solidFill>
          <a:ln>
            <a:solidFill>
              <a:srgbClr val="009999"/>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748381452318463"/>
          <c:y val="0.1826751450245426"/>
          <c:w val="0.58824631188783116"/>
          <c:h val="0.67288840400973959"/>
        </c:manualLayout>
      </c:layout>
      <c:barChart>
        <c:barDir val="col"/>
        <c:grouping val="clustered"/>
        <c:varyColors val="0"/>
        <c:ser>
          <c:idx val="0"/>
          <c:order val="0"/>
          <c:tx>
            <c:strRef>
              <c:f>'pre-term2'!$B$3</c:f>
              <c:strCache>
                <c:ptCount val="1"/>
                <c:pt idx="0">
                  <c:v>Number of births</c:v>
                </c:pt>
              </c:strCache>
            </c:strRef>
          </c:tx>
          <c:spPr>
            <a:solidFill>
              <a:srgbClr val="009999"/>
            </a:solidFill>
            <a:ln>
              <a:solidFill>
                <a:srgbClr val="009999"/>
              </a:solidFill>
            </a:ln>
            <a:effectLst/>
          </c:spPr>
          <c:invertIfNegative val="0"/>
          <c:cat>
            <c:strRef>
              <c:f>'pre-term2'!$A$4:$A$6</c:f>
              <c:strCache>
                <c:ptCount val="2"/>
                <c:pt idx="0">
                  <c:v>2018</c:v>
                </c:pt>
                <c:pt idx="1">
                  <c:v>2019</c:v>
                </c:pt>
              </c:strCache>
            </c:strRef>
          </c:cat>
          <c:val>
            <c:numRef>
              <c:f>'pre-term2'!$B$4:$B$6</c:f>
              <c:numCache>
                <c:formatCode>General</c:formatCode>
                <c:ptCount val="2"/>
                <c:pt idx="0">
                  <c:v>211</c:v>
                </c:pt>
                <c:pt idx="1">
                  <c:v>301</c:v>
                </c:pt>
              </c:numCache>
            </c:numRef>
          </c:val>
          <c:extLst>
            <c:ext xmlns:c16="http://schemas.microsoft.com/office/drawing/2014/chart" uri="{C3380CC4-5D6E-409C-BE32-E72D297353CC}">
              <c16:uniqueId val="{00000000-759B-49A5-AAD8-C9F3D3E3510B}"/>
            </c:ext>
          </c:extLst>
        </c:ser>
        <c:dLbls>
          <c:showLegendKey val="0"/>
          <c:showVal val="0"/>
          <c:showCatName val="0"/>
          <c:showSerName val="0"/>
          <c:showPercent val="0"/>
          <c:showBubbleSize val="0"/>
        </c:dLbls>
        <c:gapWidth val="219"/>
        <c:overlap val="-28"/>
        <c:axId val="480050040"/>
        <c:axId val="480050368"/>
      </c:barChart>
      <c:lineChart>
        <c:grouping val="standard"/>
        <c:varyColors val="0"/>
        <c:ser>
          <c:idx val="1"/>
          <c:order val="1"/>
          <c:tx>
            <c:strRef>
              <c:f>'pre-term2'!$C$3</c:f>
              <c:strCache>
                <c:ptCount val="1"/>
                <c:pt idx="0">
                  <c:v>% pre-term births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'pre-term2'!$A$4:$A$6</c:f>
              <c:strCache>
                <c:ptCount val="2"/>
                <c:pt idx="0">
                  <c:v>2018</c:v>
                </c:pt>
                <c:pt idx="1">
                  <c:v>2019</c:v>
                </c:pt>
              </c:strCache>
            </c:strRef>
          </c:cat>
          <c:val>
            <c:numRef>
              <c:f>'pre-term2'!$C$4:$C$6</c:f>
              <c:numCache>
                <c:formatCode>General</c:formatCode>
                <c:ptCount val="2"/>
                <c:pt idx="0">
                  <c:v>1.932367149758454</c:v>
                </c:pt>
                <c:pt idx="1">
                  <c:v>0.68027210884353739</c:v>
                </c:pt>
              </c:numCache>
            </c:numRef>
          </c:val>
          <c:smooth val="0"/>
          <c:extLst>
            <c:ext xmlns:c16="http://schemas.microsoft.com/office/drawing/2014/chart" uri="{C3380CC4-5D6E-409C-BE32-E72D297353CC}">
              <c16:uniqueId val="{00000001-759B-49A5-AAD8-C9F3D3E3510B}"/>
            </c:ext>
          </c:extLst>
        </c:ser>
        <c:dLbls>
          <c:showLegendKey val="0"/>
          <c:showVal val="0"/>
          <c:showCatName val="0"/>
          <c:showSerName val="0"/>
          <c:showPercent val="0"/>
          <c:showBubbleSize val="0"/>
        </c:dLbls>
        <c:marker val="1"/>
        <c:smooth val="0"/>
        <c:axId val="485404504"/>
        <c:axId val="485404176"/>
      </c:lineChart>
      <c:catAx>
        <c:axId val="4800500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0050368"/>
        <c:crosses val="autoZero"/>
        <c:auto val="1"/>
        <c:lblAlgn val="ctr"/>
        <c:lblOffset val="100"/>
        <c:noMultiLvlLbl val="0"/>
      </c:catAx>
      <c:valAx>
        <c:axId val="480050368"/>
        <c:scaling>
          <c:orientation val="minMax"/>
          <c:max val="600"/>
        </c:scaling>
        <c:delete val="0"/>
        <c:axPos val="l"/>
        <c:majorGridlines>
          <c:spPr>
            <a:ln w="9525" cap="flat" cmpd="sng" algn="ctr">
              <a:no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births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0050040"/>
        <c:crosses val="autoZero"/>
        <c:crossBetween val="between"/>
      </c:valAx>
      <c:valAx>
        <c:axId val="485404176"/>
        <c:scaling>
          <c:orientation val="minMax"/>
          <c:max val="20"/>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pre-term births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404504"/>
        <c:crosses val="max"/>
        <c:crossBetween val="between"/>
        <c:majorUnit val="5"/>
        <c:minorUnit val="5"/>
      </c:valAx>
      <c:catAx>
        <c:axId val="485404504"/>
        <c:scaling>
          <c:orientation val="minMax"/>
        </c:scaling>
        <c:delete val="1"/>
        <c:axPos val="b"/>
        <c:numFmt formatCode="General" sourceLinked="1"/>
        <c:majorTickMark val="out"/>
        <c:minorTickMark val="none"/>
        <c:tickLblPos val="nextTo"/>
        <c:crossAx val="485404176"/>
        <c:crosses val="autoZero"/>
        <c:auto val="1"/>
        <c:lblAlgn val="ctr"/>
        <c:lblOffset val="100"/>
        <c:noMultiLvlLbl val="0"/>
      </c:catAx>
      <c:spPr>
        <a:noFill/>
        <a:ln>
          <a:noFill/>
        </a:ln>
        <a:effectLst/>
      </c:spPr>
    </c:plotArea>
    <c:legend>
      <c:legendPos val="r"/>
      <c:layout>
        <c:manualLayout>
          <c:xMode val="edge"/>
          <c:yMode val="edge"/>
          <c:x val="0.80240201224846897"/>
          <c:y val="0.30613371245261012"/>
          <c:w val="0.1809313210848644"/>
          <c:h val="0.4108807232429279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[CLC KPI dashboard_19052020.xlsx]DPT1andDPT3!DPT1andDPT3</c:name>
    <c:fmtId val="0"/>
  </c:pivotSource>
  <c:chart>
    <c:title>
      <c:tx>
        <c:rich>
          <a:bodyPr rot="0" spcFirstLastPara="1" vertOverflow="ellipsis" vert="horz" wrap="square" anchor="ctr" anchorCtr="1"/>
          <a:lstStyle/>
          <a:p>
            <a:pPr>
              <a:defRPr sz="1200" b="0" i="0" u="none" strike="noStrike" kern="1200" spc="0" baseline="0">
                <a:solidFill>
                  <a:sysClr val="windowText" lastClr="000000"/>
                </a:solidFill>
                <a:latin typeface="+mn-lt"/>
                <a:ea typeface="+mn-ea"/>
                <a:cs typeface="+mn-cs"/>
              </a:defRPr>
            </a:pPr>
            <a:r>
              <a:rPr lang="en-US" sz="1200"/>
              <a:t>Number of children under the age of 1year immunized with DPT1 and DPT3 per year</a:t>
            </a:r>
          </a:p>
        </c:rich>
      </c:tx>
      <c:layout>
        <c:manualLayout>
          <c:xMode val="edge"/>
          <c:yMode val="edge"/>
          <c:x val="0.18547222222222223"/>
          <c:y val="2.7777777777777776E-2"/>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bg2">
              <a:lumMod val="75000"/>
            </a:schemeClr>
          </a:solidFill>
          <a:ln>
            <a:solidFill>
              <a:schemeClr val="bg2">
                <a:lumMod val="7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5"/>
          </a:solidFill>
          <a:ln>
            <a:solidFill>
              <a:schemeClr val="accent5"/>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DPT1andDPT3!$B$3</c:f>
              <c:strCache>
                <c:ptCount val="1"/>
                <c:pt idx="0">
                  <c:v>DPT1</c:v>
                </c:pt>
              </c:strCache>
            </c:strRef>
          </c:tx>
          <c:spPr>
            <a:solidFill>
              <a:schemeClr val="accent5"/>
            </a:solidFill>
            <a:ln>
              <a:solidFill>
                <a:schemeClr val="accent5"/>
              </a:solidFill>
            </a:ln>
            <a:effectLst/>
          </c:spPr>
          <c:invertIfNegative val="0"/>
          <c:cat>
            <c:strRef>
              <c:f>DPT1andDPT3!$A$4:$A$6</c:f>
              <c:strCache>
                <c:ptCount val="2"/>
                <c:pt idx="0">
                  <c:v>2018</c:v>
                </c:pt>
                <c:pt idx="1">
                  <c:v>2019</c:v>
                </c:pt>
              </c:strCache>
            </c:strRef>
          </c:cat>
          <c:val>
            <c:numRef>
              <c:f>DPT1andDPT3!$B$4:$B$6</c:f>
              <c:numCache>
                <c:formatCode>General</c:formatCode>
                <c:ptCount val="2"/>
                <c:pt idx="0">
                  <c:v>395</c:v>
                </c:pt>
                <c:pt idx="1">
                  <c:v>475</c:v>
                </c:pt>
              </c:numCache>
            </c:numRef>
          </c:val>
          <c:extLst>
            <c:ext xmlns:c16="http://schemas.microsoft.com/office/drawing/2014/chart" uri="{C3380CC4-5D6E-409C-BE32-E72D297353CC}">
              <c16:uniqueId val="{00000000-68EF-4AD3-A9A7-DA9B104F97CE}"/>
            </c:ext>
          </c:extLst>
        </c:ser>
        <c:ser>
          <c:idx val="1"/>
          <c:order val="1"/>
          <c:tx>
            <c:strRef>
              <c:f>DPT1andDPT3!$C$3</c:f>
              <c:strCache>
                <c:ptCount val="1"/>
                <c:pt idx="0">
                  <c:v>DPT3</c:v>
                </c:pt>
              </c:strCache>
            </c:strRef>
          </c:tx>
          <c:spPr>
            <a:solidFill>
              <a:schemeClr val="bg2">
                <a:lumMod val="75000"/>
              </a:schemeClr>
            </a:solidFill>
            <a:ln>
              <a:solidFill>
                <a:schemeClr val="bg2">
                  <a:lumMod val="75000"/>
                </a:schemeClr>
              </a:solidFill>
            </a:ln>
            <a:effectLst/>
          </c:spPr>
          <c:invertIfNegative val="0"/>
          <c:cat>
            <c:strRef>
              <c:f>DPT1andDPT3!$A$4:$A$6</c:f>
              <c:strCache>
                <c:ptCount val="2"/>
                <c:pt idx="0">
                  <c:v>2018</c:v>
                </c:pt>
                <c:pt idx="1">
                  <c:v>2019</c:v>
                </c:pt>
              </c:strCache>
            </c:strRef>
          </c:cat>
          <c:val>
            <c:numRef>
              <c:f>DPT1andDPT3!$C$4:$C$6</c:f>
              <c:numCache>
                <c:formatCode>General</c:formatCode>
                <c:ptCount val="2"/>
                <c:pt idx="0">
                  <c:v>384</c:v>
                </c:pt>
                <c:pt idx="1">
                  <c:v>465</c:v>
                </c:pt>
              </c:numCache>
            </c:numRef>
          </c:val>
          <c:extLst>
            <c:ext xmlns:c16="http://schemas.microsoft.com/office/drawing/2014/chart" uri="{C3380CC4-5D6E-409C-BE32-E72D297353CC}">
              <c16:uniqueId val="{00000001-68EF-4AD3-A9A7-DA9B104F97CE}"/>
            </c:ext>
          </c:extLst>
        </c:ser>
        <c:dLbls>
          <c:showLegendKey val="0"/>
          <c:showVal val="0"/>
          <c:showCatName val="0"/>
          <c:showSerName val="0"/>
          <c:showPercent val="0"/>
          <c:showBubbleSize val="0"/>
        </c:dLbls>
        <c:gapWidth val="219"/>
        <c:overlap val="-27"/>
        <c:axId val="493289072"/>
        <c:axId val="493285464"/>
      </c:barChart>
      <c:catAx>
        <c:axId val="493289072"/>
        <c:scaling>
          <c:orientation val="minMax"/>
        </c:scaling>
        <c:delete val="0"/>
        <c:axPos val="b"/>
        <c:title>
          <c:tx>
            <c:rich>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493285464"/>
        <c:crosses val="autoZero"/>
        <c:auto val="1"/>
        <c:lblAlgn val="ctr"/>
        <c:lblOffset val="100"/>
        <c:noMultiLvlLbl val="0"/>
      </c:catAx>
      <c:valAx>
        <c:axId val="4932854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US"/>
                  <a:t>Number of children
</a:t>
                </a: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4932890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[CLC KPI dashboard_19052020.xlsx]FSB_rate!FSB_rate</c:name>
    <c:fmtId val="7"/>
  </c:pivotSource>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a:t>Number of births and Fresh stillbirth rate/1000 per year</a:t>
            </a:r>
          </a:p>
        </c:rich>
      </c:tx>
      <c:layout>
        <c:manualLayout>
          <c:xMode val="edge"/>
          <c:yMode val="edge"/>
          <c:x val="8.8608494204598889E-2"/>
          <c:y val="2.3148148148148147E-2"/>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w="28575" cap="rnd">
            <a:solidFill>
              <a:srgbClr val="FF0000"/>
            </a:solidFill>
            <a:prstDash val="dash"/>
            <a:round/>
          </a:ln>
          <a:effectLst/>
        </c:spPr>
        <c:marker>
          <c:symbol val="none"/>
        </c:marker>
      </c:pivotFmt>
      <c:pivotFmt>
        <c:idx val="2"/>
        <c:marker>
          <c:symbol val="circle"/>
          <c:size val="5"/>
        </c:marker>
      </c:pivotFmt>
      <c:pivotFmt>
        <c:idx val="3"/>
        <c:spPr>
          <a:solidFill>
            <a:srgbClr val="0070C0"/>
          </a:solidFill>
          <a:ln>
            <a:solidFill>
              <a:srgbClr val="0070C0"/>
            </a:solidFill>
          </a:ln>
          <a:effectLst/>
        </c:spPr>
        <c:marker>
          <c:symbol val="none"/>
        </c:marker>
      </c:pivotFmt>
      <c:pivotFmt>
        <c:idx val="4"/>
        <c:spPr>
          <a:solidFill>
            <a:srgbClr val="0070C0"/>
          </a:solidFill>
          <a:ln>
            <a:solidFill>
              <a:srgbClr val="0070C0"/>
            </a:solidFill>
          </a:ln>
          <a:effectLst/>
        </c:spPr>
        <c:marker>
          <c:symbol val="none"/>
        </c:marker>
      </c:pivotFmt>
      <c:pivotFmt>
        <c:idx val="5"/>
        <c:spPr>
          <a:solidFill>
            <a:schemeClr val="accent1"/>
          </a:solidFill>
          <a:ln w="28575" cap="rnd">
            <a:solidFill>
              <a:srgbClr val="FF0000"/>
            </a:solidFill>
            <a:prstDash val="dash"/>
            <a:round/>
          </a:ln>
          <a:effectLst/>
        </c:spPr>
        <c:marker>
          <c:symbol val="circle"/>
          <c:size val="5"/>
          <c:spPr>
            <a:solidFill>
              <a:srgbClr val="FF0000"/>
            </a:solidFill>
            <a:ln w="9525">
              <a:solidFill>
                <a:srgbClr val="FF0000"/>
              </a:solidFill>
            </a:ln>
            <a:effectLst/>
          </c:spPr>
        </c:marker>
      </c:pivotFmt>
      <c:pivotFmt>
        <c:idx val="6"/>
        <c:spPr>
          <a:solidFill>
            <a:srgbClr val="0070C0"/>
          </a:solidFill>
          <a:ln>
            <a:solidFill>
              <a:srgbClr val="0070C0"/>
            </a:solidFill>
          </a:ln>
          <a:effectLst/>
        </c:spPr>
        <c:marker>
          <c:symbol val="none"/>
        </c:marker>
      </c:pivotFmt>
      <c:pivotFmt>
        <c:idx val="7"/>
        <c:spPr>
          <a:solidFill>
            <a:schemeClr val="accent1"/>
          </a:solidFill>
          <a:ln w="28575" cap="rnd">
            <a:solidFill>
              <a:srgbClr val="FF0000"/>
            </a:solidFill>
            <a:prstDash val="dash"/>
            <a:round/>
          </a:ln>
          <a:effectLst/>
        </c:spPr>
        <c:marker>
          <c:symbol val="circle"/>
          <c:size val="5"/>
          <c:spPr>
            <a:solidFill>
              <a:srgbClr val="FF0000"/>
            </a:solidFill>
            <a:ln w="9525">
              <a:solidFill>
                <a:srgbClr val="FF0000"/>
              </a:solidFill>
            </a:ln>
            <a:effectLst/>
          </c:spPr>
        </c:marker>
      </c:pivotFmt>
      <c:pivotFmt>
        <c:idx val="8"/>
        <c:spPr>
          <a:solidFill>
            <a:srgbClr val="009999"/>
          </a:solidFill>
          <a:ln>
            <a:solidFill>
              <a:srgbClr val="009999"/>
            </a:solidFill>
          </a:ln>
          <a:effectLst/>
        </c:spPr>
        <c:marker>
          <c:symbol val="none"/>
        </c:marker>
      </c:pivotFmt>
      <c:pivotFmt>
        <c:idx val="9"/>
        <c:spPr>
          <a:solidFill>
            <a:schemeClr val="accent1"/>
          </a:solidFill>
          <a:ln w="28575" cap="rnd">
            <a:solidFill>
              <a:srgbClr val="FFC000"/>
            </a:solidFill>
            <a:prstDash val="dash"/>
            <a:round/>
          </a:ln>
          <a:effectLst/>
        </c:spPr>
        <c:marker>
          <c:symbol val="circle"/>
          <c:size val="5"/>
          <c:spPr>
            <a:solidFill>
              <a:srgbClr val="FFC000"/>
            </a:solidFill>
            <a:ln w="9525">
              <a:solidFill>
                <a:srgbClr val="FFC000"/>
              </a:solidFill>
            </a:ln>
            <a:effectLst/>
          </c:spPr>
        </c:marker>
      </c:pivotFmt>
      <c:pivotFmt>
        <c:idx val="10"/>
        <c:spPr>
          <a:solidFill>
            <a:schemeClr val="accent1"/>
          </a:solidFill>
          <a:ln w="28575" cap="rnd">
            <a:solidFill>
              <a:srgbClr val="FFC000"/>
            </a:solidFill>
            <a:prstDash val="solid"/>
            <a:round/>
          </a:ln>
          <a:effectLst/>
        </c:spPr>
        <c:marker>
          <c:symbol val="circle"/>
          <c:size val="5"/>
          <c:spPr>
            <a:solidFill>
              <a:srgbClr val="FFC000"/>
            </a:solidFill>
            <a:ln w="9525">
              <a:solidFill>
                <a:srgbClr val="FFC000"/>
              </a:solidFill>
            </a:ln>
            <a:effectLst/>
          </c:spPr>
        </c:marker>
      </c:pivotFmt>
      <c:pivotFmt>
        <c:idx val="11"/>
        <c:spPr>
          <a:solidFill>
            <a:srgbClr val="009999"/>
          </a:solidFill>
          <a:ln>
            <a:solidFill>
              <a:srgbClr val="009999"/>
            </a:solidFill>
          </a:ln>
          <a:effectLst/>
        </c:spPr>
        <c:marker>
          <c:symbol val="none"/>
        </c:marker>
      </c:pivotFmt>
      <c:pivotFmt>
        <c:idx val="12"/>
        <c:spPr>
          <a:solidFill>
            <a:srgbClr val="009999"/>
          </a:solidFill>
          <a:ln>
            <a:solidFill>
              <a:srgbClr val="009999"/>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424759405074364"/>
          <c:y val="0.14814814814814814"/>
          <c:w val="0.58261482939632547"/>
          <c:h val="0.68426727909011376"/>
        </c:manualLayout>
      </c:layout>
      <c:barChart>
        <c:barDir val="col"/>
        <c:grouping val="clustered"/>
        <c:varyColors val="0"/>
        <c:ser>
          <c:idx val="0"/>
          <c:order val="0"/>
          <c:tx>
            <c:strRef>
              <c:f>FSB_rate!$B$3</c:f>
              <c:strCache>
                <c:ptCount val="1"/>
                <c:pt idx="0">
                  <c:v>Number of births</c:v>
                </c:pt>
              </c:strCache>
            </c:strRef>
          </c:tx>
          <c:spPr>
            <a:solidFill>
              <a:srgbClr val="009999"/>
            </a:solidFill>
            <a:ln>
              <a:solidFill>
                <a:srgbClr val="009999"/>
              </a:solidFill>
            </a:ln>
            <a:effectLst/>
          </c:spPr>
          <c:invertIfNegative val="0"/>
          <c:cat>
            <c:strRef>
              <c:f>FSB_rate!$A$4:$A$6</c:f>
              <c:strCache>
                <c:ptCount val="2"/>
                <c:pt idx="0">
                  <c:v>2018</c:v>
                </c:pt>
                <c:pt idx="1">
                  <c:v>2019</c:v>
                </c:pt>
              </c:strCache>
            </c:strRef>
          </c:cat>
          <c:val>
            <c:numRef>
              <c:f>FSB_rate!$B$4:$B$6</c:f>
              <c:numCache>
                <c:formatCode>General</c:formatCode>
                <c:ptCount val="2"/>
                <c:pt idx="0">
                  <c:v>211</c:v>
                </c:pt>
                <c:pt idx="1">
                  <c:v>301</c:v>
                </c:pt>
              </c:numCache>
            </c:numRef>
          </c:val>
          <c:extLst>
            <c:ext xmlns:c16="http://schemas.microsoft.com/office/drawing/2014/chart" uri="{C3380CC4-5D6E-409C-BE32-E72D297353CC}">
              <c16:uniqueId val="{00000000-6805-478B-8ACF-614FA83D0373}"/>
            </c:ext>
          </c:extLst>
        </c:ser>
        <c:dLbls>
          <c:showLegendKey val="0"/>
          <c:showVal val="0"/>
          <c:showCatName val="0"/>
          <c:showSerName val="0"/>
          <c:showPercent val="0"/>
          <c:showBubbleSize val="0"/>
        </c:dLbls>
        <c:gapWidth val="219"/>
        <c:overlap val="-27"/>
        <c:axId val="486221640"/>
        <c:axId val="486230168"/>
      </c:barChart>
      <c:lineChart>
        <c:grouping val="standard"/>
        <c:varyColors val="0"/>
        <c:ser>
          <c:idx val="1"/>
          <c:order val="1"/>
          <c:tx>
            <c:strRef>
              <c:f>FSB_rate!$C$3</c:f>
              <c:strCache>
                <c:ptCount val="1"/>
                <c:pt idx="0">
                  <c:v>Fresh stillbirth rate per 1000</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FSB_rate!$A$4:$A$6</c:f>
              <c:strCache>
                <c:ptCount val="2"/>
                <c:pt idx="0">
                  <c:v>2018</c:v>
                </c:pt>
                <c:pt idx="1">
                  <c:v>2019</c:v>
                </c:pt>
              </c:strCache>
            </c:strRef>
          </c:cat>
          <c:val>
            <c:numRef>
              <c:f>FSB_rate!$C$4:$C$6</c:f>
              <c:numCache>
                <c:formatCode>0.0</c:formatCode>
                <c:ptCount val="2"/>
                <c:pt idx="0">
                  <c:v>0</c:v>
                </c:pt>
                <c:pt idx="1">
                  <c:v>3.3222591362126246</c:v>
                </c:pt>
              </c:numCache>
            </c:numRef>
          </c:val>
          <c:smooth val="0"/>
          <c:extLst>
            <c:ext xmlns:c16="http://schemas.microsoft.com/office/drawing/2014/chart" uri="{C3380CC4-5D6E-409C-BE32-E72D297353CC}">
              <c16:uniqueId val="{00000001-6805-478B-8ACF-614FA83D0373}"/>
            </c:ext>
          </c:extLst>
        </c:ser>
        <c:dLbls>
          <c:showLegendKey val="0"/>
          <c:showVal val="0"/>
          <c:showCatName val="0"/>
          <c:showSerName val="0"/>
          <c:showPercent val="0"/>
          <c:showBubbleSize val="0"/>
        </c:dLbls>
        <c:marker val="1"/>
        <c:smooth val="0"/>
        <c:axId val="486236072"/>
        <c:axId val="486235744"/>
      </c:lineChart>
      <c:catAx>
        <c:axId val="4862216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6230168"/>
        <c:crosses val="autoZero"/>
        <c:auto val="1"/>
        <c:lblAlgn val="ctr"/>
        <c:lblOffset val="100"/>
        <c:noMultiLvlLbl val="0"/>
      </c:catAx>
      <c:valAx>
        <c:axId val="486230168"/>
        <c:scaling>
          <c:orientation val="minMax"/>
          <c:max val="600"/>
        </c:scaling>
        <c:delete val="0"/>
        <c:axPos val="l"/>
        <c:majorGridlines>
          <c:spPr>
            <a:ln w="9525" cap="flat" cmpd="sng" algn="ctr">
              <a:no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births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6221640"/>
        <c:crosses val="autoZero"/>
        <c:crossBetween val="between"/>
      </c:valAx>
      <c:valAx>
        <c:axId val="486235744"/>
        <c:scaling>
          <c:orientation val="minMax"/>
          <c:max val="35"/>
          <c:min val="0"/>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Fresh stillbirth rate/1000 births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6236072"/>
        <c:crosses val="max"/>
        <c:crossBetween val="between"/>
        <c:majorUnit val="10"/>
        <c:minorUnit val="0.5"/>
      </c:valAx>
      <c:catAx>
        <c:axId val="486236072"/>
        <c:scaling>
          <c:orientation val="minMax"/>
        </c:scaling>
        <c:delete val="1"/>
        <c:axPos val="b"/>
        <c:numFmt formatCode="General" sourceLinked="1"/>
        <c:majorTickMark val="out"/>
        <c:minorTickMark val="none"/>
        <c:tickLblPos val="nextTo"/>
        <c:crossAx val="486235744"/>
        <c:crosses val="autoZero"/>
        <c:auto val="1"/>
        <c:lblAlgn val="ctr"/>
        <c:lblOffset val="100"/>
        <c:noMultiLvlLbl val="0"/>
      </c:catAx>
      <c:spPr>
        <a:noFill/>
        <a:ln>
          <a:noFill/>
        </a:ln>
        <a:effectLst/>
      </c:spPr>
    </c:plotArea>
    <c:legend>
      <c:legendPos val="r"/>
      <c:layout>
        <c:manualLayout>
          <c:xMode val="edge"/>
          <c:yMode val="edge"/>
          <c:x val="0.80698622047244084"/>
          <c:y val="0.3113414989792942"/>
          <c:w val="0.19301377952755905"/>
          <c:h val="0.5754650043744531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[CLC KPI dashboard_19052020.xlsx]Deliveries!Deliveries</c:name>
    <c:fmtId val="3"/>
  </c:pivotSource>
  <c:chart>
    <c:title>
      <c:tx>
        <c:rich>
          <a:bodyPr rot="0" spcFirstLastPara="1" vertOverflow="ellipsis" vert="horz" wrap="square" anchor="ctr" anchorCtr="1"/>
          <a:lstStyle/>
          <a:p>
            <a:pPr>
              <a:defRPr sz="1200" b="0" i="0" u="none" strike="noStrike" kern="1200" spc="0" baseline="0">
                <a:solidFill>
                  <a:sysClr val="windowText" lastClr="000000"/>
                </a:solidFill>
                <a:latin typeface="+mn-lt"/>
                <a:ea typeface="+mn-ea"/>
                <a:cs typeface="+mn-cs"/>
              </a:defRPr>
            </a:pPr>
            <a:r>
              <a:rPr lang="en-US" sz="1200">
                <a:solidFill>
                  <a:sysClr val="windowText" lastClr="000000"/>
                </a:solidFill>
              </a:rPr>
              <a:t>Number of deliveries per</a:t>
            </a:r>
            <a:r>
              <a:rPr lang="en-US" sz="1200" baseline="0">
                <a:solidFill>
                  <a:sysClr val="windowText" lastClr="000000"/>
                </a:solidFill>
              </a:rPr>
              <a:t> year</a:t>
            </a:r>
            <a:endParaRPr lang="en-US" sz="1200">
              <a:solidFill>
                <a:sysClr val="windowText" lastClr="000000"/>
              </a:solidFill>
            </a:endParaRPr>
          </a:p>
        </c:rich>
      </c:tx>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rgbClr val="009999"/>
          </a:solidFill>
          <a:ln>
            <a:solidFill>
              <a:srgbClr val="009999"/>
            </a:solidFill>
          </a:ln>
          <a:effectLst/>
        </c:spPr>
      </c:pivotFmt>
      <c:pivotFmt>
        <c:idx val="2"/>
        <c:spPr>
          <a:solidFill>
            <a:srgbClr val="009999"/>
          </a:solidFill>
          <a:ln>
            <a:solidFill>
              <a:srgbClr val="009999"/>
            </a:solidFill>
          </a:ln>
          <a:effectLst/>
        </c:spPr>
        <c:marker>
          <c:symbol val="none"/>
        </c:marker>
      </c:pivotFmt>
      <c:pivotFmt>
        <c:idx val="3"/>
        <c:spPr>
          <a:solidFill>
            <a:srgbClr val="009999"/>
          </a:solidFill>
          <a:ln>
            <a:solidFill>
              <a:srgbClr val="009999"/>
            </a:solidFill>
          </a:ln>
          <a:effectLst/>
        </c:spPr>
        <c:marker>
          <c:symbol val="none"/>
        </c:marker>
      </c:pivotFmt>
      <c:pivotFmt>
        <c:idx val="4"/>
        <c:spPr>
          <a:solidFill>
            <a:srgbClr val="009999"/>
          </a:solidFill>
          <a:ln>
            <a:solidFill>
              <a:srgbClr val="009999"/>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Deliveries!$B$3</c:f>
              <c:strCache>
                <c:ptCount val="1"/>
                <c:pt idx="0">
                  <c:v>Total</c:v>
                </c:pt>
              </c:strCache>
            </c:strRef>
          </c:tx>
          <c:spPr>
            <a:solidFill>
              <a:srgbClr val="009999"/>
            </a:solidFill>
            <a:ln>
              <a:solidFill>
                <a:srgbClr val="009999"/>
              </a:solidFill>
            </a:ln>
            <a:effectLst/>
          </c:spPr>
          <c:invertIfNegative val="0"/>
          <c:cat>
            <c:strRef>
              <c:f>Deliveries!$A$4:$A$6</c:f>
              <c:strCache>
                <c:ptCount val="2"/>
                <c:pt idx="0">
                  <c:v>2018</c:v>
                </c:pt>
                <c:pt idx="1">
                  <c:v>2019</c:v>
                </c:pt>
              </c:strCache>
            </c:strRef>
          </c:cat>
          <c:val>
            <c:numRef>
              <c:f>Deliveries!$B$4:$B$6</c:f>
              <c:numCache>
                <c:formatCode>General</c:formatCode>
                <c:ptCount val="2"/>
                <c:pt idx="0">
                  <c:v>211</c:v>
                </c:pt>
                <c:pt idx="1">
                  <c:v>301</c:v>
                </c:pt>
              </c:numCache>
            </c:numRef>
          </c:val>
          <c:extLst>
            <c:ext xmlns:c16="http://schemas.microsoft.com/office/drawing/2014/chart" uri="{C3380CC4-5D6E-409C-BE32-E72D297353CC}">
              <c16:uniqueId val="{00000000-2543-40AF-AAB1-7F00222EB262}"/>
            </c:ext>
          </c:extLst>
        </c:ser>
        <c:dLbls>
          <c:showLegendKey val="0"/>
          <c:showVal val="0"/>
          <c:showCatName val="0"/>
          <c:showSerName val="0"/>
          <c:showPercent val="0"/>
          <c:showBubbleSize val="0"/>
        </c:dLbls>
        <c:gapWidth val="219"/>
        <c:overlap val="-27"/>
        <c:axId val="461673776"/>
        <c:axId val="461668528"/>
      </c:barChart>
      <c:catAx>
        <c:axId val="4616737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461668528"/>
        <c:crosses val="autoZero"/>
        <c:auto val="1"/>
        <c:lblAlgn val="ctr"/>
        <c:lblOffset val="100"/>
        <c:noMultiLvlLbl val="0"/>
      </c:catAx>
      <c:valAx>
        <c:axId val="461668528"/>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1673776"/>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[CLC KPI dashboard_19052020.xlsx]Claims!PivotTable4</c:name>
    <c:fmtId val="2"/>
  </c:pivotSource>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n-US" sz="1100"/>
              <a:t>Total</a:t>
            </a:r>
            <a:r>
              <a:rPr lang="en-US" sz="1100" baseline="0"/>
              <a:t> NHIF claims by year</a:t>
            </a:r>
            <a:endParaRPr lang="en-US" sz="1100"/>
          </a:p>
        </c:rich>
      </c:tx>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rgbClr val="009999"/>
          </a:solidFill>
          <a:ln>
            <a:noFill/>
          </a:ln>
          <a:effectLst/>
        </c:spPr>
      </c:pivotFmt>
      <c:pivotFmt>
        <c:idx val="2"/>
        <c:spPr>
          <a:solidFill>
            <a:srgbClr val="009999"/>
          </a:solidFill>
          <a:ln>
            <a:noFill/>
          </a:ln>
          <a:effectLst/>
        </c:spPr>
        <c:marker>
          <c:symbol val="none"/>
        </c:marker>
      </c:pivotFmt>
      <c:pivotFmt>
        <c:idx val="3"/>
        <c:spPr>
          <a:solidFill>
            <a:srgbClr val="009999"/>
          </a:solidFill>
          <a:ln>
            <a:noFill/>
          </a:ln>
          <a:effectLst/>
        </c:spPr>
        <c:marker>
          <c:symbol val="none"/>
        </c:marker>
      </c:pivotFmt>
      <c:pivotFmt>
        <c:idx val="4"/>
        <c:spPr>
          <a:solidFill>
            <a:schemeClr val="accent1"/>
          </a:solidFill>
          <a:ln>
            <a:noFill/>
          </a:ln>
          <a:effectLst/>
        </c:spPr>
        <c:marker>
          <c:symbol val="none"/>
        </c:marker>
      </c:pivotFmt>
      <c:pivotFmt>
        <c:idx val="5"/>
      </c:pivotFmt>
      <c:pivotFmt>
        <c:idx val="6"/>
      </c:pivotFmt>
      <c:pivotFmt>
        <c:idx val="7"/>
        <c:spPr>
          <a:solidFill>
            <a:srgbClr val="008080"/>
          </a:solidFill>
          <a:ln>
            <a:solidFill>
              <a:srgbClr val="00808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Claims!$B$3</c:f>
              <c:strCache>
                <c:ptCount val="1"/>
                <c:pt idx="0">
                  <c:v>Total</c:v>
                </c:pt>
              </c:strCache>
            </c:strRef>
          </c:tx>
          <c:spPr>
            <a:solidFill>
              <a:srgbClr val="008080"/>
            </a:solidFill>
            <a:ln>
              <a:solidFill>
                <a:srgbClr val="008080"/>
              </a:solidFill>
            </a:ln>
            <a:effectLst/>
          </c:spPr>
          <c:invertIfNegative val="0"/>
          <c:dPt>
            <c:idx val="5"/>
            <c:invertIfNegative val="0"/>
            <c:bubble3D val="0"/>
            <c:extLst>
              <c:ext xmlns:c16="http://schemas.microsoft.com/office/drawing/2014/chart" uri="{C3380CC4-5D6E-409C-BE32-E72D297353CC}">
                <c16:uniqueId val="{00000001-3455-4D37-A5D4-393D0C4F6692}"/>
              </c:ext>
            </c:extLst>
          </c:dPt>
          <c:dPt>
            <c:idx val="6"/>
            <c:invertIfNegative val="0"/>
            <c:bubble3D val="0"/>
            <c:extLst>
              <c:ext xmlns:c16="http://schemas.microsoft.com/office/drawing/2014/chart" uri="{C3380CC4-5D6E-409C-BE32-E72D297353CC}">
                <c16:uniqueId val="{00000003-3455-4D37-A5D4-393D0C4F6692}"/>
              </c:ext>
            </c:extLst>
          </c:dPt>
          <c:cat>
            <c:strRef>
              <c:f>Claims!$A$4:$A$6</c:f>
              <c:strCache>
                <c:ptCount val="2"/>
                <c:pt idx="0">
                  <c:v>2018</c:v>
                </c:pt>
                <c:pt idx="1">
                  <c:v>2019</c:v>
                </c:pt>
              </c:strCache>
            </c:strRef>
          </c:cat>
          <c:val>
            <c:numRef>
              <c:f>Claims!$B$4:$B$6</c:f>
              <c:numCache>
                <c:formatCode>General</c:formatCode>
                <c:ptCount val="2"/>
                <c:pt idx="0">
                  <c:v>178900</c:v>
                </c:pt>
                <c:pt idx="1">
                  <c:v>1702200</c:v>
                </c:pt>
              </c:numCache>
            </c:numRef>
          </c:val>
          <c:extLst>
            <c:ext xmlns:c16="http://schemas.microsoft.com/office/drawing/2014/chart" uri="{C3380CC4-5D6E-409C-BE32-E72D297353CC}">
              <c16:uniqueId val="{00000000-1F11-4C6D-94A9-DC815E8AFC1A}"/>
            </c:ext>
          </c:extLst>
        </c:ser>
        <c:dLbls>
          <c:showLegendKey val="0"/>
          <c:showVal val="0"/>
          <c:showCatName val="0"/>
          <c:showSerName val="0"/>
          <c:showPercent val="0"/>
          <c:showBubbleSize val="0"/>
        </c:dLbls>
        <c:gapWidth val="219"/>
        <c:overlap val="-27"/>
        <c:axId val="543875880"/>
        <c:axId val="543884080"/>
      </c:barChart>
      <c:catAx>
        <c:axId val="5438758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3884080"/>
        <c:crosses val="autoZero"/>
        <c:auto val="1"/>
        <c:lblAlgn val="ctr"/>
        <c:lblOffset val="100"/>
        <c:noMultiLvlLbl val="0"/>
      </c:catAx>
      <c:valAx>
        <c:axId val="543884080"/>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3875880"/>
        <c:crosses val="autoZero"/>
        <c:crossBetween val="between"/>
        <c:majorUnit val="200000"/>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[CLC KPI dashboard_19052020.xlsx]GOPD!GOPD</c:name>
    <c:fmtId val="0"/>
  </c:pivotSource>
  <c:chart>
    <c:title>
      <c:tx>
        <c:rich>
          <a:bodyPr rot="0" spcFirstLastPara="1" vertOverflow="ellipsis" vert="horz" wrap="square" anchor="ctr" anchorCtr="1"/>
          <a:lstStyle/>
          <a:p>
            <a:pPr>
              <a:defRPr sz="1200" b="0" i="0" u="none" strike="noStrike" kern="1200" spc="0" baseline="0">
                <a:solidFill>
                  <a:sysClr val="windowText" lastClr="000000"/>
                </a:solidFill>
                <a:latin typeface="+mn-lt"/>
                <a:ea typeface="+mn-ea"/>
                <a:cs typeface="+mn-cs"/>
              </a:defRPr>
            </a:pPr>
            <a:r>
              <a:rPr lang="en-US" sz="1200"/>
              <a:t>Number of clients seen at general outpatient deparment (GOPD) per year</a:t>
            </a:r>
          </a:p>
        </c:rich>
      </c:tx>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5"/>
          </a:solidFill>
          <a:ln>
            <a:solidFill>
              <a:schemeClr val="accent5"/>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GOPD!$B$3</c:f>
              <c:strCache>
                <c:ptCount val="1"/>
                <c:pt idx="0">
                  <c:v>Total</c:v>
                </c:pt>
              </c:strCache>
            </c:strRef>
          </c:tx>
          <c:spPr>
            <a:solidFill>
              <a:schemeClr val="accent5"/>
            </a:solidFill>
            <a:ln>
              <a:solidFill>
                <a:schemeClr val="accent5"/>
              </a:solidFill>
            </a:ln>
            <a:effectLst/>
          </c:spPr>
          <c:invertIfNegative val="0"/>
          <c:cat>
            <c:strRef>
              <c:f>GOPD!$A$4:$A$6</c:f>
              <c:strCache>
                <c:ptCount val="2"/>
                <c:pt idx="0">
                  <c:v>2018</c:v>
                </c:pt>
                <c:pt idx="1">
                  <c:v>2019</c:v>
                </c:pt>
              </c:strCache>
            </c:strRef>
          </c:cat>
          <c:val>
            <c:numRef>
              <c:f>GOPD!$B$4:$B$6</c:f>
              <c:numCache>
                <c:formatCode>General</c:formatCode>
                <c:ptCount val="2"/>
                <c:pt idx="0">
                  <c:v>27176</c:v>
                </c:pt>
                <c:pt idx="1">
                  <c:v>27022</c:v>
                </c:pt>
              </c:numCache>
            </c:numRef>
          </c:val>
          <c:extLst>
            <c:ext xmlns:c16="http://schemas.microsoft.com/office/drawing/2014/chart" uri="{C3380CC4-5D6E-409C-BE32-E72D297353CC}">
              <c16:uniqueId val="{00000000-F167-4929-A30B-2915D10B34CF}"/>
            </c:ext>
          </c:extLst>
        </c:ser>
        <c:dLbls>
          <c:showLegendKey val="0"/>
          <c:showVal val="0"/>
          <c:showCatName val="0"/>
          <c:showSerName val="0"/>
          <c:showPercent val="0"/>
          <c:showBubbleSize val="0"/>
        </c:dLbls>
        <c:gapWidth val="219"/>
        <c:overlap val="-27"/>
        <c:axId val="488869648"/>
        <c:axId val="488878504"/>
      </c:barChart>
      <c:catAx>
        <c:axId val="488869648"/>
        <c:scaling>
          <c:orientation val="minMax"/>
        </c:scaling>
        <c:delete val="0"/>
        <c:axPos val="b"/>
        <c:title>
          <c:tx>
            <c:rich>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488878504"/>
        <c:crosses val="autoZero"/>
        <c:auto val="1"/>
        <c:lblAlgn val="ctr"/>
        <c:lblOffset val="100"/>
        <c:noMultiLvlLbl val="0"/>
      </c:catAx>
      <c:valAx>
        <c:axId val="4888785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US"/>
                  <a:t>Number of clients seen</a:t>
                </a: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48886964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[CLC KPI dashboard_19052020.xlsx]ANC!ANC</c:name>
    <c:fmtId val="0"/>
  </c:pivotSource>
  <c:chart>
    <c:title>
      <c:tx>
        <c:rich>
          <a:bodyPr rot="0" spcFirstLastPara="1" vertOverflow="ellipsis" vert="horz" wrap="square" anchor="ctr" anchorCtr="1"/>
          <a:lstStyle/>
          <a:p>
            <a:pPr algn="ctr" rtl="0">
              <a:defRPr sz="1200" b="0" i="0" u="none" strike="noStrike" kern="1200" spc="0" baseline="0">
                <a:solidFill>
                  <a:sysClr val="windowText" lastClr="000000"/>
                </a:solidFill>
                <a:latin typeface="+mn-lt"/>
                <a:ea typeface="+mn-ea"/>
                <a:cs typeface="+mn-cs"/>
              </a:defRPr>
            </a:pPr>
            <a:r>
              <a:rPr lang="en-US" sz="1200"/>
              <a:t>Number of clients seen at antenatal clinic (ANC) per year</a:t>
            </a:r>
          </a:p>
        </c:rich>
      </c:tx>
      <c:overlay val="0"/>
      <c:spPr>
        <a:noFill/>
        <a:ln>
          <a:noFill/>
        </a:ln>
        <a:effectLst/>
      </c:spPr>
      <c:txPr>
        <a:bodyPr rot="0" spcFirstLastPara="1" vertOverflow="ellipsis" vert="horz" wrap="square" anchor="ctr" anchorCtr="1"/>
        <a:lstStyle/>
        <a:p>
          <a:pPr algn="ctr" rtl="0">
            <a:defRPr sz="12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5"/>
          </a:solidFill>
          <a:ln>
            <a:solidFill>
              <a:schemeClr val="accent5"/>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ANC!$B$3</c:f>
              <c:strCache>
                <c:ptCount val="1"/>
                <c:pt idx="0">
                  <c:v>Total</c:v>
                </c:pt>
              </c:strCache>
            </c:strRef>
          </c:tx>
          <c:spPr>
            <a:solidFill>
              <a:schemeClr val="accent5"/>
            </a:solidFill>
            <a:ln>
              <a:solidFill>
                <a:schemeClr val="accent5"/>
              </a:solidFill>
            </a:ln>
            <a:effectLst/>
          </c:spPr>
          <c:invertIfNegative val="0"/>
          <c:cat>
            <c:strRef>
              <c:f>ANC!$A$4:$A$6</c:f>
              <c:strCache>
                <c:ptCount val="2"/>
                <c:pt idx="0">
                  <c:v>2018</c:v>
                </c:pt>
                <c:pt idx="1">
                  <c:v>2019</c:v>
                </c:pt>
              </c:strCache>
            </c:strRef>
          </c:cat>
          <c:val>
            <c:numRef>
              <c:f>ANC!$B$4:$B$6</c:f>
              <c:numCache>
                <c:formatCode>General</c:formatCode>
                <c:ptCount val="2"/>
                <c:pt idx="0">
                  <c:v>2035</c:v>
                </c:pt>
                <c:pt idx="1">
                  <c:v>2543</c:v>
                </c:pt>
              </c:numCache>
            </c:numRef>
          </c:val>
          <c:extLst>
            <c:ext xmlns:c16="http://schemas.microsoft.com/office/drawing/2014/chart" uri="{C3380CC4-5D6E-409C-BE32-E72D297353CC}">
              <c16:uniqueId val="{00000000-435F-4258-834C-06A110290C7C}"/>
            </c:ext>
          </c:extLst>
        </c:ser>
        <c:dLbls>
          <c:showLegendKey val="0"/>
          <c:showVal val="0"/>
          <c:showCatName val="0"/>
          <c:showSerName val="0"/>
          <c:showPercent val="0"/>
          <c:showBubbleSize val="0"/>
        </c:dLbls>
        <c:gapWidth val="219"/>
        <c:overlap val="-27"/>
        <c:axId val="573422536"/>
        <c:axId val="573423192"/>
      </c:barChart>
      <c:catAx>
        <c:axId val="573422536"/>
        <c:scaling>
          <c:orientation val="minMax"/>
        </c:scaling>
        <c:delete val="0"/>
        <c:axPos val="b"/>
        <c:title>
          <c:tx>
            <c:rich>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573423192"/>
        <c:crosses val="autoZero"/>
        <c:auto val="1"/>
        <c:lblAlgn val="ctr"/>
        <c:lblOffset val="100"/>
        <c:noMultiLvlLbl val="0"/>
      </c:catAx>
      <c:valAx>
        <c:axId val="5734231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US"/>
                  <a:t>Number of clients</a:t>
                </a: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5734225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[CLC KPI dashboard_19052020.xlsx]CWC!CWC</c:name>
    <c:fmtId val="0"/>
  </c:pivotSource>
  <c:chart>
    <c:title>
      <c:tx>
        <c:rich>
          <a:bodyPr rot="0" spcFirstLastPara="1" vertOverflow="ellipsis" vert="horz" wrap="square" anchor="ctr" anchorCtr="1"/>
          <a:lstStyle/>
          <a:p>
            <a:pPr algn="ctr" rtl="0">
              <a:defRPr sz="1200" b="0" i="0" u="none" strike="noStrike" kern="1200" spc="0" baseline="0">
                <a:solidFill>
                  <a:sysClr val="windowText" lastClr="000000"/>
                </a:solidFill>
                <a:latin typeface="+mn-lt"/>
                <a:ea typeface="+mn-ea"/>
                <a:cs typeface="+mn-cs"/>
              </a:defRPr>
            </a:pPr>
            <a:r>
              <a:rPr lang="en-US" sz="1200"/>
              <a:t>Number of children seen at child welfare clinic (CWC) per year</a:t>
            </a:r>
          </a:p>
        </c:rich>
      </c:tx>
      <c:overlay val="0"/>
      <c:spPr>
        <a:noFill/>
        <a:ln>
          <a:noFill/>
        </a:ln>
        <a:effectLst/>
      </c:spPr>
      <c:txPr>
        <a:bodyPr rot="0" spcFirstLastPara="1" vertOverflow="ellipsis" vert="horz" wrap="square" anchor="ctr" anchorCtr="1"/>
        <a:lstStyle/>
        <a:p>
          <a:pPr algn="ctr" rtl="0">
            <a:defRPr sz="12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5"/>
          </a:solidFill>
          <a:ln>
            <a:solidFill>
              <a:schemeClr val="accent5"/>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CWC!$B$3</c:f>
              <c:strCache>
                <c:ptCount val="1"/>
                <c:pt idx="0">
                  <c:v>Total</c:v>
                </c:pt>
              </c:strCache>
            </c:strRef>
          </c:tx>
          <c:spPr>
            <a:solidFill>
              <a:schemeClr val="accent5"/>
            </a:solidFill>
            <a:ln>
              <a:solidFill>
                <a:schemeClr val="accent5"/>
              </a:solidFill>
            </a:ln>
            <a:effectLst/>
          </c:spPr>
          <c:invertIfNegative val="0"/>
          <c:cat>
            <c:strRef>
              <c:f>CWC!$A$4:$A$6</c:f>
              <c:strCache>
                <c:ptCount val="2"/>
                <c:pt idx="0">
                  <c:v>2018</c:v>
                </c:pt>
                <c:pt idx="1">
                  <c:v>2019</c:v>
                </c:pt>
              </c:strCache>
            </c:strRef>
          </c:cat>
          <c:val>
            <c:numRef>
              <c:f>CWC!$B$4:$B$6</c:f>
              <c:numCache>
                <c:formatCode>General</c:formatCode>
                <c:ptCount val="2"/>
                <c:pt idx="0">
                  <c:v>3965</c:v>
                </c:pt>
                <c:pt idx="1">
                  <c:v>5231</c:v>
                </c:pt>
              </c:numCache>
            </c:numRef>
          </c:val>
          <c:extLst>
            <c:ext xmlns:c16="http://schemas.microsoft.com/office/drawing/2014/chart" uri="{C3380CC4-5D6E-409C-BE32-E72D297353CC}">
              <c16:uniqueId val="{00000000-D126-4FDC-916C-65EA7259E8B9}"/>
            </c:ext>
          </c:extLst>
        </c:ser>
        <c:dLbls>
          <c:showLegendKey val="0"/>
          <c:showVal val="0"/>
          <c:showCatName val="0"/>
          <c:showSerName val="0"/>
          <c:showPercent val="0"/>
          <c:showBubbleSize val="0"/>
        </c:dLbls>
        <c:gapWidth val="219"/>
        <c:overlap val="-27"/>
        <c:axId val="493902848"/>
        <c:axId val="493902192"/>
      </c:barChart>
      <c:catAx>
        <c:axId val="493902848"/>
        <c:scaling>
          <c:orientation val="minMax"/>
        </c:scaling>
        <c:delete val="0"/>
        <c:axPos val="b"/>
        <c:title>
          <c:tx>
            <c:rich>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493902192"/>
        <c:crosses val="autoZero"/>
        <c:auto val="1"/>
        <c:lblAlgn val="ctr"/>
        <c:lblOffset val="100"/>
        <c:noMultiLvlLbl val="0"/>
      </c:catAx>
      <c:valAx>
        <c:axId val="4939021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US"/>
                  <a:t>Number of children seen</a:t>
                </a: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49390284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[CLC KPI dashboard_19052020.xlsx]FSB_rate!FSB_rate</c:name>
    <c:fmtId val="5"/>
  </c:pivotSource>
  <c:chart>
    <c:title>
      <c:tx>
        <c:rich>
          <a:bodyPr rot="0" spcFirstLastPara="1" vertOverflow="ellipsis" vert="horz" wrap="square" anchor="ctr" anchorCtr="1"/>
          <a:lstStyle/>
          <a:p>
            <a:pPr>
              <a:defRPr sz="1050" b="0" i="0" u="none" strike="noStrike" kern="1200" spc="0" baseline="0">
                <a:solidFill>
                  <a:schemeClr val="tx1">
                    <a:lumMod val="65000"/>
                    <a:lumOff val="35000"/>
                  </a:schemeClr>
                </a:solidFill>
                <a:latin typeface="+mn-lt"/>
                <a:ea typeface="+mn-ea"/>
                <a:cs typeface="+mn-cs"/>
              </a:defRPr>
            </a:pPr>
            <a:r>
              <a:rPr lang="en-US" sz="1050"/>
              <a:t>Number of births and Fresh stillbirth rate/1000 per year</a:t>
            </a:r>
          </a:p>
        </c:rich>
      </c:tx>
      <c:layout>
        <c:manualLayout>
          <c:xMode val="edge"/>
          <c:yMode val="edge"/>
          <c:x val="8.8608494204598889E-2"/>
          <c:y val="2.3148148148148147E-2"/>
        </c:manualLayout>
      </c:layout>
      <c:overlay val="0"/>
      <c:spPr>
        <a:noFill/>
        <a:ln>
          <a:noFill/>
        </a:ln>
        <a:effectLst/>
      </c:spPr>
      <c:txPr>
        <a:bodyPr rot="0" spcFirstLastPara="1" vertOverflow="ellipsis" vert="horz" wrap="square" anchor="ctr" anchorCtr="1"/>
        <a:lstStyle/>
        <a:p>
          <a:pPr>
            <a:defRPr sz="105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w="28575" cap="rnd">
            <a:solidFill>
              <a:srgbClr val="FF0000"/>
            </a:solidFill>
            <a:prstDash val="dash"/>
            <a:round/>
          </a:ln>
          <a:effectLst/>
        </c:spPr>
        <c:marker>
          <c:symbol val="none"/>
        </c:marker>
      </c:pivotFmt>
      <c:pivotFmt>
        <c:idx val="2"/>
        <c:marker>
          <c:symbol val="circle"/>
          <c:size val="5"/>
        </c:marker>
      </c:pivotFmt>
      <c:pivotFmt>
        <c:idx val="3"/>
        <c:spPr>
          <a:solidFill>
            <a:srgbClr val="0070C0"/>
          </a:solidFill>
          <a:ln>
            <a:solidFill>
              <a:srgbClr val="0070C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rgbClr val="FF0000"/>
            </a:solidFill>
            <a:prstDash val="dash"/>
            <a:round/>
          </a:ln>
          <a:effectLst/>
        </c:spPr>
        <c:marker>
          <c:symbol val="circle"/>
          <c:size val="5"/>
          <c:spPr>
            <a:solidFill>
              <a:srgbClr val="FF0000"/>
            </a:solidFill>
            <a:ln w="9525">
              <a:solidFill>
                <a:srgbClr val="FF000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424759405074364"/>
          <c:y val="0.14814814814814814"/>
          <c:w val="0.60205927384076985"/>
          <c:h val="0.71204505686789155"/>
        </c:manualLayout>
      </c:layout>
      <c:barChart>
        <c:barDir val="col"/>
        <c:grouping val="clustered"/>
        <c:varyColors val="0"/>
        <c:ser>
          <c:idx val="0"/>
          <c:order val="0"/>
          <c:tx>
            <c:strRef>
              <c:f>FSB_rate!$B$3</c:f>
              <c:strCache>
                <c:ptCount val="1"/>
                <c:pt idx="0">
                  <c:v>Number of births</c:v>
                </c:pt>
              </c:strCache>
            </c:strRef>
          </c:tx>
          <c:spPr>
            <a:solidFill>
              <a:srgbClr val="0070C0"/>
            </a:solidFill>
            <a:ln>
              <a:solidFill>
                <a:srgbClr val="0070C0"/>
              </a:solidFill>
            </a:ln>
            <a:effectLst/>
          </c:spPr>
          <c:invertIfNegative val="0"/>
          <c:cat>
            <c:strRef>
              <c:f>FSB_rate!$A$4:$A$6</c:f>
              <c:strCache>
                <c:ptCount val="2"/>
                <c:pt idx="0">
                  <c:v>2018</c:v>
                </c:pt>
                <c:pt idx="1">
                  <c:v>2019</c:v>
                </c:pt>
              </c:strCache>
            </c:strRef>
          </c:cat>
          <c:val>
            <c:numRef>
              <c:f>FSB_rate!$B$4:$B$6</c:f>
              <c:numCache>
                <c:formatCode>General</c:formatCode>
                <c:ptCount val="2"/>
                <c:pt idx="0">
                  <c:v>211</c:v>
                </c:pt>
                <c:pt idx="1">
                  <c:v>301</c:v>
                </c:pt>
              </c:numCache>
            </c:numRef>
          </c:val>
          <c:extLst>
            <c:ext xmlns:c16="http://schemas.microsoft.com/office/drawing/2014/chart" uri="{C3380CC4-5D6E-409C-BE32-E72D297353CC}">
              <c16:uniqueId val="{00000000-9471-4089-B1E9-0DA43A5C57F8}"/>
            </c:ext>
          </c:extLst>
        </c:ser>
        <c:dLbls>
          <c:showLegendKey val="0"/>
          <c:showVal val="0"/>
          <c:showCatName val="0"/>
          <c:showSerName val="0"/>
          <c:showPercent val="0"/>
          <c:showBubbleSize val="0"/>
        </c:dLbls>
        <c:gapWidth val="219"/>
        <c:overlap val="-27"/>
        <c:axId val="486221640"/>
        <c:axId val="486230168"/>
      </c:barChart>
      <c:lineChart>
        <c:grouping val="standard"/>
        <c:varyColors val="0"/>
        <c:ser>
          <c:idx val="1"/>
          <c:order val="1"/>
          <c:tx>
            <c:strRef>
              <c:f>FSB_rate!$C$3</c:f>
              <c:strCache>
                <c:ptCount val="1"/>
                <c:pt idx="0">
                  <c:v>Fresh stillbirth rate per 1000</c:v>
                </c:pt>
              </c:strCache>
            </c:strRef>
          </c:tx>
          <c:spPr>
            <a:ln w="28575" cap="rnd">
              <a:solidFill>
                <a:srgbClr val="FF0000"/>
              </a:solidFill>
              <a:prstDash val="dash"/>
              <a:round/>
            </a:ln>
            <a:effectLst/>
          </c:spPr>
          <c:marker>
            <c:symbol val="circle"/>
            <c:size val="5"/>
            <c:spPr>
              <a:solidFill>
                <a:srgbClr val="FF0000"/>
              </a:solidFill>
              <a:ln w="9525">
                <a:solidFill>
                  <a:srgbClr val="FF0000"/>
                </a:solidFill>
              </a:ln>
              <a:effectLst/>
            </c:spPr>
          </c:marker>
          <c:cat>
            <c:strRef>
              <c:f>FSB_rate!$A$4:$A$6</c:f>
              <c:strCache>
                <c:ptCount val="2"/>
                <c:pt idx="0">
                  <c:v>2018</c:v>
                </c:pt>
                <c:pt idx="1">
                  <c:v>2019</c:v>
                </c:pt>
              </c:strCache>
            </c:strRef>
          </c:cat>
          <c:val>
            <c:numRef>
              <c:f>FSB_rate!$C$4:$C$6</c:f>
              <c:numCache>
                <c:formatCode>0.0</c:formatCode>
                <c:ptCount val="2"/>
                <c:pt idx="0">
                  <c:v>0</c:v>
                </c:pt>
                <c:pt idx="1">
                  <c:v>3.3222591362126246</c:v>
                </c:pt>
              </c:numCache>
            </c:numRef>
          </c:val>
          <c:smooth val="0"/>
          <c:extLst>
            <c:ext xmlns:c16="http://schemas.microsoft.com/office/drawing/2014/chart" uri="{C3380CC4-5D6E-409C-BE32-E72D297353CC}">
              <c16:uniqueId val="{00000001-9471-4089-B1E9-0DA43A5C57F8}"/>
            </c:ext>
          </c:extLst>
        </c:ser>
        <c:dLbls>
          <c:showLegendKey val="0"/>
          <c:showVal val="0"/>
          <c:showCatName val="0"/>
          <c:showSerName val="0"/>
          <c:showPercent val="0"/>
          <c:showBubbleSize val="0"/>
        </c:dLbls>
        <c:marker val="1"/>
        <c:smooth val="0"/>
        <c:axId val="486236072"/>
        <c:axId val="486235744"/>
      </c:lineChart>
      <c:catAx>
        <c:axId val="4862216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6230168"/>
        <c:crosses val="autoZero"/>
        <c:auto val="1"/>
        <c:lblAlgn val="ctr"/>
        <c:lblOffset val="100"/>
        <c:noMultiLvlLbl val="0"/>
      </c:catAx>
      <c:valAx>
        <c:axId val="4862301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births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6221640"/>
        <c:crosses val="autoZero"/>
        <c:crossBetween val="between"/>
      </c:valAx>
      <c:valAx>
        <c:axId val="486235744"/>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Fresh stillbirth rate/1000 births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6236072"/>
        <c:crosses val="max"/>
        <c:crossBetween val="between"/>
      </c:valAx>
      <c:catAx>
        <c:axId val="486236072"/>
        <c:scaling>
          <c:orientation val="minMax"/>
        </c:scaling>
        <c:delete val="1"/>
        <c:axPos val="b"/>
        <c:numFmt formatCode="General" sourceLinked="1"/>
        <c:majorTickMark val="out"/>
        <c:minorTickMark val="none"/>
        <c:tickLblPos val="nextTo"/>
        <c:crossAx val="486235744"/>
        <c:crosses val="autoZero"/>
        <c:auto val="1"/>
        <c:lblAlgn val="ctr"/>
        <c:lblOffset val="100"/>
        <c:noMultiLvlLbl val="0"/>
      </c:catAx>
      <c:spPr>
        <a:noFill/>
        <a:ln>
          <a:noFill/>
        </a:ln>
        <a:effectLst/>
      </c:spPr>
    </c:plotArea>
    <c:legend>
      <c:legendPos val="r"/>
      <c:layout>
        <c:manualLayout>
          <c:xMode val="edge"/>
          <c:yMode val="edge"/>
          <c:x val="0.82643075343787309"/>
          <c:y val="0.3113414989792942"/>
          <c:w val="0.17356924656212683"/>
          <c:h val="0.46990959463400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[CLC KPI dashboard_19052020.xlsx]LBW!LBW</c:name>
    <c:fmtId val="0"/>
  </c:pivotSource>
  <c:chart>
    <c:title>
      <c:tx>
        <c:rich>
          <a:bodyPr rot="0" spcFirstLastPara="1" vertOverflow="ellipsis" vert="horz" wrap="square" anchor="ctr" anchorCtr="1"/>
          <a:lstStyle/>
          <a:p>
            <a:pPr>
              <a:defRPr sz="1200" b="0" i="0" u="none" strike="noStrike" kern="1200" spc="0" baseline="0">
                <a:solidFill>
                  <a:sysClr val="windowText" lastClr="000000"/>
                </a:solidFill>
                <a:latin typeface="+mn-lt"/>
                <a:ea typeface="+mn-ea"/>
                <a:cs typeface="+mn-cs"/>
              </a:defRPr>
            </a:pPr>
            <a:r>
              <a:rPr lang="en-US" sz="1200"/>
              <a:t>Number of live births per year and proportion of low birth weight births (&lt;2500g at birth) per year</a:t>
            </a:r>
          </a:p>
        </c:rich>
      </c:tx>
      <c:layout>
        <c:manualLayout>
          <c:xMode val="edge"/>
          <c:yMode val="edge"/>
          <c:x val="0.11440306372167042"/>
          <c:y val="0"/>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w="28575" cap="rnd">
            <a:solidFill>
              <a:schemeClr val="accent1"/>
            </a:solidFill>
            <a:round/>
          </a:ln>
          <a:effectLst/>
        </c:spPr>
        <c:marker>
          <c:spPr>
            <a:solidFill>
              <a:srgbClr val="FF0000"/>
            </a:solidFill>
            <a:ln w="9525">
              <a:solidFill>
                <a:srgbClr val="FF0000"/>
              </a:solidFill>
            </a:ln>
            <a:effectLst/>
          </c:spPr>
        </c:marker>
      </c:pivotFmt>
      <c:pivotFmt>
        <c:idx val="2"/>
        <c:spPr>
          <a:solidFill>
            <a:schemeClr val="accent1"/>
          </a:solidFill>
          <a:ln w="28575" cap="rnd">
            <a:solidFill>
              <a:srgbClr val="FF0000"/>
            </a:solidFill>
            <a:prstDash val="dash"/>
            <a:round/>
          </a:ln>
          <a:effectLst/>
        </c:spPr>
      </c:pivotFmt>
      <c:pivotFmt>
        <c:idx val="3"/>
        <c:spPr>
          <a:solidFill>
            <a:schemeClr val="accent5"/>
          </a:solidFill>
          <a:ln>
            <a:solidFill>
              <a:schemeClr val="accent5"/>
            </a:solidFill>
          </a:ln>
          <a:effectLst/>
        </c:spP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7"/>
        <c:spPr>
          <a:solidFill>
            <a:schemeClr val="accent1"/>
          </a:solidFill>
          <a:ln w="28575" cap="rnd">
            <a:solidFill>
              <a:schemeClr val="accent1"/>
            </a:solidFill>
            <a:round/>
          </a:ln>
          <a:effectLst/>
        </c:spPr>
      </c:pivotFmt>
      <c:pivotFmt>
        <c:idx val="8"/>
        <c:spPr>
          <a:solidFill>
            <a:schemeClr val="accent1"/>
          </a:solidFill>
          <a:ln>
            <a:noFill/>
          </a:ln>
          <a:effectLst/>
        </c:spPr>
        <c:marker>
          <c:symbol val="none"/>
        </c:marker>
      </c:pivotFmt>
      <c:pivotFmt>
        <c:idx val="9"/>
        <c:spPr>
          <a:solidFill>
            <a:schemeClr val="accent1"/>
          </a:solidFill>
          <a:ln w="28575" cap="rnd">
            <a:solidFill>
              <a:srgbClr val="FFC000"/>
            </a:solidFill>
            <a:prstDash val="dash"/>
            <a:round/>
          </a:ln>
          <a:effectLst/>
        </c:spPr>
        <c:marker>
          <c:symbol val="circle"/>
          <c:size val="5"/>
          <c:spPr>
            <a:solidFill>
              <a:srgbClr val="FF0000"/>
            </a:solidFill>
            <a:ln w="9525">
              <a:solidFill>
                <a:srgbClr val="FF0000"/>
              </a:solidFill>
            </a:ln>
            <a:effectLst/>
          </c:spPr>
        </c:marker>
      </c:pivotFmt>
      <c:pivotFmt>
        <c:idx val="10"/>
        <c:spPr>
          <a:solidFill>
            <a:srgbClr val="009999"/>
          </a:solidFill>
          <a:ln>
            <a:solidFill>
              <a:srgbClr val="009999"/>
            </a:solidFill>
          </a:ln>
          <a:effectLst/>
        </c:spPr>
        <c:marker>
          <c:symbol val="none"/>
        </c:marker>
      </c:pivotFmt>
      <c:pivotFmt>
        <c:idx val="11"/>
        <c:spPr>
          <a:solidFill>
            <a:schemeClr val="accent1"/>
          </a:solidFill>
          <a:ln>
            <a:solidFill>
              <a:srgbClr val="FFC000"/>
            </a:solidFill>
          </a:ln>
          <a:effectLst/>
        </c:spPr>
        <c:marker>
          <c:spPr>
            <a:solidFill>
              <a:srgbClr val="FFC000"/>
            </a:solidFill>
            <a:ln w="9525">
              <a:solidFill>
                <a:srgbClr val="FFC000"/>
              </a:solidFill>
            </a:ln>
            <a:effectLst/>
          </c:spPr>
        </c:marker>
      </c:pivotFmt>
      <c:pivotFmt>
        <c:idx val="12"/>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0118427736588"/>
          <c:y val="0.15629641294838145"/>
          <c:w val="0.61535521160386264"/>
          <c:h val="0.72498468941382332"/>
        </c:manualLayout>
      </c:layout>
      <c:barChart>
        <c:barDir val="col"/>
        <c:grouping val="clustered"/>
        <c:varyColors val="0"/>
        <c:ser>
          <c:idx val="0"/>
          <c:order val="0"/>
          <c:tx>
            <c:strRef>
              <c:f>LBW!$B$3</c:f>
              <c:strCache>
                <c:ptCount val="1"/>
                <c:pt idx="0">
                  <c:v>Live births</c:v>
                </c:pt>
              </c:strCache>
            </c:strRef>
          </c:tx>
          <c:spPr>
            <a:solidFill>
              <a:schemeClr val="accent1"/>
            </a:solidFill>
            <a:ln>
              <a:noFill/>
            </a:ln>
            <a:effectLst/>
          </c:spPr>
          <c:invertIfNegative val="0"/>
          <c:cat>
            <c:strRef>
              <c:f>LBW!$A$4:$A$6</c:f>
              <c:strCache>
                <c:ptCount val="2"/>
                <c:pt idx="0">
                  <c:v>2018</c:v>
                </c:pt>
                <c:pt idx="1">
                  <c:v>2019</c:v>
                </c:pt>
              </c:strCache>
            </c:strRef>
          </c:cat>
          <c:val>
            <c:numRef>
              <c:f>LBW!$B$4:$B$6</c:f>
              <c:numCache>
                <c:formatCode>General</c:formatCode>
                <c:ptCount val="2"/>
                <c:pt idx="0">
                  <c:v>207</c:v>
                </c:pt>
                <c:pt idx="1">
                  <c:v>294</c:v>
                </c:pt>
              </c:numCache>
            </c:numRef>
          </c:val>
          <c:extLst>
            <c:ext xmlns:c16="http://schemas.microsoft.com/office/drawing/2014/chart" uri="{C3380CC4-5D6E-409C-BE32-E72D297353CC}">
              <c16:uniqueId val="{00000000-9E8F-4640-8C30-FAFB5B376199}"/>
            </c:ext>
          </c:extLst>
        </c:ser>
        <c:dLbls>
          <c:showLegendKey val="0"/>
          <c:showVal val="0"/>
          <c:showCatName val="0"/>
          <c:showSerName val="0"/>
          <c:showPercent val="0"/>
          <c:showBubbleSize val="0"/>
        </c:dLbls>
        <c:gapWidth val="219"/>
        <c:axId val="580367896"/>
        <c:axId val="580364288"/>
      </c:barChart>
      <c:lineChart>
        <c:grouping val="standard"/>
        <c:varyColors val="0"/>
        <c:ser>
          <c:idx val="1"/>
          <c:order val="1"/>
          <c:tx>
            <c:strRef>
              <c:f>LBW!$C$3</c:f>
              <c:strCache>
                <c:ptCount val="1"/>
                <c:pt idx="0">
                  <c:v>% LBW (&lt;2500g)</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LBW!$A$4:$A$6</c:f>
              <c:strCache>
                <c:ptCount val="2"/>
                <c:pt idx="0">
                  <c:v>2018</c:v>
                </c:pt>
                <c:pt idx="1">
                  <c:v>2019</c:v>
                </c:pt>
              </c:strCache>
            </c:strRef>
          </c:cat>
          <c:val>
            <c:numRef>
              <c:f>LBW!$C$4:$C$6</c:f>
              <c:numCache>
                <c:formatCode>General</c:formatCode>
                <c:ptCount val="2"/>
                <c:pt idx="0">
                  <c:v>6.2801932367149762</c:v>
                </c:pt>
                <c:pt idx="1">
                  <c:v>1.3605442176870748</c:v>
                </c:pt>
              </c:numCache>
            </c:numRef>
          </c:val>
          <c:smooth val="0"/>
          <c:extLst>
            <c:ext xmlns:c16="http://schemas.microsoft.com/office/drawing/2014/chart" uri="{C3380CC4-5D6E-409C-BE32-E72D297353CC}">
              <c16:uniqueId val="{00000000-7BE7-468F-A6E7-56D8D5B8A754}"/>
            </c:ext>
          </c:extLst>
        </c:ser>
        <c:dLbls>
          <c:showLegendKey val="0"/>
          <c:showVal val="0"/>
          <c:showCatName val="0"/>
          <c:showSerName val="0"/>
          <c:showPercent val="0"/>
          <c:showBubbleSize val="0"/>
        </c:dLbls>
        <c:marker val="1"/>
        <c:smooth val="0"/>
        <c:axId val="444868344"/>
        <c:axId val="444868016"/>
      </c:lineChart>
      <c:catAx>
        <c:axId val="580367896"/>
        <c:scaling>
          <c:orientation val="minMax"/>
        </c:scaling>
        <c:delete val="0"/>
        <c:axPos val="b"/>
        <c:title>
          <c:tx>
            <c:rich>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US"/>
                  <a:t>Year</a:t>
                </a:r>
              </a:p>
            </c:rich>
          </c:tx>
          <c:layout>
            <c:manualLayout>
              <c:xMode val="edge"/>
              <c:yMode val="edge"/>
              <c:x val="0.38744837003907995"/>
              <c:y val="0.9324220472440945"/>
            </c:manualLayout>
          </c:layout>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580364288"/>
        <c:crosses val="autoZero"/>
        <c:auto val="1"/>
        <c:lblAlgn val="ctr"/>
        <c:lblOffset val="100"/>
        <c:noMultiLvlLbl val="0"/>
      </c:catAx>
      <c:valAx>
        <c:axId val="5803642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US"/>
                  <a:t>Number of live births per year</a:t>
                </a: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580367896"/>
        <c:crosses val="autoZero"/>
        <c:crossBetween val="between"/>
      </c:valAx>
      <c:valAx>
        <c:axId val="444868016"/>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444868344"/>
        <c:crosses val="max"/>
        <c:crossBetween val="between"/>
      </c:valAx>
      <c:catAx>
        <c:axId val="444868344"/>
        <c:scaling>
          <c:orientation val="minMax"/>
        </c:scaling>
        <c:delete val="1"/>
        <c:axPos val="b"/>
        <c:numFmt formatCode="General" sourceLinked="1"/>
        <c:majorTickMark val="out"/>
        <c:minorTickMark val="none"/>
        <c:tickLblPos val="nextTo"/>
        <c:crossAx val="444868016"/>
        <c:crosses val="autoZero"/>
        <c:auto val="1"/>
        <c:lblAlgn val="ctr"/>
        <c:lblOffset val="100"/>
        <c:noMultiLvlLbl val="0"/>
      </c:catAx>
      <c:spPr>
        <a:noFill/>
        <a:ln>
          <a:noFill/>
        </a:ln>
        <a:effectLst/>
      </c:spPr>
    </c:plotArea>
    <c:legend>
      <c:legendPos val="r"/>
      <c:layout>
        <c:manualLayout>
          <c:xMode val="edge"/>
          <c:yMode val="edge"/>
          <c:x val="0.83971777165804729"/>
          <c:y val="0.29430446194225723"/>
          <c:w val="0.16028223177164011"/>
          <c:h val="0.15000104986876642"/>
        </c:manualLayout>
      </c:layou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[CLC KPI dashboard_19052020.xlsx]FIC!FIC</c:name>
    <c:fmtId val="0"/>
  </c:pivotSource>
  <c:chart>
    <c:title>
      <c:tx>
        <c:rich>
          <a:bodyPr rot="0" spcFirstLastPara="1" vertOverflow="ellipsis" vert="horz" wrap="square" anchor="ctr" anchorCtr="1"/>
          <a:lstStyle/>
          <a:p>
            <a:pPr algn="ctr" rtl="0">
              <a:defRPr sz="1200" b="0" i="0" u="none" strike="noStrike" kern="1200" spc="0" baseline="0">
                <a:solidFill>
                  <a:sysClr val="windowText" lastClr="000000"/>
                </a:solidFill>
                <a:latin typeface="+mn-lt"/>
                <a:ea typeface="+mn-ea"/>
                <a:cs typeface="+mn-cs"/>
              </a:defRPr>
            </a:pPr>
            <a:r>
              <a:rPr lang="en-US" sz="1200"/>
              <a:t>Total number of children below the age of one year fully immunized per year</a:t>
            </a:r>
          </a:p>
        </c:rich>
      </c:tx>
      <c:overlay val="0"/>
      <c:spPr>
        <a:noFill/>
        <a:ln>
          <a:noFill/>
        </a:ln>
        <a:effectLst/>
      </c:spPr>
      <c:txPr>
        <a:bodyPr rot="0" spcFirstLastPara="1" vertOverflow="ellipsis" vert="horz" wrap="square" anchor="ctr" anchorCtr="1"/>
        <a:lstStyle/>
        <a:p>
          <a:pPr algn="ctr" rtl="0">
            <a:defRPr sz="12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5"/>
          </a:solidFill>
          <a:ln>
            <a:solidFill>
              <a:schemeClr val="accent5"/>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FIC!$B$3</c:f>
              <c:strCache>
                <c:ptCount val="1"/>
                <c:pt idx="0">
                  <c:v>Total</c:v>
                </c:pt>
              </c:strCache>
            </c:strRef>
          </c:tx>
          <c:spPr>
            <a:solidFill>
              <a:schemeClr val="accent5"/>
            </a:solidFill>
            <a:ln>
              <a:solidFill>
                <a:schemeClr val="accent5"/>
              </a:solidFill>
            </a:ln>
            <a:effectLst/>
          </c:spPr>
          <c:invertIfNegative val="0"/>
          <c:cat>
            <c:strRef>
              <c:f>FIC!$A$4:$A$6</c:f>
              <c:strCache>
                <c:ptCount val="2"/>
                <c:pt idx="0">
                  <c:v>2018</c:v>
                </c:pt>
                <c:pt idx="1">
                  <c:v>2019</c:v>
                </c:pt>
              </c:strCache>
            </c:strRef>
          </c:cat>
          <c:val>
            <c:numRef>
              <c:f>FIC!$B$4:$B$6</c:f>
              <c:numCache>
                <c:formatCode>General</c:formatCode>
                <c:ptCount val="2"/>
                <c:pt idx="0">
                  <c:v>234</c:v>
                </c:pt>
                <c:pt idx="1">
                  <c:v>389</c:v>
                </c:pt>
              </c:numCache>
            </c:numRef>
          </c:val>
          <c:extLst>
            <c:ext xmlns:c16="http://schemas.microsoft.com/office/drawing/2014/chart" uri="{C3380CC4-5D6E-409C-BE32-E72D297353CC}">
              <c16:uniqueId val="{00000000-5276-485F-A650-B2F679231C98}"/>
            </c:ext>
          </c:extLst>
        </c:ser>
        <c:dLbls>
          <c:showLegendKey val="0"/>
          <c:showVal val="0"/>
          <c:showCatName val="0"/>
          <c:showSerName val="0"/>
          <c:showPercent val="0"/>
          <c:showBubbleSize val="0"/>
        </c:dLbls>
        <c:gapWidth val="219"/>
        <c:overlap val="-27"/>
        <c:axId val="488868336"/>
        <c:axId val="488867024"/>
      </c:barChart>
      <c:catAx>
        <c:axId val="488868336"/>
        <c:scaling>
          <c:orientation val="minMax"/>
        </c:scaling>
        <c:delete val="0"/>
        <c:axPos val="b"/>
        <c:title>
          <c:tx>
            <c:rich>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488867024"/>
        <c:crosses val="autoZero"/>
        <c:auto val="1"/>
        <c:lblAlgn val="ctr"/>
        <c:lblOffset val="100"/>
        <c:noMultiLvlLbl val="0"/>
      </c:catAx>
      <c:valAx>
        <c:axId val="4888670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US"/>
                  <a:t>Number of children</a:t>
                </a: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488868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[CLC KPI dashboard_19052020.xlsx]pre-term2!Pre-term2</c:name>
    <c:fmtId val="0"/>
  </c:pivotSource>
  <c:chart>
    <c:title>
      <c:tx>
        <c:rich>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r>
              <a:rPr lang="en-US" sz="1000"/>
              <a:t>Number</a:t>
            </a:r>
            <a:r>
              <a:rPr lang="en-US" sz="1000" baseline="0"/>
              <a:t> of live births and proportion of pre-term births per year</a:t>
            </a:r>
            <a:endParaRPr lang="en-US" sz="1000"/>
          </a:p>
        </c:rich>
      </c:tx>
      <c:layout>
        <c:manualLayout>
          <c:xMode val="edge"/>
          <c:yMode val="edge"/>
          <c:x val="5.9145669291338569E-2"/>
          <c:y val="1.3888888888888888E-2"/>
        </c:manualLayout>
      </c:layout>
      <c:overlay val="0"/>
      <c:spPr>
        <a:noFill/>
        <a:ln>
          <a:noFill/>
        </a:ln>
        <a:effectLst/>
      </c:spPr>
      <c:txPr>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w="28575" cap="rnd">
            <a:solidFill>
              <a:schemeClr val="accent1"/>
            </a:solidFill>
            <a:round/>
          </a:ln>
          <a:effectLst/>
        </c:spPr>
        <c:marker>
          <c:symbol val="circle"/>
          <c:size val="5"/>
          <c:spPr>
            <a:solidFill>
              <a:srgbClr val="FF0000"/>
            </a:solidFill>
            <a:ln w="9525">
              <a:solidFill>
                <a:srgbClr val="FF0000"/>
              </a:solidFill>
            </a:ln>
            <a:effectLst/>
          </c:spPr>
        </c:marker>
      </c:pivotFmt>
      <c:pivotFmt>
        <c:idx val="4"/>
        <c:spPr>
          <a:solidFill>
            <a:schemeClr val="accent1"/>
          </a:solidFill>
          <a:ln w="28575" cap="rnd">
            <a:solidFill>
              <a:srgbClr val="FF0000"/>
            </a:solidFill>
            <a:prstDash val="dash"/>
            <a:round/>
          </a:ln>
          <a:effectLst/>
        </c:spPr>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748381452318463"/>
          <c:y val="0.11574074074074074"/>
          <c:w val="0.57332327209098854"/>
          <c:h val="0.73982283464566923"/>
        </c:manualLayout>
      </c:layout>
      <c:barChart>
        <c:barDir val="col"/>
        <c:grouping val="clustered"/>
        <c:varyColors val="0"/>
        <c:ser>
          <c:idx val="0"/>
          <c:order val="0"/>
          <c:tx>
            <c:strRef>
              <c:f>'pre-term2'!$B$3</c:f>
              <c:strCache>
                <c:ptCount val="1"/>
                <c:pt idx="0">
                  <c:v>Number of births</c:v>
                </c:pt>
              </c:strCache>
            </c:strRef>
          </c:tx>
          <c:spPr>
            <a:solidFill>
              <a:schemeClr val="accent1"/>
            </a:solidFill>
            <a:ln>
              <a:noFill/>
            </a:ln>
            <a:effectLst/>
          </c:spPr>
          <c:invertIfNegative val="0"/>
          <c:cat>
            <c:strRef>
              <c:f>'pre-term2'!$A$4:$A$6</c:f>
              <c:strCache>
                <c:ptCount val="2"/>
                <c:pt idx="0">
                  <c:v>2018</c:v>
                </c:pt>
                <c:pt idx="1">
                  <c:v>2019</c:v>
                </c:pt>
              </c:strCache>
            </c:strRef>
          </c:cat>
          <c:val>
            <c:numRef>
              <c:f>'pre-term2'!$B$4:$B$6</c:f>
              <c:numCache>
                <c:formatCode>General</c:formatCode>
                <c:ptCount val="2"/>
                <c:pt idx="0">
                  <c:v>211</c:v>
                </c:pt>
                <c:pt idx="1">
                  <c:v>301</c:v>
                </c:pt>
              </c:numCache>
            </c:numRef>
          </c:val>
          <c:extLst>
            <c:ext xmlns:c16="http://schemas.microsoft.com/office/drawing/2014/chart" uri="{C3380CC4-5D6E-409C-BE32-E72D297353CC}">
              <c16:uniqueId val="{00000000-C441-4D24-90DE-6A565A69731D}"/>
            </c:ext>
          </c:extLst>
        </c:ser>
        <c:dLbls>
          <c:showLegendKey val="0"/>
          <c:showVal val="0"/>
          <c:showCatName val="0"/>
          <c:showSerName val="0"/>
          <c:showPercent val="0"/>
          <c:showBubbleSize val="0"/>
        </c:dLbls>
        <c:gapWidth val="219"/>
        <c:overlap val="-27"/>
        <c:axId val="480050040"/>
        <c:axId val="480050368"/>
      </c:barChart>
      <c:lineChart>
        <c:grouping val="standard"/>
        <c:varyColors val="0"/>
        <c:ser>
          <c:idx val="1"/>
          <c:order val="1"/>
          <c:tx>
            <c:strRef>
              <c:f>'pre-term2'!$C$3</c:f>
              <c:strCache>
                <c:ptCount val="1"/>
                <c:pt idx="0">
                  <c:v>% pre-term births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'pre-term2'!$A$4:$A$6</c:f>
              <c:strCache>
                <c:ptCount val="2"/>
                <c:pt idx="0">
                  <c:v>2018</c:v>
                </c:pt>
                <c:pt idx="1">
                  <c:v>2019</c:v>
                </c:pt>
              </c:strCache>
            </c:strRef>
          </c:cat>
          <c:val>
            <c:numRef>
              <c:f>'pre-term2'!$C$4:$C$6</c:f>
              <c:numCache>
                <c:formatCode>General</c:formatCode>
                <c:ptCount val="2"/>
                <c:pt idx="0">
                  <c:v>1.932367149758454</c:v>
                </c:pt>
                <c:pt idx="1">
                  <c:v>0.68027210884353739</c:v>
                </c:pt>
              </c:numCache>
            </c:numRef>
          </c:val>
          <c:smooth val="0"/>
          <c:extLst>
            <c:ext xmlns:c16="http://schemas.microsoft.com/office/drawing/2014/chart" uri="{C3380CC4-5D6E-409C-BE32-E72D297353CC}">
              <c16:uniqueId val="{00000001-C441-4D24-90DE-6A565A69731D}"/>
            </c:ext>
          </c:extLst>
        </c:ser>
        <c:dLbls>
          <c:showLegendKey val="0"/>
          <c:showVal val="0"/>
          <c:showCatName val="0"/>
          <c:showSerName val="0"/>
          <c:showPercent val="0"/>
          <c:showBubbleSize val="0"/>
        </c:dLbls>
        <c:marker val="1"/>
        <c:smooth val="0"/>
        <c:axId val="485404504"/>
        <c:axId val="485404176"/>
      </c:lineChart>
      <c:catAx>
        <c:axId val="4800500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0050368"/>
        <c:crosses val="autoZero"/>
        <c:auto val="1"/>
        <c:lblAlgn val="ctr"/>
        <c:lblOffset val="100"/>
        <c:noMultiLvlLbl val="0"/>
      </c:catAx>
      <c:valAx>
        <c:axId val="4800503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births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0050040"/>
        <c:crosses val="autoZero"/>
        <c:crossBetween val="between"/>
      </c:valAx>
      <c:valAx>
        <c:axId val="485404176"/>
        <c:scaling>
          <c:orientation val="minMax"/>
          <c:max val="20"/>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pre-term births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404504"/>
        <c:crosses val="max"/>
        <c:crossBetween val="between"/>
        <c:majorUnit val="2"/>
      </c:valAx>
      <c:catAx>
        <c:axId val="485404504"/>
        <c:scaling>
          <c:orientation val="minMax"/>
        </c:scaling>
        <c:delete val="1"/>
        <c:axPos val="b"/>
        <c:numFmt formatCode="General" sourceLinked="1"/>
        <c:majorTickMark val="out"/>
        <c:minorTickMark val="none"/>
        <c:tickLblPos val="nextTo"/>
        <c:crossAx val="485404176"/>
        <c:crosses val="autoZero"/>
        <c:auto val="1"/>
        <c:lblAlgn val="ctr"/>
        <c:lblOffset val="100"/>
        <c:noMultiLvlLbl val="0"/>
      </c:catAx>
      <c:spPr>
        <a:noFill/>
        <a:ln>
          <a:noFill/>
        </a:ln>
        <a:effectLst/>
      </c:spPr>
    </c:plotArea>
    <c:legend>
      <c:legendPos val="r"/>
      <c:layout>
        <c:manualLayout>
          <c:xMode val="edge"/>
          <c:yMode val="edge"/>
          <c:x val="0.80240201224846897"/>
          <c:y val="0.30613371245261012"/>
          <c:w val="0.1809313210848644"/>
          <c:h val="0.4108807232429279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12.xml.rels><?xml version="1.0" encoding="UTF-8" standalone="yes"?>
<Relationships xmlns="http://schemas.openxmlformats.org/package/2006/relationships"><Relationship Id="rId8" Type="http://schemas.openxmlformats.org/officeDocument/2006/relationships/chart" Target="../charts/chart19.xml"/><Relationship Id="rId3" Type="http://schemas.openxmlformats.org/officeDocument/2006/relationships/chart" Target="../charts/chart14.xml"/><Relationship Id="rId7" Type="http://schemas.openxmlformats.org/officeDocument/2006/relationships/chart" Target="../charts/chart18.xml"/><Relationship Id="rId2" Type="http://schemas.openxmlformats.org/officeDocument/2006/relationships/chart" Target="../charts/chart13.xml"/><Relationship Id="rId1" Type="http://schemas.openxmlformats.org/officeDocument/2006/relationships/chart" Target="../charts/chart12.xml"/><Relationship Id="rId6" Type="http://schemas.openxmlformats.org/officeDocument/2006/relationships/chart" Target="../charts/chart17.xml"/><Relationship Id="rId11" Type="http://schemas.openxmlformats.org/officeDocument/2006/relationships/chart" Target="../charts/chart22.xml"/><Relationship Id="rId5" Type="http://schemas.openxmlformats.org/officeDocument/2006/relationships/chart" Target="../charts/chart16.xml"/><Relationship Id="rId10" Type="http://schemas.openxmlformats.org/officeDocument/2006/relationships/chart" Target="../charts/chart21.xml"/><Relationship Id="rId4" Type="http://schemas.openxmlformats.org/officeDocument/2006/relationships/chart" Target="../charts/chart15.xml"/><Relationship Id="rId9" Type="http://schemas.openxmlformats.org/officeDocument/2006/relationships/chart" Target="../charts/chart20.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3</xdr:col>
      <xdr:colOff>223837</xdr:colOff>
      <xdr:row>4</xdr:row>
      <xdr:rowOff>152400</xdr:rowOff>
    </xdr:from>
    <xdr:to>
      <xdr:col>10</xdr:col>
      <xdr:colOff>528637</xdr:colOff>
      <xdr:row>19</xdr:row>
      <xdr:rowOff>38100</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3</xdr:col>
      <xdr:colOff>128587</xdr:colOff>
      <xdr:row>3</xdr:row>
      <xdr:rowOff>152400</xdr:rowOff>
    </xdr:from>
    <xdr:to>
      <xdr:col>10</xdr:col>
      <xdr:colOff>433387</xdr:colOff>
      <xdr:row>18</xdr:row>
      <xdr:rowOff>38100</xdr:rowOff>
    </xdr:to>
    <xdr:graphicFrame macro="">
      <xdr:nvGraphicFramePr>
        <xdr:cNvPr id="3" name="Chart 2">
          <a:extLst>
            <a:ext uri="{FF2B5EF4-FFF2-40B4-BE49-F238E27FC236}">
              <a16:creationId xmlns:a16="http://schemas.microsoft.com/office/drawing/2014/main" id="{00000000-0008-0000-0D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3</xdr:col>
      <xdr:colOff>138112</xdr:colOff>
      <xdr:row>4</xdr:row>
      <xdr:rowOff>152400</xdr:rowOff>
    </xdr:from>
    <xdr:to>
      <xdr:col>10</xdr:col>
      <xdr:colOff>442912</xdr:colOff>
      <xdr:row>19</xdr:row>
      <xdr:rowOff>38100</xdr:rowOff>
    </xdr:to>
    <xdr:graphicFrame macro="">
      <xdr:nvGraphicFramePr>
        <xdr:cNvPr id="2" name="Chart 1">
          <a:extLst>
            <a:ext uri="{FF2B5EF4-FFF2-40B4-BE49-F238E27FC236}">
              <a16:creationId xmlns:a16="http://schemas.microsoft.com/office/drawing/2014/main" id="{00000000-0008-0000-0E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4</xdr:col>
      <xdr:colOff>9524</xdr:colOff>
      <xdr:row>14</xdr:row>
      <xdr:rowOff>0</xdr:rowOff>
    </xdr:from>
    <xdr:to>
      <xdr:col>12</xdr:col>
      <xdr:colOff>48168</xdr:colOff>
      <xdr:row>23</xdr:row>
      <xdr:rowOff>114300</xdr:rowOff>
    </xdr:to>
    <xdr:graphicFrame macro="">
      <xdr:nvGraphicFramePr>
        <xdr:cNvPr id="3" name="Chart 2">
          <a:extLst>
            <a:ext uri="{FF2B5EF4-FFF2-40B4-BE49-F238E27FC236}">
              <a16:creationId xmlns:a16="http://schemas.microsoft.com/office/drawing/2014/main" id="{00000000-0008-0000-10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204787</xdr:colOff>
      <xdr:row>14</xdr:row>
      <xdr:rowOff>21431</xdr:rowOff>
    </xdr:from>
    <xdr:to>
      <xdr:col>18</xdr:col>
      <xdr:colOff>176212</xdr:colOff>
      <xdr:row>23</xdr:row>
      <xdr:rowOff>135731</xdr:rowOff>
    </xdr:to>
    <xdr:graphicFrame macro="">
      <xdr:nvGraphicFramePr>
        <xdr:cNvPr id="4" name="Chart 3">
          <a:extLst>
            <a:ext uri="{FF2B5EF4-FFF2-40B4-BE49-F238E27FC236}">
              <a16:creationId xmlns:a16="http://schemas.microsoft.com/office/drawing/2014/main" id="{00000000-0008-0000-10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291189</xdr:colOff>
      <xdr:row>14</xdr:row>
      <xdr:rowOff>23133</xdr:rowOff>
    </xdr:from>
    <xdr:to>
      <xdr:col>25</xdr:col>
      <xdr:colOff>191177</xdr:colOff>
      <xdr:row>23</xdr:row>
      <xdr:rowOff>134766</xdr:rowOff>
    </xdr:to>
    <xdr:graphicFrame macro="">
      <xdr:nvGraphicFramePr>
        <xdr:cNvPr id="5" name="Chart 4">
          <a:extLst>
            <a:ext uri="{FF2B5EF4-FFF2-40B4-BE49-F238E27FC236}">
              <a16:creationId xmlns:a16="http://schemas.microsoft.com/office/drawing/2014/main" id="{00000000-0008-0000-10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19049</xdr:colOff>
      <xdr:row>25</xdr:row>
      <xdr:rowOff>9524</xdr:rowOff>
    </xdr:from>
    <xdr:to>
      <xdr:col>12</xdr:col>
      <xdr:colOff>57693</xdr:colOff>
      <xdr:row>36</xdr:row>
      <xdr:rowOff>25907</xdr:rowOff>
    </xdr:to>
    <xdr:graphicFrame macro="">
      <xdr:nvGraphicFramePr>
        <xdr:cNvPr id="6" name="Chart 5">
          <a:extLst>
            <a:ext uri="{FF2B5EF4-FFF2-40B4-BE49-F238E27FC236}">
              <a16:creationId xmlns:a16="http://schemas.microsoft.com/office/drawing/2014/main" id="{00000000-0008-0000-10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217711</xdr:colOff>
      <xdr:row>25</xdr:row>
      <xdr:rowOff>19389</xdr:rowOff>
    </xdr:from>
    <xdr:to>
      <xdr:col>18</xdr:col>
      <xdr:colOff>189136</xdr:colOff>
      <xdr:row>36</xdr:row>
      <xdr:rowOff>35772</xdr:rowOff>
    </xdr:to>
    <xdr:graphicFrame macro="">
      <xdr:nvGraphicFramePr>
        <xdr:cNvPr id="7" name="Chart 6">
          <a:extLst>
            <a:ext uri="{FF2B5EF4-FFF2-40B4-BE49-F238E27FC236}">
              <a16:creationId xmlns:a16="http://schemas.microsoft.com/office/drawing/2014/main" id="{00000000-0008-0000-10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219074</xdr:colOff>
      <xdr:row>51</xdr:row>
      <xdr:rowOff>17690</xdr:rowOff>
    </xdr:from>
    <xdr:to>
      <xdr:col>18</xdr:col>
      <xdr:colOff>170088</xdr:colOff>
      <xdr:row>62</xdr:row>
      <xdr:rowOff>198665</xdr:rowOff>
    </xdr:to>
    <xdr:graphicFrame macro="">
      <xdr:nvGraphicFramePr>
        <xdr:cNvPr id="11" name="Chart 10">
          <a:extLst>
            <a:ext uri="{FF2B5EF4-FFF2-40B4-BE49-F238E27FC236}">
              <a16:creationId xmlns:a16="http://schemas.microsoft.com/office/drawing/2014/main" id="{00000000-0008-0000-10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28575</xdr:colOff>
      <xdr:row>2</xdr:row>
      <xdr:rowOff>38100</xdr:rowOff>
    </xdr:from>
    <xdr:to>
      <xdr:col>2</xdr:col>
      <xdr:colOff>635793</xdr:colOff>
      <xdr:row>11</xdr:row>
      <xdr:rowOff>161925</xdr:rowOff>
    </xdr:to>
    <mc:AlternateContent xmlns:mc="http://schemas.openxmlformats.org/markup-compatibility/2006" xmlns:a14="http://schemas.microsoft.com/office/drawing/2010/main">
      <mc:Choice Requires="a14">
        <xdr:graphicFrame macro="">
          <xdr:nvGraphicFramePr>
            <xdr:cNvPr id="12" name="Facility name">
              <a:extLst>
                <a:ext uri="{FF2B5EF4-FFF2-40B4-BE49-F238E27FC236}">
                  <a16:creationId xmlns:a16="http://schemas.microsoft.com/office/drawing/2014/main" id="{00000000-0008-0000-1000-00000C000000}"/>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Facility name"/>
            </a:graphicData>
          </a:graphic>
        </xdr:graphicFrame>
      </mc:Choice>
      <mc:Fallback xmlns="">
        <xdr:sp macro="" textlink="">
          <xdr:nvSpPr>
            <xdr:cNvPr id="0" name=""/>
            <xdr:cNvSpPr>
              <a:spLocks noTextEdit="1"/>
            </xdr:cNvSpPr>
          </xdr:nvSpPr>
          <xdr:spPr>
            <a:xfrm>
              <a:off x="28575" y="681038"/>
              <a:ext cx="1821656" cy="18383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180975</xdr:colOff>
      <xdr:row>2</xdr:row>
      <xdr:rowOff>0</xdr:rowOff>
    </xdr:from>
    <xdr:to>
      <xdr:col>21</xdr:col>
      <xdr:colOff>542925</xdr:colOff>
      <xdr:row>12</xdr:row>
      <xdr:rowOff>-1</xdr:rowOff>
    </xdr:to>
    <xdr:sp macro="" textlink="">
      <xdr:nvSpPr>
        <xdr:cNvPr id="13" name="TextBox 12">
          <a:extLst>
            <a:ext uri="{FF2B5EF4-FFF2-40B4-BE49-F238E27FC236}">
              <a16:creationId xmlns:a16="http://schemas.microsoft.com/office/drawing/2014/main" id="{00000000-0008-0000-1000-00000D000000}"/>
            </a:ext>
          </a:extLst>
        </xdr:cNvPr>
        <xdr:cNvSpPr txBox="1"/>
      </xdr:nvSpPr>
      <xdr:spPr>
        <a:xfrm>
          <a:off x="8229600" y="642938"/>
          <a:ext cx="5219700" cy="1904999"/>
        </a:xfrm>
        <a:prstGeom prst="rect">
          <a:avLst/>
        </a:prstGeom>
        <a:solidFill>
          <a:schemeClr val="lt1"/>
        </a:solidFill>
        <a:ln w="127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b="1">
              <a:solidFill>
                <a:schemeClr val="tx1"/>
              </a:solidFill>
              <a:effectLst/>
              <a:latin typeface="+mn-lt"/>
              <a:ea typeface="+mn-ea"/>
              <a:cs typeface="Calibri" panose="020F0502020204030204" pitchFamily="34" charset="0"/>
            </a:rPr>
            <a:t>NOTES:</a:t>
          </a:r>
          <a:endParaRPr lang="en-US" sz="900" b="1">
            <a:solidFill>
              <a:schemeClr val="tx1"/>
            </a:solidFill>
            <a:effectLst/>
            <a:latin typeface="+mn-lt"/>
            <a:cs typeface="Calibri" panose="020F0502020204030204" pitchFamily="34" charset="0"/>
          </a:endParaRPr>
        </a:p>
        <a:p>
          <a:r>
            <a:rPr lang="en-US" sz="900">
              <a:solidFill>
                <a:schemeClr val="tx1"/>
              </a:solidFill>
              <a:effectLst/>
              <a:latin typeface="+mn-lt"/>
              <a:ea typeface="+mn-ea"/>
              <a:cs typeface="Calibri" panose="020F0502020204030204" pitchFamily="34" charset="0"/>
            </a:rPr>
            <a:t>The data used in this dashboard are obtained from the routine health information systems at the facility. These</a:t>
          </a:r>
          <a:r>
            <a:rPr lang="en-US" sz="900" baseline="0">
              <a:solidFill>
                <a:schemeClr val="tx1"/>
              </a:solidFill>
              <a:effectLst/>
              <a:latin typeface="+mn-lt"/>
              <a:ea typeface="+mn-ea"/>
              <a:cs typeface="Calibri" panose="020F0502020204030204" pitchFamily="34" charset="0"/>
            </a:rPr>
            <a:t> are aggregated service utlization data that are collected from the facility level and reported through the national health information systems.</a:t>
          </a:r>
        </a:p>
        <a:p>
          <a:endParaRPr lang="en-US" sz="900">
            <a:solidFill>
              <a:schemeClr val="tx1"/>
            </a:solidFill>
            <a:effectLst/>
            <a:latin typeface="+mn-lt"/>
            <a:cs typeface="Calibri" panose="020F0502020204030204" pitchFamily="34" charset="0"/>
          </a:endParaRPr>
        </a:p>
        <a:p>
          <a:r>
            <a:rPr lang="en-US" sz="900" baseline="0">
              <a:solidFill>
                <a:schemeClr val="tx1"/>
              </a:solidFill>
              <a:effectLst/>
              <a:latin typeface="+mn-lt"/>
              <a:ea typeface="+mn-ea"/>
              <a:cs typeface="Calibri" panose="020F0502020204030204" pitchFamily="34" charset="0"/>
            </a:rPr>
            <a:t>An impact assessment study through an external partner (Royal Tropical Institute, KIT) is ongoing for Githurai-Lang'ata, Dandu, Diepsloot and Hanipark CLCs. The results will be available in Q2 2020. A feasibility study of the Makueni CLC model is also ongoing and the feasibility study results will be available Q2 2020. The impact assessment and the feasibility study will provide more results on health outcomes, quality of care and patient experience in the facilities.</a:t>
          </a:r>
        </a:p>
        <a:p>
          <a:endParaRPr lang="en-US" sz="900">
            <a:solidFill>
              <a:schemeClr val="tx1"/>
            </a:solidFill>
            <a:effectLst/>
            <a:latin typeface="+mn-lt"/>
            <a:cs typeface="Calibri" panose="020F0502020204030204" pitchFamily="34" charset="0"/>
          </a:endParaRPr>
        </a:p>
        <a:p>
          <a:r>
            <a:rPr lang="en-US" sz="900" baseline="0">
              <a:solidFill>
                <a:schemeClr val="tx1"/>
              </a:solidFill>
              <a:effectLst/>
              <a:latin typeface="+mn-lt"/>
              <a:ea typeface="+mn-ea"/>
              <a:cs typeface="Calibri" panose="020F0502020204030204" pitchFamily="34" charset="0"/>
            </a:rPr>
            <a:t>Apart from the Makueni community life centers (CLCs), Philips is not involved in the day-to-day running of the CLCs  after the initial installation. The customer is responsible for service delivery in the facilities.</a:t>
          </a:r>
          <a:endParaRPr lang="en-US" sz="900">
            <a:solidFill>
              <a:schemeClr val="tx1"/>
            </a:solidFill>
            <a:effectLst/>
            <a:latin typeface="+mn-lt"/>
            <a:cs typeface="Calibri" panose="020F0502020204030204" pitchFamily="34" charset="0"/>
          </a:endParaRPr>
        </a:p>
      </xdr:txBody>
    </xdr:sp>
    <xdr:clientData/>
  </xdr:twoCellAnchor>
  <xdr:twoCellAnchor>
    <xdr:from>
      <xdr:col>12</xdr:col>
      <xdr:colOff>219074</xdr:colOff>
      <xdr:row>38</xdr:row>
      <xdr:rowOff>5443</xdr:rowOff>
    </xdr:from>
    <xdr:to>
      <xdr:col>18</xdr:col>
      <xdr:colOff>190499</xdr:colOff>
      <xdr:row>50</xdr:row>
      <xdr:rowOff>5443</xdr:rowOff>
    </xdr:to>
    <xdr:graphicFrame macro="">
      <xdr:nvGraphicFramePr>
        <xdr:cNvPr id="15" name="Chart 14">
          <a:extLst>
            <a:ext uri="{FF2B5EF4-FFF2-40B4-BE49-F238E27FC236}">
              <a16:creationId xmlns:a16="http://schemas.microsoft.com/office/drawing/2014/main" id="{00000000-0008-0000-10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xdr:col>
      <xdr:colOff>838199</xdr:colOff>
      <xdr:row>51</xdr:row>
      <xdr:rowOff>0</xdr:rowOff>
    </xdr:from>
    <xdr:to>
      <xdr:col>12</xdr:col>
      <xdr:colOff>33200</xdr:colOff>
      <xdr:row>62</xdr:row>
      <xdr:rowOff>181356</xdr:rowOff>
    </xdr:to>
    <xdr:graphicFrame macro="">
      <xdr:nvGraphicFramePr>
        <xdr:cNvPr id="16" name="Chart 15">
          <a:extLst>
            <a:ext uri="{FF2B5EF4-FFF2-40B4-BE49-F238E27FC236}">
              <a16:creationId xmlns:a16="http://schemas.microsoft.com/office/drawing/2014/main" id="{00000000-0008-0000-1000-00001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xdr:col>
      <xdr:colOff>838199</xdr:colOff>
      <xdr:row>38</xdr:row>
      <xdr:rowOff>0</xdr:rowOff>
    </xdr:from>
    <xdr:to>
      <xdr:col>12</xdr:col>
      <xdr:colOff>33200</xdr:colOff>
      <xdr:row>50</xdr:row>
      <xdr:rowOff>0</xdr:rowOff>
    </xdr:to>
    <xdr:graphicFrame macro="">
      <xdr:nvGraphicFramePr>
        <xdr:cNvPr id="17" name="Chart 16">
          <a:extLst>
            <a:ext uri="{FF2B5EF4-FFF2-40B4-BE49-F238E27FC236}">
              <a16:creationId xmlns:a16="http://schemas.microsoft.com/office/drawing/2014/main" id="{00000000-0008-0000-1000-000011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18</xdr:col>
      <xdr:colOff>297655</xdr:colOff>
      <xdr:row>25</xdr:row>
      <xdr:rowOff>35719</xdr:rowOff>
    </xdr:from>
    <xdr:to>
      <xdr:col>25</xdr:col>
      <xdr:colOff>197643</xdr:colOff>
      <xdr:row>36</xdr:row>
      <xdr:rowOff>49721</xdr:rowOff>
    </xdr:to>
    <xdr:graphicFrame macro="">
      <xdr:nvGraphicFramePr>
        <xdr:cNvPr id="14" name="Chart 13">
          <a:extLst>
            <a:ext uri="{FF2B5EF4-FFF2-40B4-BE49-F238E27FC236}">
              <a16:creationId xmlns:a16="http://schemas.microsoft.com/office/drawing/2014/main" id="{00000000-0008-0000-1000-00000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4</xdr:col>
      <xdr:colOff>23813</xdr:colOff>
      <xdr:row>70</xdr:row>
      <xdr:rowOff>0</xdr:rowOff>
    </xdr:from>
    <xdr:to>
      <xdr:col>12</xdr:col>
      <xdr:colOff>49054</xdr:colOff>
      <xdr:row>81</xdr:row>
      <xdr:rowOff>169450</xdr:rowOff>
    </xdr:to>
    <xdr:graphicFrame macro="">
      <xdr:nvGraphicFramePr>
        <xdr:cNvPr id="18" name="Chart 17">
          <a:extLst>
            <a:ext uri="{FF2B5EF4-FFF2-40B4-BE49-F238E27FC236}">
              <a16:creationId xmlns:a16="http://schemas.microsoft.com/office/drawing/2014/main" id="{00000000-0008-0000-1000-00001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109537</xdr:colOff>
      <xdr:row>4</xdr:row>
      <xdr:rowOff>180975</xdr:rowOff>
    </xdr:from>
    <xdr:to>
      <xdr:col>10</xdr:col>
      <xdr:colOff>414337</xdr:colOff>
      <xdr:row>19</xdr:row>
      <xdr:rowOff>66675</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376237</xdr:colOff>
      <xdr:row>4</xdr:row>
      <xdr:rowOff>152400</xdr:rowOff>
    </xdr:from>
    <xdr:to>
      <xdr:col>11</xdr:col>
      <xdr:colOff>71437</xdr:colOff>
      <xdr:row>19</xdr:row>
      <xdr:rowOff>38100</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471487</xdr:colOff>
      <xdr:row>4</xdr:row>
      <xdr:rowOff>180975</xdr:rowOff>
    </xdr:from>
    <xdr:to>
      <xdr:col>11</xdr:col>
      <xdr:colOff>166687</xdr:colOff>
      <xdr:row>19</xdr:row>
      <xdr:rowOff>66675</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442912</xdr:colOff>
      <xdr:row>4</xdr:row>
      <xdr:rowOff>152400</xdr:rowOff>
    </xdr:from>
    <xdr:to>
      <xdr:col>11</xdr:col>
      <xdr:colOff>138112</xdr:colOff>
      <xdr:row>19</xdr:row>
      <xdr:rowOff>38100</xdr:rowOff>
    </xdr:to>
    <xdr:graphicFrame macro="">
      <xdr:nvGraphicFramePr>
        <xdr:cNvPr id="2" name="Chart 1">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5</xdr:col>
      <xdr:colOff>376237</xdr:colOff>
      <xdr:row>1</xdr:row>
      <xdr:rowOff>76200</xdr:rowOff>
    </xdr:from>
    <xdr:to>
      <xdr:col>13</xdr:col>
      <xdr:colOff>257175</xdr:colOff>
      <xdr:row>15</xdr:row>
      <xdr:rowOff>152400</xdr:rowOff>
    </xdr:to>
    <xdr:graphicFrame macro="">
      <xdr:nvGraphicFramePr>
        <xdr:cNvPr id="3" name="Chart 2">
          <a:extLst>
            <a:ext uri="{FF2B5EF4-FFF2-40B4-BE49-F238E27FC236}">
              <a16:creationId xmlns:a16="http://schemas.microsoft.com/office/drawing/2014/main" id="{00000000-0008-0000-05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600075</xdr:colOff>
      <xdr:row>4</xdr:row>
      <xdr:rowOff>66675</xdr:rowOff>
    </xdr:from>
    <xdr:to>
      <xdr:col>11</xdr:col>
      <xdr:colOff>471487</xdr:colOff>
      <xdr:row>19</xdr:row>
      <xdr:rowOff>66675</xdr:rowOff>
    </xdr:to>
    <xdr:graphicFrame macro="">
      <xdr:nvGraphicFramePr>
        <xdr:cNvPr id="2" name="Chart 1">
          <a:extLst>
            <a:ext uri="{FF2B5EF4-FFF2-40B4-BE49-F238E27FC236}">
              <a16:creationId xmlns:a16="http://schemas.microsoft.com/office/drawing/2014/main" id="{00000000-0008-0000-06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4</xdr:col>
      <xdr:colOff>90487</xdr:colOff>
      <xdr:row>4</xdr:row>
      <xdr:rowOff>152400</xdr:rowOff>
    </xdr:from>
    <xdr:to>
      <xdr:col>11</xdr:col>
      <xdr:colOff>395287</xdr:colOff>
      <xdr:row>19</xdr:row>
      <xdr:rowOff>38100</xdr:rowOff>
    </xdr:to>
    <xdr:graphicFrame macro="">
      <xdr:nvGraphicFramePr>
        <xdr:cNvPr id="2" name="Chart 1">
          <a:extLst>
            <a:ext uri="{FF2B5EF4-FFF2-40B4-BE49-F238E27FC236}">
              <a16:creationId xmlns:a16="http://schemas.microsoft.com/office/drawing/2014/main" id="{00000000-0008-0000-07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2</xdr:col>
      <xdr:colOff>738187</xdr:colOff>
      <xdr:row>4</xdr:row>
      <xdr:rowOff>152400</xdr:rowOff>
    </xdr:from>
    <xdr:to>
      <xdr:col>9</xdr:col>
      <xdr:colOff>61912</xdr:colOff>
      <xdr:row>19</xdr:row>
      <xdr:rowOff>38100</xdr:rowOff>
    </xdr:to>
    <xdr:graphicFrame macro="">
      <xdr:nvGraphicFramePr>
        <xdr:cNvPr id="2" name="Chart 1">
          <a:extLst>
            <a:ext uri="{FF2B5EF4-FFF2-40B4-BE49-F238E27FC236}">
              <a16:creationId xmlns:a16="http://schemas.microsoft.com/office/drawing/2014/main" id="{00000000-0008-0000-0C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hilips" refreshedDate="43945.672807291667" createdVersion="6" refreshedVersion="6" minRefreshableVersion="3" recordCount="18" xr:uid="{00000000-000A-0000-FFFF-FFFF00000000}">
  <cacheSource type="worksheet">
    <worksheetSource ref="A1:AB1048576" sheet="Annual_data"/>
  </cacheSource>
  <cacheFields count="28">
    <cacheField name="Facility name" numFmtId="0">
      <sharedItems containsBlank="1"/>
    </cacheField>
    <cacheField name="Location" numFmtId="0">
      <sharedItems containsBlank="1"/>
    </cacheField>
    <cacheField name="Country" numFmtId="0">
      <sharedItems containsBlank="1"/>
    </cacheField>
    <cacheField name="County" numFmtId="0">
      <sharedItems containsBlank="1"/>
    </cacheField>
    <cacheField name="Description" numFmtId="0">
      <sharedItems containsBlank="1" longText="1"/>
    </cacheField>
    <cacheField name="Objectives" numFmtId="0">
      <sharedItems containsBlank="1"/>
    </cacheField>
    <cacheField name="Partners" numFmtId="0">
      <sharedItems containsBlank="1"/>
    </cacheField>
    <cacheField name="Start Date" numFmtId="0">
      <sharedItems containsBlank="1"/>
    </cacheField>
    <cacheField name="Project Type" numFmtId="0">
      <sharedItems containsBlank="1"/>
    </cacheField>
    <cacheField name="Year" numFmtId="0">
      <sharedItems containsString="0" containsBlank="1" containsNumber="1" containsInteger="1" minValue="2013" maxValue="2019" count="8">
        <n v="2013"/>
        <n v="2014"/>
        <n v="2015"/>
        <n v="2016"/>
        <n v="2017"/>
        <n v="2018"/>
        <n v="2019"/>
        <m/>
      </sharedItems>
    </cacheField>
    <cacheField name="BCG_n" numFmtId="0">
      <sharedItems containsString="0" containsBlank="1" containsNumber="1" containsInteger="1" minValue="6" maxValue="657"/>
    </cacheField>
    <cacheField name="DPT1_n" numFmtId="0">
      <sharedItems containsString="0" containsBlank="1" containsNumber="1" containsInteger="1" minValue="17" maxValue="2612"/>
    </cacheField>
    <cacheField name="DPT3_n" numFmtId="0">
      <sharedItems containsString="0" containsBlank="1" containsNumber="1" containsInteger="1" minValue="18" maxValue="2312"/>
    </cacheField>
    <cacheField name="FIC" numFmtId="0">
      <sharedItems containsString="0" containsBlank="1" containsNumber="1" containsInteger="1" minValue="33" maxValue="1891"/>
    </cacheField>
    <cacheField name="First_ANC" numFmtId="0">
      <sharedItems containsString="0" containsBlank="1" containsNumber="1" containsInteger="1" minValue="4" maxValue="4016"/>
    </cacheField>
    <cacheField name="ANC_4visits" numFmtId="0">
      <sharedItems containsString="0" containsBlank="1" containsNumber="1" containsInteger="1" minValue="5" maxValue="2796"/>
    </cacheField>
    <cacheField name="deliveries_n" numFmtId="0">
      <sharedItems containsString="0" containsBlank="1" containsNumber="1" containsInteger="1" minValue="1" maxValue="584"/>
    </cacheField>
    <cacheField name="Livebirths_n" numFmtId="0">
      <sharedItems containsString="0" containsBlank="1" containsNumber="1" containsInteger="1" minValue="1" maxValue="571"/>
    </cacheField>
    <cacheField name="Macerated_births" numFmtId="0">
      <sharedItems containsString="0" containsBlank="1" containsNumber="1" containsInteger="1" minValue="0" maxValue="6"/>
    </cacheField>
    <cacheField name="FSB" numFmtId="0">
      <sharedItems containsString="0" containsBlank="1" containsNumber="1" containsInteger="1" minValue="0" maxValue="11"/>
    </cacheField>
    <cacheField name="pre-term" numFmtId="0">
      <sharedItems containsString="0" containsBlank="1" containsNumber="1" containsInteger="1" minValue="0" maxValue="53"/>
    </cacheField>
    <cacheField name="LBW&lt;2500g" numFmtId="0">
      <sharedItems containsString="0" containsBlank="1" containsNumber="1" containsInteger="1" minValue="0" maxValue="27"/>
    </cacheField>
    <cacheField name="GOPD_n" numFmtId="0">
      <sharedItems containsString="0" containsBlank="1" containsNumber="1" containsInteger="1" minValue="4171" maxValue="70161"/>
    </cacheField>
    <cacheField name="CWC_n" numFmtId="0">
      <sharedItems containsString="0" containsBlank="1" containsNumber="1" containsInteger="1" minValue="516" maxValue="20390"/>
    </cacheField>
    <cacheField name="ANC_n" numFmtId="0">
      <sharedItems containsString="0" containsBlank="1" containsNumber="1" containsInteger="1" minValue="30" maxValue="14250"/>
    </cacheField>
    <cacheField name="FSB_rateper1000" numFmtId="164">
      <sharedItems containsBlank="1" containsMixedTypes="1" containsNumber="1" minValue="0" maxValue="30.201342281879196"/>
    </cacheField>
    <cacheField name="Prop_LBW" numFmtId="164">
      <sharedItems containsBlank="1" containsMixedTypes="1" containsNumber="1" minValue="0" maxValue="10"/>
    </cacheField>
    <cacheField name="prop_preterm" numFmtId="164">
      <sharedItems containsBlank="1" containsMixedTypes="1" containsNumber="1" minValue="0" maxValue="10.57884231536926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hilips" refreshedDate="43945.672807523151" createdVersion="6" refreshedVersion="6" minRefreshableVersion="3" recordCount="17" xr:uid="{00000000-000A-0000-FFFF-FFFF01000000}">
  <cacheSource type="worksheet">
    <worksheetSource name="Annual_data"/>
  </cacheSource>
  <cacheFields count="29">
    <cacheField name="Facility name" numFmtId="0">
      <sharedItems count="5">
        <s v="Githurai-lang'ata"/>
        <s v="Dandu"/>
        <s v="Emali"/>
        <s v="Matiku"/>
        <s v="Tutini"/>
      </sharedItems>
    </cacheField>
    <cacheField name="Location" numFmtId="0">
      <sharedItems/>
    </cacheField>
    <cacheField name="Country" numFmtId="0">
      <sharedItems/>
    </cacheField>
    <cacheField name="County" numFmtId="0">
      <sharedItems/>
    </cacheField>
    <cacheField name="Description" numFmtId="0">
      <sharedItems longText="1"/>
    </cacheField>
    <cacheField name="Objectives" numFmtId="0">
      <sharedItems/>
    </cacheField>
    <cacheField name="Partners" numFmtId="0">
      <sharedItems/>
    </cacheField>
    <cacheField name="Start Date" numFmtId="0">
      <sharedItems/>
    </cacheField>
    <cacheField name="Project Type" numFmtId="0">
      <sharedItems/>
    </cacheField>
    <cacheField name="Year" numFmtId="0">
      <sharedItems containsSemiMixedTypes="0" containsString="0" containsNumber="1" containsInteger="1" minValue="2013" maxValue="2019" count="7">
        <n v="2013"/>
        <n v="2014"/>
        <n v="2015"/>
        <n v="2016"/>
        <n v="2017"/>
        <n v="2018"/>
        <n v="2019"/>
      </sharedItems>
    </cacheField>
    <cacheField name="BCG_n" numFmtId="0">
      <sharedItems containsString="0" containsBlank="1" containsNumber="1" containsInteger="1" minValue="6" maxValue="657"/>
    </cacheField>
    <cacheField name="DPT1_n" numFmtId="0">
      <sharedItems containsString="0" containsBlank="1" containsNumber="1" containsInteger="1" minValue="17" maxValue="2612"/>
    </cacheField>
    <cacheField name="DPT3_n" numFmtId="0">
      <sharedItems containsString="0" containsBlank="1" containsNumber="1" containsInteger="1" minValue="18" maxValue="2312"/>
    </cacheField>
    <cacheField name="FIC" numFmtId="0">
      <sharedItems containsSemiMixedTypes="0" containsString="0" containsNumber="1" containsInteger="1" minValue="33" maxValue="1891"/>
    </cacheField>
    <cacheField name="First_ANC" numFmtId="0">
      <sharedItems containsSemiMixedTypes="0" containsString="0" containsNumber="1" containsInteger="1" minValue="4" maxValue="4016"/>
    </cacheField>
    <cacheField name="ANC_4visits" numFmtId="0">
      <sharedItems containsString="0" containsBlank="1" containsNumber="1" containsInteger="1" minValue="5" maxValue="2796"/>
    </cacheField>
    <cacheField name="deliveries_n" numFmtId="0">
      <sharedItems containsString="0" containsBlank="1" containsNumber="1" containsInteger="1" minValue="1" maxValue="584"/>
    </cacheField>
    <cacheField name="Livebirths_n" numFmtId="0">
      <sharedItems containsString="0" containsBlank="1" containsNumber="1" containsInteger="1" minValue="1" maxValue="571"/>
    </cacheField>
    <cacheField name="Macerated_births" numFmtId="0">
      <sharedItems containsString="0" containsBlank="1" containsNumber="1" containsInteger="1" minValue="0" maxValue="6"/>
    </cacheField>
    <cacheField name="FSB" numFmtId="0">
      <sharedItems containsString="0" containsBlank="1" containsNumber="1" containsInteger="1" minValue="0" maxValue="11"/>
    </cacheField>
    <cacheField name="pre-term" numFmtId="0">
      <sharedItems containsString="0" containsBlank="1" containsNumber="1" containsInteger="1" minValue="0" maxValue="53"/>
    </cacheField>
    <cacheField name="LBW&lt;2500g" numFmtId="0">
      <sharedItems containsString="0" containsBlank="1" containsNumber="1" containsInteger="1" minValue="0" maxValue="27"/>
    </cacheField>
    <cacheField name="GOPD_n" numFmtId="0">
      <sharedItems containsSemiMixedTypes="0" containsString="0" containsNumber="1" containsInteger="1" minValue="4171" maxValue="70161"/>
    </cacheField>
    <cacheField name="CWC_n" numFmtId="0">
      <sharedItems containsSemiMixedTypes="0" containsString="0" containsNumber="1" containsInteger="1" minValue="516" maxValue="20390"/>
    </cacheField>
    <cacheField name="ANC_n" numFmtId="0">
      <sharedItems containsSemiMixedTypes="0" containsString="0" containsNumber="1" containsInteger="1" minValue="30" maxValue="14250"/>
    </cacheField>
    <cacheField name="FSB_rateper1000" numFmtId="164">
      <sharedItems containsMixedTypes="1" containsNumber="1" minValue="0" maxValue="30.201342281879196"/>
    </cacheField>
    <cacheField name="Prop_LBW" numFmtId="164">
      <sharedItems containsMixedTypes="1" containsNumber="1" minValue="0" maxValue="10"/>
    </cacheField>
    <cacheField name="prop_preterm" numFmtId="164">
      <sharedItems containsMixedTypes="1" containsNumber="1" minValue="0" maxValue="10.578842315369261"/>
    </cacheField>
    <cacheField name="NHIF_claims" numFmtId="164">
      <sharedItems containsString="0" containsBlank="1" containsNumber="1" containsInteger="1" minValue="0" maxValue="1702200"/>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8">
  <r>
    <s v="Githurai-lang'ata"/>
    <s v="Kiambu, Kenya"/>
    <s v="Kenya"/>
    <s v="Kiambu"/>
    <s v="The first CLC site developed for proof of concept. It is a level 3 health facility that provides curative, immunization, antenatal, maternity and postnatal services, HIV and TB services, laboratory and ultrasound services. It also include community health services, provides water through a borehole and solar lighting."/>
    <s v="To develop and test the CLC concept"/>
    <s v="Philips and Kiambu County Government"/>
    <s v="June, 2014"/>
    <s v="Exploration"/>
    <x v="0"/>
    <m/>
    <m/>
    <m/>
    <n v="446"/>
    <n v="106"/>
    <m/>
    <m/>
    <m/>
    <m/>
    <m/>
    <m/>
    <m/>
    <n v="10105"/>
    <n v="2745"/>
    <n v="491"/>
    <s v=""/>
    <s v=""/>
    <s v=""/>
  </r>
  <r>
    <s v="Githurai-lang'ata"/>
    <s v="Kiambu, Kenya"/>
    <s v="Kenya"/>
    <s v="Kiambu"/>
    <s v="The first CLC site developed for proof of concept. It is a level 3 health facility that provides curative, immunization, antenatal, maternity and postnatal services, HIV and TB services, laboratory and ultrasound services. It also include community health services, provides water through a borehole and solar lighting."/>
    <s v="To develop and test the CLC concept"/>
    <s v="Philips and Kiambu County Government"/>
    <s v="June, 2014"/>
    <s v="Exploration"/>
    <x v="1"/>
    <n v="243"/>
    <n v="967"/>
    <n v="829"/>
    <n v="684"/>
    <n v="884"/>
    <n v="332"/>
    <n v="151"/>
    <n v="146"/>
    <n v="1"/>
    <n v="4"/>
    <n v="5"/>
    <n v="11"/>
    <n v="24209"/>
    <n v="6079"/>
    <n v="2840"/>
    <n v="26.490066225165563"/>
    <n v="7.5342465753424657"/>
    <n v="3.4246575342465753"/>
  </r>
  <r>
    <s v="Githurai-lang'ata"/>
    <s v="Kiambu, Kenya"/>
    <s v="Kenya"/>
    <s v="Kiambu"/>
    <s v="The first CLC site developed for proof of concept. It is a level 3 health facility that provides curative, immunization, antenatal, maternity and postnatal services, HIV and TB services, laboratory and ultrasound services. It also include community health services, provides water through a borehole and solar lighting."/>
    <s v="To develop and test the CLC concept"/>
    <s v="Philips and Kiambu County Government"/>
    <s v="June, 2014"/>
    <s v="Exploration"/>
    <x v="2"/>
    <n v="578"/>
    <n v="1691"/>
    <n v="1629"/>
    <n v="1126"/>
    <n v="2720"/>
    <n v="1491"/>
    <n v="440"/>
    <n v="434"/>
    <n v="1"/>
    <n v="5"/>
    <n v="6"/>
    <n v="27"/>
    <n v="35360"/>
    <n v="11505"/>
    <n v="9064"/>
    <n v="11.363636363636363"/>
    <n v="6.2211981566820276"/>
    <n v="1.3824884792626728"/>
  </r>
  <r>
    <s v="Githurai-lang'ata"/>
    <s v="Kiambu, Kenya"/>
    <s v="Kenya"/>
    <s v="Kiambu"/>
    <s v="The first CLC site developed for proof of concept. It is a level 3 health facility that provides curative, immunization, antenatal, maternity and postnatal services, HIV and TB services, laboratory and ultrasound services. It also include community health services, provides water through a borehole and solar lighting."/>
    <s v="To develop and test the CLC concept"/>
    <s v="Philips and Kiambu County Government"/>
    <s v="June, 2014"/>
    <s v="Exploration"/>
    <x v="3"/>
    <n v="657"/>
    <n v="2017"/>
    <n v="1910"/>
    <n v="1444"/>
    <n v="2947"/>
    <n v="1831"/>
    <n v="554"/>
    <n v="539"/>
    <n v="4"/>
    <n v="11"/>
    <n v="9"/>
    <n v="20"/>
    <n v="24784"/>
    <n v="14562"/>
    <n v="9775"/>
    <n v="19.855595667870038"/>
    <n v="3.710575139146568"/>
    <n v="1.6697588126159555"/>
  </r>
  <r>
    <s v="Githurai-lang'ata"/>
    <s v="Kiambu, Kenya"/>
    <s v="Kenya"/>
    <s v="Kiambu"/>
    <s v="The first CLC site developed for proof of concept. It is a level 3 health facility that provides curative, immunization, antenatal, maternity and postnatal services, HIV and TB services, laboratory and ultrasound services. It also include community health services, provides water through a borehole and solar lighting."/>
    <s v="To develop and test the CLC concept"/>
    <s v="Philips and Kiambu County Government"/>
    <s v="June, 2014"/>
    <s v="Exploration"/>
    <x v="4"/>
    <n v="247"/>
    <n v="929"/>
    <n v="822"/>
    <n v="780"/>
    <n v="2092"/>
    <n v="817"/>
    <n v="172"/>
    <n v="170"/>
    <n v="2"/>
    <n v="0"/>
    <n v="2"/>
    <n v="6"/>
    <n v="16994"/>
    <n v="8270"/>
    <n v="7795"/>
    <n v="0"/>
    <n v="3.5294117647058822"/>
    <n v="1.1764705882352942"/>
  </r>
  <r>
    <s v="Githurai-lang'ata"/>
    <s v="Kiambu, Kenya"/>
    <s v="Kenya"/>
    <s v="Kiambu"/>
    <s v="The first CLC site developed for proof of concept. It is a level 3 health facility that provides curative, immunization, antenatal, maternity and postnatal services, HIV and TB services, laboratory and ultrasound services. It also include community health services, provides water through a borehole and solar lighting."/>
    <s v="To develop and test the CLC concept"/>
    <s v="Philips and Kiambu County Government"/>
    <s v="June, 2014"/>
    <s v="Exploration"/>
    <x v="5"/>
    <n v="550"/>
    <n v="2394"/>
    <n v="2284"/>
    <n v="1497"/>
    <n v="3152"/>
    <n v="1623"/>
    <n v="427"/>
    <n v="423"/>
    <n v="3"/>
    <n v="1"/>
    <n v="5"/>
    <n v="16"/>
    <n v="47796"/>
    <n v="16657"/>
    <n v="11633"/>
    <n v="2.3419203747072599"/>
    <n v="3.7825059101654848"/>
    <n v="1.1820330969267139"/>
  </r>
  <r>
    <s v="Githurai-lang'ata"/>
    <s v="Kiambu, Kenya"/>
    <s v="Kenya"/>
    <s v="Kiambu"/>
    <s v="The first CLC site developed for proof of concept. It is a level 3 health facility that provides curative, immunization, antenatal, maternity and postnatal services, HIV and TB services, laboratory and ultrasound services. It also include community health services, provides water through a borehole and solar lighting."/>
    <s v="To develop and test the CLC concept"/>
    <s v="Philips and Kiambu County Government"/>
    <s v="June, 2014"/>
    <s v="Exploration"/>
    <x v="6"/>
    <n v="643"/>
    <n v="2612"/>
    <n v="2312"/>
    <n v="1891"/>
    <n v="4016"/>
    <n v="2796"/>
    <n v="584"/>
    <n v="571"/>
    <n v="4"/>
    <n v="9"/>
    <n v="7"/>
    <n v="20"/>
    <n v="70161"/>
    <n v="20390"/>
    <n v="14250"/>
    <n v="15.410958904109588"/>
    <n v="3.5026269702276709"/>
    <n v="1.2259194395796849"/>
  </r>
  <r>
    <s v="Dandu"/>
    <s v="Mandera, Kenya"/>
    <s v="Kenya"/>
    <s v="Mandera"/>
    <s v="It is a level 3 health facility that provides curative, immunization, antenatal, maternity, postnatal services, HIV, TB services, laboratory and ultrasound services. It also includes community health services and solar lighting."/>
    <s v="To develop and test the CLC concept"/>
    <s v="Philips, UNFPA and Mandera County"/>
    <s v="July, 2017"/>
    <s v="Exploration"/>
    <x v="3"/>
    <n v="421"/>
    <n v="509"/>
    <n v="474"/>
    <n v="422"/>
    <n v="399"/>
    <n v="88"/>
    <n v="298"/>
    <n v="289"/>
    <n v="0"/>
    <n v="9"/>
    <n v="0"/>
    <n v="2"/>
    <n v="11099"/>
    <n v="543"/>
    <n v="750"/>
    <n v="30.201342281879196"/>
    <n v="0.69204152249134954"/>
    <n v="0"/>
  </r>
  <r>
    <s v="Dandu"/>
    <s v="Mandera, Kenya"/>
    <s v="Kenya"/>
    <s v="Mandera"/>
    <s v="It is a level 3 health facility that provides curative, immunization, antenatal, maternity, postnatal services, HIV, TB services, laboratory and ultrasound services. It also includes community health services and solar lighting."/>
    <s v="To develop and test the CLC concept"/>
    <s v="Philips, UNFPA and Mandera County"/>
    <s v="July, 2017"/>
    <s v="Exploration"/>
    <x v="4"/>
    <n v="460"/>
    <n v="519"/>
    <n v="383"/>
    <n v="411"/>
    <n v="416"/>
    <n v="153"/>
    <n v="279"/>
    <n v="277"/>
    <n v="1"/>
    <n v="1"/>
    <n v="1"/>
    <n v="1"/>
    <n v="13047"/>
    <n v="3979"/>
    <n v="1004"/>
    <n v="3.5842293906810037"/>
    <n v="0.36101083032490977"/>
    <n v="0.36101083032490977"/>
  </r>
  <r>
    <s v="Dandu"/>
    <s v="Mandera, Kenya"/>
    <s v="Kenya"/>
    <s v="Mandera"/>
    <s v="It is a level 3 health facility that provides curative, immunization, antenatal, maternity, postnatal services, HIV, TB services, laboratory and ultrasound services. It also includes community health services and solar lighting."/>
    <s v="To develop and test the CLC concept"/>
    <s v="Philips, UNFPA and Mandera County"/>
    <s v="July, 2017"/>
    <s v="Exploration"/>
    <x v="5"/>
    <n v="560"/>
    <n v="723"/>
    <n v="603"/>
    <n v="810"/>
    <n v="486"/>
    <n v="278"/>
    <n v="512"/>
    <n v="501"/>
    <n v="5"/>
    <n v="6"/>
    <n v="53"/>
    <n v="3"/>
    <n v="17085"/>
    <n v="2462"/>
    <n v="975"/>
    <n v="11.71875"/>
    <n v="0.5988023952095809"/>
    <n v="10.578842315369261"/>
  </r>
  <r>
    <s v="Dandu"/>
    <s v="Mandera, Kenya"/>
    <s v="Kenya"/>
    <s v="Mandera"/>
    <s v="It is a level 3 health facility that provides curative, immunization, antenatal, maternity, postnatal services, HIV, TB services, laboratory and ultrasound services. It also includes community health services and solar lighting."/>
    <s v="To develop and test the CLC concept"/>
    <s v="Philips, UNFPA and Mandera County"/>
    <s v="July, 2017"/>
    <s v="Exploration"/>
    <x v="6"/>
    <n v="476"/>
    <n v="695"/>
    <n v="625"/>
    <n v="524"/>
    <n v="473"/>
    <n v="242"/>
    <n v="511"/>
    <n v="502"/>
    <n v="4"/>
    <n v="5"/>
    <n v="44"/>
    <n v="12"/>
    <n v="12660"/>
    <n v="1648"/>
    <n v="1016"/>
    <n v="9.7847358121330714"/>
    <n v="2.3904382470119523"/>
    <n v="8.7649402390438258"/>
  </r>
  <r>
    <s v="Emali"/>
    <s v="Makueni, Kenya"/>
    <s v="Kenya"/>
    <s v="Makueni"/>
    <s v="The Partnership for Primary Care (P4PC) model involves outsourcing the operation of primary health facilities to the Philips/Amref partnership. A feasibility pilot has been ongoing since 2019, the pilot has involved upgrading of Emali health center, Matiku and Tutini dispensaries and documentation of lessons learnt. The pilot will inform the scaling of the project to other facilities in Makueni County."/>
    <s v="To address access to primary health care through improvements in quality of care, engagement of communities, financial sustainability, and system efficiency. "/>
    <s v="Philips, Amref and Makueni County"/>
    <s v="March, 2019"/>
    <s v="Feasibility Pilot (Commercial)"/>
    <x v="5"/>
    <n v="233"/>
    <n v="395"/>
    <n v="384"/>
    <n v="234"/>
    <n v="725"/>
    <n v="272"/>
    <n v="211"/>
    <n v="207"/>
    <n v="4"/>
    <n v="0"/>
    <n v="4"/>
    <n v="13"/>
    <n v="27176"/>
    <n v="3965"/>
    <n v="2035"/>
    <n v="0"/>
    <n v="6.2801932367149762"/>
    <n v="1.932367149758454"/>
  </r>
  <r>
    <s v="Emali"/>
    <s v="Makueni, Kenya"/>
    <s v="Kenya"/>
    <s v="Makueni"/>
    <s v="The Partnership for Primary Care (P4PC) model involves outsourcing the operation of primary health facilities to the Philips/Amref partnership. A feasibility pilot has been ongoing since 2019, the pilot has involved upgrading of Emali health center, Matiku and Tutini dispensaries and documentation of lessons learnt. The pilot will inform the scaling of the project to other facilities in Makueni County."/>
    <s v="To address access to primary health care through improvements in quality of care, engagement of communities, financial sustainability, and system efficiency. "/>
    <s v="Philips, Amref and Makueni County"/>
    <s v="March, 2019"/>
    <s v="Feasibility Pilot (Commercial)"/>
    <x v="6"/>
    <n v="294"/>
    <n v="475"/>
    <n v="465"/>
    <n v="389"/>
    <n v="827"/>
    <n v="354"/>
    <n v="301"/>
    <n v="294"/>
    <n v="6"/>
    <n v="1"/>
    <n v="2"/>
    <n v="4"/>
    <n v="27022"/>
    <n v="5231"/>
    <n v="2543"/>
    <n v="3.3222591362126246"/>
    <n v="1.3605442176870748"/>
    <n v="0.68027210884353739"/>
  </r>
  <r>
    <s v="Matiku"/>
    <s v="Makueni, Kenya"/>
    <s v="Kenya"/>
    <s v="Makueni"/>
    <s v="The Partnership for Primary Care (P4PC) model involves outsourcing the operation of primary health facilities to the Philips/Amref partnership. A feasibility pilot has been ongoing since 2019, the pilot has involved upgrading of Emali health center, Matiku and Tutini dispensaries and documentation of lessons learnt. The pilot will inform the scaling of the project to other facilities in Makueni County."/>
    <s v="To address access to primary health care through improvements in quality of care, engagement of communities, financial sustainability, and system efficiency. "/>
    <s v="Philips, Amref and Makueni County"/>
    <s v="March, 2019"/>
    <s v="Feasibility Pilot (Commercial)"/>
    <x v="5"/>
    <n v="6"/>
    <n v="17"/>
    <n v="18"/>
    <n v="33"/>
    <n v="4"/>
    <n v="5"/>
    <n v="1"/>
    <n v="1"/>
    <n v="0"/>
    <n v="0"/>
    <n v="0"/>
    <n v="0"/>
    <n v="4171"/>
    <n v="516"/>
    <n v="30"/>
    <n v="0"/>
    <n v="0"/>
    <n v="0"/>
  </r>
  <r>
    <s v="Matiku"/>
    <s v="Makueni, Kenya"/>
    <s v="Kenya"/>
    <s v="Makueni"/>
    <s v="The Partnership for Primary Care (P4PC) model involves outsourcing the operation of primary health facilities to the Philips/Amref partnership. A feasibility pilot has been ongoing since 2019, the pilot has involved upgrading of Emali health center, Matiku and Tutini dispensaries and documentation of lessons learnt. The pilot will inform the scaling of the project to other facilities in Makueni County."/>
    <s v="To address access to primary health care through improvements in quality of care, engagement of communities, financial sustainability, and system efficiency. "/>
    <s v="Philips, Amref and Makueni County"/>
    <s v="March, 2019"/>
    <s v="Feasibility Pilot (Commercial)"/>
    <x v="6"/>
    <n v="18"/>
    <n v="41"/>
    <n v="35"/>
    <n v="48"/>
    <n v="40"/>
    <n v="26"/>
    <n v="10"/>
    <n v="10"/>
    <n v="0"/>
    <n v="0"/>
    <n v="1"/>
    <n v="1"/>
    <n v="6419"/>
    <n v="712"/>
    <n v="153"/>
    <n v="0"/>
    <n v="10"/>
    <n v="10"/>
  </r>
  <r>
    <s v="Tutini"/>
    <s v="Makueni, Kenya"/>
    <s v="Kenya"/>
    <s v="Makueni"/>
    <s v="The Partnership for Primary Care (P4PC) model involves outsourcing the operation of primary health facilities to the Philips/Amref partnership. A feasibility pilot has been ongoing since 2019, the pilot has involved upgrading of Emali health center, Matiku and Tutini dispensaries and documentation of lessons learnt. The pilot will inform the scaling of the project to other facilities in Makueni County."/>
    <s v="To address access to primary health care through improvements in quality of care, engagement of communities, financial sustainability, and system efficiency. "/>
    <s v="Philips, Amref and Makueni County"/>
    <s v="March, 2019"/>
    <s v="Feasibility Pilot (Commercial)"/>
    <x v="5"/>
    <n v="9"/>
    <n v="29"/>
    <n v="34"/>
    <n v="50"/>
    <n v="13"/>
    <n v="18"/>
    <n v="10"/>
    <n v="10"/>
    <n v="0"/>
    <n v="0"/>
    <n v="0"/>
    <n v="0"/>
    <n v="6951"/>
    <n v="585"/>
    <n v="74"/>
    <n v="0"/>
    <n v="0"/>
    <n v="0"/>
  </r>
  <r>
    <s v="Tutini"/>
    <s v="Makueni, Kenya"/>
    <s v="Kenya"/>
    <s v="Makueni"/>
    <s v="The Partnership for Primary Care (P4PC) model involves outsourcing the operation of primary health facilities to the Philips/Amref partnership. A feasibility pilot has been ongoing since 2019, the pilot has involved upgrading of Emali health center, Matiku and Tutini dispensaries and documentation of lessons learnt. The pilot will inform the scaling of the project to other facilities in Makueni County."/>
    <s v="To address access to primary health care through improvements in quality of care, engagement of communities, financial sustainability, and system efficiency. "/>
    <s v="Philips, Amref and Makueni County"/>
    <s v="March, 2019"/>
    <s v="Feasibility Pilot (Commercial)"/>
    <x v="6"/>
    <n v="23"/>
    <n v="40"/>
    <n v="36"/>
    <n v="43"/>
    <n v="28"/>
    <n v="29"/>
    <n v="25"/>
    <n v="25"/>
    <n v="0"/>
    <n v="0"/>
    <n v="0"/>
    <n v="2"/>
    <n v="7521"/>
    <n v="589"/>
    <n v="114"/>
    <n v="0"/>
    <n v="8"/>
    <n v="0"/>
  </r>
  <r>
    <m/>
    <m/>
    <m/>
    <m/>
    <m/>
    <m/>
    <m/>
    <m/>
    <m/>
    <x v="7"/>
    <m/>
    <m/>
    <m/>
    <m/>
    <m/>
    <m/>
    <m/>
    <m/>
    <m/>
    <m/>
    <m/>
    <m/>
    <m/>
    <m/>
    <m/>
    <m/>
    <m/>
    <m/>
  </r>
</pivotCacheRecords>
</file>

<file path=xl/pivotCache/pivotCacheRecords2.xml><?xml version="1.0" encoding="utf-8"?>
<pivotCacheRecords xmlns="http://schemas.openxmlformats.org/spreadsheetml/2006/main" xmlns:r="http://schemas.openxmlformats.org/officeDocument/2006/relationships" count="17">
  <r>
    <x v="0"/>
    <s v="Kiambu, Kenya"/>
    <s v="Kenya"/>
    <s v="Kiambu"/>
    <s v="The first CLC site developed for proof of concept. It is a level 3 health facility that provides curative, immunization, antenatal, maternity and postnatal services, HIV and TB services, laboratory and ultrasound services. It also include community health services, provides water through a borehole and solar lighting."/>
    <s v="To develop and test the CLC concept"/>
    <s v="Philips and Kiambu County Government"/>
    <s v="June, 2014"/>
    <s v="Exploration"/>
    <x v="0"/>
    <m/>
    <m/>
    <m/>
    <n v="446"/>
    <n v="106"/>
    <m/>
    <m/>
    <m/>
    <m/>
    <m/>
    <m/>
    <m/>
    <n v="10105"/>
    <n v="2745"/>
    <n v="491"/>
    <s v=""/>
    <s v=""/>
    <s v=""/>
    <m/>
  </r>
  <r>
    <x v="0"/>
    <s v="Kiambu, Kenya"/>
    <s v="Kenya"/>
    <s v="Kiambu"/>
    <s v="The first CLC site developed for proof of concept. It is a level 3 health facility that provides curative, immunization, antenatal, maternity and postnatal services, HIV and TB services, laboratory and ultrasound services. It also include community health services, provides water through a borehole and solar lighting."/>
    <s v="To develop and test the CLC concept"/>
    <s v="Philips and Kiambu County Government"/>
    <s v="June, 2014"/>
    <s v="Exploration"/>
    <x v="1"/>
    <n v="243"/>
    <n v="967"/>
    <n v="829"/>
    <n v="684"/>
    <n v="884"/>
    <n v="332"/>
    <n v="151"/>
    <n v="146"/>
    <n v="1"/>
    <n v="4"/>
    <n v="5"/>
    <n v="11"/>
    <n v="24209"/>
    <n v="6079"/>
    <n v="2840"/>
    <n v="26.490066225165563"/>
    <n v="7.5342465753424657"/>
    <n v="3.4246575342465753"/>
    <m/>
  </r>
  <r>
    <x v="0"/>
    <s v="Kiambu, Kenya"/>
    <s v="Kenya"/>
    <s v="Kiambu"/>
    <s v="The first CLC site developed for proof of concept. It is a level 3 health facility that provides curative, immunization, antenatal, maternity and postnatal services, HIV and TB services, laboratory and ultrasound services. It also include community health services, provides water through a borehole and solar lighting."/>
    <s v="To develop and test the CLC concept"/>
    <s v="Philips and Kiambu County Government"/>
    <s v="June, 2014"/>
    <s v="Exploration"/>
    <x v="2"/>
    <n v="578"/>
    <n v="1691"/>
    <n v="1629"/>
    <n v="1126"/>
    <n v="2720"/>
    <n v="1491"/>
    <n v="440"/>
    <n v="434"/>
    <n v="1"/>
    <n v="5"/>
    <n v="6"/>
    <n v="27"/>
    <n v="35360"/>
    <n v="11505"/>
    <n v="9064"/>
    <n v="11.363636363636363"/>
    <n v="6.2211981566820276"/>
    <n v="1.3824884792626728"/>
    <m/>
  </r>
  <r>
    <x v="0"/>
    <s v="Kiambu, Kenya"/>
    <s v="Kenya"/>
    <s v="Kiambu"/>
    <s v="The first CLC site developed for proof of concept. It is a level 3 health facility that provides curative, immunization, antenatal, maternity and postnatal services, HIV and TB services, laboratory and ultrasound services. It also include community health services, provides water through a borehole and solar lighting."/>
    <s v="To develop and test the CLC concept"/>
    <s v="Philips and Kiambu County Government"/>
    <s v="June, 2014"/>
    <s v="Exploration"/>
    <x v="3"/>
    <n v="657"/>
    <n v="2017"/>
    <n v="1910"/>
    <n v="1444"/>
    <n v="2947"/>
    <n v="1831"/>
    <n v="554"/>
    <n v="539"/>
    <n v="4"/>
    <n v="11"/>
    <n v="9"/>
    <n v="20"/>
    <n v="24784"/>
    <n v="14562"/>
    <n v="9775"/>
    <n v="19.855595667870038"/>
    <n v="3.710575139146568"/>
    <n v="1.6697588126159555"/>
    <m/>
  </r>
  <r>
    <x v="0"/>
    <s v="Kiambu, Kenya"/>
    <s v="Kenya"/>
    <s v="Kiambu"/>
    <s v="The first CLC site developed for proof of concept. It is a level 3 health facility that provides curative, immunization, antenatal, maternity and postnatal services, HIV and TB services, laboratory and ultrasound services. It also include community health services, provides water through a borehole and solar lighting."/>
    <s v="To develop and test the CLC concept"/>
    <s v="Philips and Kiambu County Government"/>
    <s v="June, 2014"/>
    <s v="Exploration"/>
    <x v="4"/>
    <n v="247"/>
    <n v="929"/>
    <n v="822"/>
    <n v="780"/>
    <n v="2092"/>
    <n v="817"/>
    <n v="172"/>
    <n v="170"/>
    <n v="2"/>
    <n v="0"/>
    <n v="2"/>
    <n v="6"/>
    <n v="16994"/>
    <n v="8270"/>
    <n v="7795"/>
    <n v="0"/>
    <n v="3.5294117647058822"/>
    <n v="1.1764705882352942"/>
    <m/>
  </r>
  <r>
    <x v="0"/>
    <s v="Kiambu, Kenya"/>
    <s v="Kenya"/>
    <s v="Kiambu"/>
    <s v="The first CLC site developed for proof of concept. It is a level 3 health facility that provides curative, immunization, antenatal, maternity and postnatal services, HIV and TB services, laboratory and ultrasound services. It also include community health services, provides water through a borehole and solar lighting."/>
    <s v="To develop and test the CLC concept"/>
    <s v="Philips and Kiambu County Government"/>
    <s v="June, 2014"/>
    <s v="Exploration"/>
    <x v="5"/>
    <n v="550"/>
    <n v="2394"/>
    <n v="2284"/>
    <n v="1497"/>
    <n v="3152"/>
    <n v="1623"/>
    <n v="427"/>
    <n v="423"/>
    <n v="3"/>
    <n v="1"/>
    <n v="5"/>
    <n v="16"/>
    <n v="47796"/>
    <n v="16657"/>
    <n v="11633"/>
    <n v="2.3419203747072599"/>
    <n v="3.7825059101654848"/>
    <n v="1.1820330969267139"/>
    <m/>
  </r>
  <r>
    <x v="0"/>
    <s v="Kiambu, Kenya"/>
    <s v="Kenya"/>
    <s v="Kiambu"/>
    <s v="The first CLC site developed for proof of concept. It is a level 3 health facility that provides curative, immunization, antenatal, maternity and postnatal services, HIV and TB services, laboratory and ultrasound services. It also include community health services, provides water through a borehole and solar lighting."/>
    <s v="To develop and test the CLC concept"/>
    <s v="Philips and Kiambu County Government"/>
    <s v="June, 2014"/>
    <s v="Exploration"/>
    <x v="6"/>
    <n v="643"/>
    <n v="2612"/>
    <n v="2312"/>
    <n v="1891"/>
    <n v="4016"/>
    <n v="2796"/>
    <n v="584"/>
    <n v="571"/>
    <n v="4"/>
    <n v="9"/>
    <n v="7"/>
    <n v="20"/>
    <n v="70161"/>
    <n v="20390"/>
    <n v="14250"/>
    <n v="15.410958904109588"/>
    <n v="3.5026269702276709"/>
    <n v="1.2259194395796849"/>
    <m/>
  </r>
  <r>
    <x v="1"/>
    <s v="Mandera, Kenya"/>
    <s v="Kenya"/>
    <s v="Mandera"/>
    <s v="It is a level 3 health facility that provides curative, immunization, antenatal, maternity, postnatal services, HIV, TB services, laboratory and ultrasound services. It also includes community health services and solar lighting."/>
    <s v="To develop and test the CLC concept"/>
    <s v="Philips, UNFPA and Mandera County"/>
    <s v="July, 2017"/>
    <s v="Exploration"/>
    <x v="3"/>
    <n v="421"/>
    <n v="509"/>
    <n v="474"/>
    <n v="422"/>
    <n v="399"/>
    <n v="88"/>
    <n v="298"/>
    <n v="289"/>
    <n v="0"/>
    <n v="9"/>
    <n v="0"/>
    <n v="2"/>
    <n v="11099"/>
    <n v="543"/>
    <n v="750"/>
    <n v="30.201342281879196"/>
    <n v="0.69204152249134954"/>
    <n v="0"/>
    <m/>
  </r>
  <r>
    <x v="1"/>
    <s v="Mandera, Kenya"/>
    <s v="Kenya"/>
    <s v="Mandera"/>
    <s v="It is a level 3 health facility that provides curative, immunization, antenatal, maternity, postnatal services, HIV, TB services, laboratory and ultrasound services. It also includes community health services and solar lighting."/>
    <s v="To develop and test the CLC concept"/>
    <s v="Philips, UNFPA and Mandera County"/>
    <s v="July, 2017"/>
    <s v="Exploration"/>
    <x v="4"/>
    <n v="460"/>
    <n v="519"/>
    <n v="383"/>
    <n v="411"/>
    <n v="416"/>
    <n v="153"/>
    <n v="279"/>
    <n v="277"/>
    <n v="1"/>
    <n v="1"/>
    <n v="1"/>
    <n v="1"/>
    <n v="13047"/>
    <n v="3979"/>
    <n v="1004"/>
    <n v="3.5842293906810037"/>
    <n v="0.36101083032490977"/>
    <n v="0.36101083032490977"/>
    <m/>
  </r>
  <r>
    <x v="1"/>
    <s v="Mandera, Kenya"/>
    <s v="Kenya"/>
    <s v="Mandera"/>
    <s v="It is a level 3 health facility that provides curative, immunization, antenatal, maternity, postnatal services, HIV, TB services, laboratory and ultrasound services. It also includes community health services and solar lighting."/>
    <s v="To develop and test the CLC concept"/>
    <s v="Philips, UNFPA and Mandera County"/>
    <s v="July, 2017"/>
    <s v="Exploration"/>
    <x v="5"/>
    <n v="560"/>
    <n v="723"/>
    <n v="603"/>
    <n v="810"/>
    <n v="486"/>
    <n v="278"/>
    <n v="512"/>
    <n v="501"/>
    <n v="5"/>
    <n v="6"/>
    <n v="53"/>
    <n v="3"/>
    <n v="17085"/>
    <n v="2462"/>
    <n v="975"/>
    <n v="11.71875"/>
    <n v="0.5988023952095809"/>
    <n v="10.578842315369261"/>
    <m/>
  </r>
  <r>
    <x v="1"/>
    <s v="Mandera, Kenya"/>
    <s v="Kenya"/>
    <s v="Mandera"/>
    <s v="It is a level 3 health facility that provides curative, immunization, antenatal, maternity, postnatal services, HIV, TB services, laboratory and ultrasound services. It also includes community health services and solar lighting."/>
    <s v="To develop and test the CLC concept"/>
    <s v="Philips, UNFPA and Mandera County"/>
    <s v="July, 2017"/>
    <s v="Exploration"/>
    <x v="6"/>
    <n v="476"/>
    <n v="695"/>
    <n v="625"/>
    <n v="524"/>
    <n v="473"/>
    <n v="242"/>
    <n v="511"/>
    <n v="502"/>
    <n v="4"/>
    <n v="5"/>
    <n v="44"/>
    <n v="12"/>
    <n v="12660"/>
    <n v="1648"/>
    <n v="1016"/>
    <n v="9.7847358121330714"/>
    <n v="2.3904382470119523"/>
    <n v="8.7649402390438258"/>
    <m/>
  </r>
  <r>
    <x v="2"/>
    <s v="Makueni, Kenya"/>
    <s v="Kenya"/>
    <s v="Makueni"/>
    <s v="The Partnership for Primary Care (P4PC) model involves outsourcing the operation of primary health facilities to the Philips/Amref partnership. A feasibility pilot has been ongoing since 2019, the pilot has involved upgrading of Emali health center, Matiku and Tutini dispensaries and documentation of lessons learnt. The pilot will inform the scaling of the project to other facilities in Makueni County."/>
    <s v="To address access to primary health care through improvements in quality of care, engagement of communities, financial sustainability, and system efficiency. "/>
    <s v="Philips, Amref and Makueni County"/>
    <s v="March, 2019"/>
    <s v="Feasibility Pilot (Commercial)"/>
    <x v="5"/>
    <n v="233"/>
    <n v="395"/>
    <n v="384"/>
    <n v="234"/>
    <n v="725"/>
    <n v="272"/>
    <n v="211"/>
    <n v="207"/>
    <n v="4"/>
    <n v="0"/>
    <n v="4"/>
    <n v="13"/>
    <n v="27176"/>
    <n v="3965"/>
    <n v="2035"/>
    <n v="0"/>
    <n v="6.2801932367149762"/>
    <n v="1.932367149758454"/>
    <n v="178900"/>
  </r>
  <r>
    <x v="2"/>
    <s v="Makueni, Kenya"/>
    <s v="Kenya"/>
    <s v="Makueni"/>
    <s v="The Partnership for Primary Care (P4PC) model involves outsourcing the operation of primary health facilities to the Philips/Amref partnership. A feasibility pilot has been ongoing since 2019, the pilot has involved upgrading of Emali health center, Matiku and Tutini dispensaries and documentation of lessons learnt. The pilot will inform the scaling of the project to other facilities in Makueni County."/>
    <s v="To address access to primary health care through improvements in quality of care, engagement of communities, financial sustainability, and system efficiency. "/>
    <s v="Philips, Amref and Makueni County"/>
    <s v="March, 2019"/>
    <s v="Feasibility Pilot (Commercial)"/>
    <x v="6"/>
    <n v="294"/>
    <n v="475"/>
    <n v="465"/>
    <n v="389"/>
    <n v="827"/>
    <n v="354"/>
    <n v="301"/>
    <n v="294"/>
    <n v="6"/>
    <n v="1"/>
    <n v="2"/>
    <n v="4"/>
    <n v="27022"/>
    <n v="5231"/>
    <n v="2543"/>
    <n v="3.3222591362126246"/>
    <n v="1.3605442176870748"/>
    <n v="0.68027210884353739"/>
    <n v="1702200"/>
  </r>
  <r>
    <x v="3"/>
    <s v="Makueni, Kenya"/>
    <s v="Kenya"/>
    <s v="Makueni"/>
    <s v="The Partnership for Primary Care (P4PC) model involves outsourcing the operation of primary health facilities to the Philips/Amref partnership. A feasibility pilot has been ongoing since 2019, the pilot has involved upgrading of Emali health center, Matiku and Tutini dispensaries and documentation of lessons learnt. The pilot will inform the scaling of the project to other facilities in Makueni County."/>
    <s v="To address access to primary health care through improvements in quality of care, engagement of communities, financial sustainability, and system efficiency. "/>
    <s v="Philips, Amref and Makueni County"/>
    <s v="March, 2019"/>
    <s v="Feasibility Pilot (Commercial)"/>
    <x v="5"/>
    <n v="6"/>
    <n v="17"/>
    <n v="18"/>
    <n v="33"/>
    <n v="4"/>
    <n v="5"/>
    <n v="1"/>
    <n v="1"/>
    <n v="0"/>
    <n v="0"/>
    <n v="0"/>
    <n v="0"/>
    <n v="4171"/>
    <n v="516"/>
    <n v="30"/>
    <n v="0"/>
    <n v="0"/>
    <n v="0"/>
    <n v="0"/>
  </r>
  <r>
    <x v="3"/>
    <s v="Makueni, Kenya"/>
    <s v="Kenya"/>
    <s v="Makueni"/>
    <s v="The Partnership for Primary Care (P4PC) model involves outsourcing the operation of primary health facilities to the Philips/Amref partnership. A feasibility pilot has been ongoing since 2019, the pilot has involved upgrading of Emali health center, Matiku and Tutini dispensaries and documentation of lessons learnt. The pilot will inform the scaling of the project to other facilities in Makueni County."/>
    <s v="To address access to primary health care through improvements in quality of care, engagement of communities, financial sustainability, and system efficiency. "/>
    <s v="Philips, Amref and Makueni County"/>
    <s v="March, 2019"/>
    <s v="Feasibility Pilot (Commercial)"/>
    <x v="6"/>
    <n v="18"/>
    <n v="41"/>
    <n v="35"/>
    <n v="48"/>
    <n v="40"/>
    <n v="26"/>
    <n v="10"/>
    <n v="10"/>
    <n v="0"/>
    <n v="0"/>
    <n v="1"/>
    <n v="1"/>
    <n v="6419"/>
    <n v="712"/>
    <n v="153"/>
    <n v="0"/>
    <n v="10"/>
    <n v="10"/>
    <n v="334950"/>
  </r>
  <r>
    <x v="4"/>
    <s v="Makueni, Kenya"/>
    <s v="Kenya"/>
    <s v="Makueni"/>
    <s v="The Partnership for Primary Care (P4PC) model involves outsourcing the operation of primary health facilities to the Philips/Amref partnership. A feasibility pilot has been ongoing since 2019, the pilot has involved upgrading of Emali health center, Matiku and Tutini dispensaries and documentation of lessons learnt. The pilot will inform the scaling of the project to other facilities in Makueni County."/>
    <s v="To address access to primary health care through improvements in quality of care, engagement of communities, financial sustainability, and system efficiency. "/>
    <s v="Philips, Amref and Makueni County"/>
    <s v="March, 2019"/>
    <s v="Feasibility Pilot (Commercial)"/>
    <x v="5"/>
    <n v="9"/>
    <n v="29"/>
    <n v="34"/>
    <n v="50"/>
    <n v="13"/>
    <n v="18"/>
    <n v="10"/>
    <n v="10"/>
    <n v="0"/>
    <n v="0"/>
    <n v="0"/>
    <n v="0"/>
    <n v="6951"/>
    <n v="585"/>
    <n v="74"/>
    <n v="0"/>
    <n v="0"/>
    <n v="0"/>
    <n v="0"/>
  </r>
  <r>
    <x v="4"/>
    <s v="Makueni, Kenya"/>
    <s v="Kenya"/>
    <s v="Makueni"/>
    <s v="The Partnership for Primary Care (P4PC) model involves outsourcing the operation of primary health facilities to the Philips/Amref partnership. A feasibility pilot has been ongoing since 2019, the pilot has involved upgrading of Emali health center, Matiku and Tutini dispensaries and documentation of lessons learnt. The pilot will inform the scaling of the project to other facilities in Makueni County."/>
    <s v="To address access to primary health care through improvements in quality of care, engagement of communities, financial sustainability, and system efficiency. "/>
    <s v="Philips, Amref and Makueni County"/>
    <s v="March, 2019"/>
    <s v="Feasibility Pilot (Commercial)"/>
    <x v="6"/>
    <n v="23"/>
    <n v="40"/>
    <n v="36"/>
    <n v="43"/>
    <n v="28"/>
    <n v="29"/>
    <n v="25"/>
    <n v="25"/>
    <n v="0"/>
    <n v="0"/>
    <n v="0"/>
    <n v="2"/>
    <n v="7521"/>
    <n v="589"/>
    <n v="114"/>
    <n v="0"/>
    <n v="8"/>
    <n v="0"/>
    <n v="47525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1stand4th_ANC"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C6" firstHeaderRow="0" firstDataRow="1" firstDataCol="1"/>
  <pivotFields count="29">
    <pivotField showAll="0">
      <items count="6">
        <item h="1" x="1"/>
        <item x="2"/>
        <item h="1" x="0"/>
        <item h="1" x="3"/>
        <item h="1" x="4"/>
        <item t="default"/>
      </items>
    </pivotField>
    <pivotField showAll="0"/>
    <pivotField showAll="0"/>
    <pivotField showAll="0"/>
    <pivotField showAll="0"/>
    <pivotField showAll="0"/>
    <pivotField showAll="0"/>
    <pivotField showAll="0"/>
    <pivotField showAll="0"/>
    <pivotField axis="axisRow" showAll="0">
      <items count="8">
        <item x="0"/>
        <item x="1"/>
        <item x="2"/>
        <item x="3"/>
        <item x="4"/>
        <item x="5"/>
        <item x="6"/>
        <item t="default"/>
      </items>
    </pivotField>
    <pivotField showAll="0"/>
    <pivotField showAll="0"/>
    <pivotField showAll="0"/>
    <pivotField showAll="0"/>
    <pivotField dataField="1"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defaultSubtotal="0"/>
  </pivotFields>
  <rowFields count="1">
    <field x="9"/>
  </rowFields>
  <rowItems count="3">
    <i>
      <x v="5"/>
    </i>
    <i>
      <x v="6"/>
    </i>
    <i t="grand">
      <x/>
    </i>
  </rowItems>
  <colFields count="1">
    <field x="-2"/>
  </colFields>
  <colItems count="2">
    <i>
      <x/>
    </i>
    <i i="1">
      <x v="1"/>
    </i>
  </colItems>
  <dataFields count="2">
    <dataField name="1st ANC" fld="14" baseField="9" baseItem="1"/>
    <dataField name="4th ANC" fld="15" baseField="9" baseItem="1"/>
  </dataFields>
  <chartFormats count="4">
    <chartFormat chart="0" format="6" series="1">
      <pivotArea type="data" outline="0" fieldPosition="0">
        <references count="1">
          <reference field="4294967294" count="1" selected="0">
            <x v="0"/>
          </reference>
        </references>
      </pivotArea>
    </chartFormat>
    <chartFormat chart="0" format="7" series="1">
      <pivotArea type="data" outline="0" fieldPosition="0">
        <references count="1">
          <reference field="4294967294" count="1" selected="0">
            <x v="1"/>
          </reference>
        </references>
      </pivotArea>
    </chartFormat>
    <chartFormat chart="2" format="12" series="1">
      <pivotArea type="data" outline="0" fieldPosition="0">
        <references count="1">
          <reference field="4294967294" count="1" selected="0">
            <x v="0"/>
          </reference>
        </references>
      </pivotArea>
    </chartFormat>
    <chartFormat chart="2" format="13"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0000000-0007-0000-0900-000000000000}" name="Patient_experience"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H6" firstHeaderRow="0" firstDataRow="1" firstDataCol="1"/>
  <pivotFields count="29">
    <pivotField showAll="0">
      <items count="6">
        <item h="1" x="1"/>
        <item x="2"/>
        <item h="1" x="0"/>
        <item h="1" x="3"/>
        <item h="1" x="4"/>
        <item t="default"/>
      </items>
    </pivotField>
    <pivotField showAll="0"/>
    <pivotField showAll="0"/>
    <pivotField showAll="0"/>
    <pivotField showAll="0"/>
    <pivotField showAll="0"/>
    <pivotField showAll="0"/>
    <pivotField showAll="0"/>
    <pivotField showAll="0"/>
    <pivotField axis="axisRow" showAll="0">
      <items count="8">
        <item x="0"/>
        <item x="1"/>
        <item x="2"/>
        <item x="3"/>
        <item x="4"/>
        <item x="5"/>
        <item x="6"/>
        <item t="default"/>
      </items>
    </pivotField>
    <pivotField showAll="0"/>
    <pivotField showAll="0"/>
    <pivotField dataField="1" showAll="0"/>
    <pivotField showAll="0"/>
    <pivotField showAll="0"/>
    <pivotField dataField="1" showAll="0"/>
    <pivotField dataField="1" showAll="0"/>
    <pivotField showAll="0"/>
    <pivotField showAll="0"/>
    <pivotField showAll="0"/>
    <pivotField showAll="0"/>
    <pivotField showAll="0"/>
    <pivotField dataField="1" showAll="0"/>
    <pivotField dataField="1" showAll="0"/>
    <pivotField dataField="1" showAll="0"/>
    <pivotField showAll="0"/>
    <pivotField showAll="0"/>
    <pivotField showAll="0"/>
    <pivotField dataField="1" showAll="0" defaultSubtotal="0"/>
  </pivotFields>
  <rowFields count="1">
    <field x="9"/>
  </rowFields>
  <rowItems count="3">
    <i>
      <x v="5"/>
    </i>
    <i>
      <x v="6"/>
    </i>
    <i t="grand">
      <x/>
    </i>
  </rowItems>
  <colFields count="1">
    <field x="-2"/>
  </colFields>
  <colItems count="7">
    <i>
      <x/>
    </i>
    <i i="1">
      <x v="1"/>
    </i>
    <i i="2">
      <x v="2"/>
    </i>
    <i i="3">
      <x v="3"/>
    </i>
    <i i="4">
      <x v="4"/>
    </i>
    <i i="5">
      <x v="5"/>
    </i>
    <i i="6">
      <x v="6"/>
    </i>
  </colItems>
  <dataFields count="7">
    <dataField name="Sum of DPT3_n" fld="12" baseField="9" baseItem="0"/>
    <dataField name="Sum of ANC_4visits" fld="15" baseField="9" baseItem="0"/>
    <dataField name="Sum of GOPD_n" fld="22" baseField="0" baseItem="0"/>
    <dataField name="Sum of CWC_n" fld="23" baseField="0" baseItem="0"/>
    <dataField name="Sum of ANC_n" fld="24" baseField="0" baseItem="0"/>
    <dataField name="Sum of deliveries_n" fld="16" baseField="9" baseItem="0"/>
    <dataField name="Sum of NHIF_claims" fld="28" baseField="9" baseItem="5"/>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0000000-0007-0000-0A00-000000000000}" name="calcs2"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E6" firstHeaderRow="0" firstDataRow="1" firstDataCol="1"/>
  <pivotFields count="29">
    <pivotField showAll="0">
      <items count="6">
        <item h="1" x="1"/>
        <item x="2"/>
        <item h="1" x="0"/>
        <item h="1" x="3"/>
        <item h="1" x="4"/>
        <item t="default"/>
      </items>
    </pivotField>
    <pivotField showAll="0"/>
    <pivotField showAll="0"/>
    <pivotField showAll="0"/>
    <pivotField showAll="0"/>
    <pivotField showAll="0"/>
    <pivotField showAll="0"/>
    <pivotField showAll="0"/>
    <pivotField showAll="0"/>
    <pivotField axis="axisRow" showAll="0">
      <items count="8">
        <item x="0"/>
        <item x="1"/>
        <item x="2"/>
        <item x="3"/>
        <item x="4"/>
        <item x="5"/>
        <item x="6"/>
        <item t="default"/>
      </items>
    </pivotField>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dataField="1" showAll="0"/>
    <pivotField dataField="1" showAll="0"/>
    <pivotField dataField="1" showAll="0"/>
    <pivotField showAll="0" defaultSubtotal="0"/>
  </pivotFields>
  <rowFields count="1">
    <field x="9"/>
  </rowFields>
  <rowItems count="3">
    <i>
      <x v="5"/>
    </i>
    <i>
      <x v="6"/>
    </i>
    <i t="grand">
      <x/>
    </i>
  </rowItems>
  <colFields count="1">
    <field x="-2"/>
  </colFields>
  <colItems count="4">
    <i>
      <x/>
    </i>
    <i i="1">
      <x v="1"/>
    </i>
    <i i="2">
      <x v="2"/>
    </i>
    <i i="3">
      <x v="3"/>
    </i>
  </colItems>
  <dataFields count="4">
    <dataField name="Sum of FSB_rateper1000" fld="25" baseField="9" baseItem="0"/>
    <dataField name="Sum of Prop_LBW" fld="26" baseField="9" baseItem="0"/>
    <dataField name="Sum of prop_preterm" fld="27" baseField="9" baseItem="0"/>
    <dataField name="Sum of FIC" fld="13" baseField="9" baseItem="0"/>
  </dataFields>
  <formats count="1">
    <format dxfId="34">
      <pivotArea dataOnly="0" outline="0" fieldPosition="0">
        <references count="1">
          <reference field="4294967294" count="3">
            <x v="0"/>
            <x v="1"/>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00000000-0007-0000-0B00-000000000000}" name="change_magnitude"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J12" firstHeaderRow="0" firstDataRow="1" firstDataCol="1"/>
  <pivotFields count="28">
    <pivotField showAll="0"/>
    <pivotField showAll="0"/>
    <pivotField showAll="0"/>
    <pivotField showAll="0"/>
    <pivotField showAll="0"/>
    <pivotField showAll="0"/>
    <pivotField showAll="0"/>
    <pivotField showAll="0"/>
    <pivotField showAll="0"/>
    <pivotField axis="axisRow" showAll="0">
      <items count="9">
        <item x="0"/>
        <item x="1"/>
        <item x="2"/>
        <item x="3"/>
        <item x="4"/>
        <item x="5"/>
        <item x="6"/>
        <item x="7"/>
        <item t="default"/>
      </items>
    </pivotField>
    <pivotField showAll="0"/>
    <pivotField showAll="0"/>
    <pivotField dataField="1" showAll="0"/>
    <pivotField showAll="0"/>
    <pivotField showAll="0"/>
    <pivotField dataField="1" showAll="0"/>
    <pivotField dataField="1" showAll="0"/>
    <pivotField showAll="0"/>
    <pivotField showAll="0"/>
    <pivotField showAll="0"/>
    <pivotField showAll="0"/>
    <pivotField showAll="0"/>
    <pivotField dataField="1" showAll="0"/>
    <pivotField dataField="1" showAll="0"/>
    <pivotField dataField="1" showAll="0"/>
    <pivotField dataField="1" showAll="0"/>
    <pivotField dataField="1" showAll="0"/>
    <pivotField dataField="1" showAll="0"/>
  </pivotFields>
  <rowFields count="1">
    <field x="9"/>
  </rowFields>
  <rowItems count="9">
    <i>
      <x/>
    </i>
    <i>
      <x v="1"/>
    </i>
    <i>
      <x v="2"/>
    </i>
    <i>
      <x v="3"/>
    </i>
    <i>
      <x v="4"/>
    </i>
    <i>
      <x v="5"/>
    </i>
    <i>
      <x v="6"/>
    </i>
    <i>
      <x v="7"/>
    </i>
    <i t="grand">
      <x/>
    </i>
  </rowItems>
  <colFields count="1">
    <field x="-2"/>
  </colFields>
  <colItems count="9">
    <i>
      <x/>
    </i>
    <i i="1">
      <x v="1"/>
    </i>
    <i i="2">
      <x v="2"/>
    </i>
    <i i="3">
      <x v="3"/>
    </i>
    <i i="4">
      <x v="4"/>
    </i>
    <i i="5">
      <x v="5"/>
    </i>
    <i i="6">
      <x v="6"/>
    </i>
    <i i="7">
      <x v="7"/>
    </i>
    <i i="8">
      <x v="8"/>
    </i>
  </colItems>
  <dataFields count="9">
    <dataField name="Sum of DPT3_n" fld="12" baseField="9" baseItem="0"/>
    <dataField name="Sum of Prop_LBW" fld="26" baseField="9" baseItem="0" numFmtId="164"/>
    <dataField name="Sum of FSB_rateper1000" fld="25" baseField="9" baseItem="0" numFmtId="164"/>
    <dataField name="Sum of ANC_4visits" fld="15" baseField="9" baseItem="0"/>
    <dataField name="Sum of deliveries_n" fld="16" baseField="9" baseItem="0"/>
    <dataField name="Sum of prop_preterm" fld="27" baseField="9" baseItem="0" numFmtId="164"/>
    <dataField name="Sum of CWC_n" fld="23" baseField="9" baseItem="0"/>
    <dataField name="Sum of GOPD_n" fld="22" baseField="9" baseItem="0"/>
    <dataField name="Sum of ANC_n" fld="24" baseField="9"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00000000-0007-0000-0C00-000000000000}" name="Pre-term2"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C6" firstHeaderRow="0" firstDataRow="1" firstDataCol="1"/>
  <pivotFields count="29">
    <pivotField showAll="0">
      <items count="6">
        <item h="1" x="1"/>
        <item x="2"/>
        <item h="1" x="0"/>
        <item h="1" x="3"/>
        <item h="1" x="4"/>
        <item t="default"/>
      </items>
    </pivotField>
    <pivotField showAll="0"/>
    <pivotField showAll="0"/>
    <pivotField showAll="0"/>
    <pivotField showAll="0"/>
    <pivotField showAll="0"/>
    <pivotField showAll="0"/>
    <pivotField showAll="0"/>
    <pivotField showAll="0"/>
    <pivotField axis="axisRow" showAll="0">
      <items count="8">
        <item x="0"/>
        <item x="1"/>
        <item x="2"/>
        <item x="3"/>
        <item x="4"/>
        <item x="5"/>
        <item x="6"/>
        <item t="default"/>
      </items>
    </pivotField>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dataField="1" showAll="0"/>
    <pivotField showAll="0" defaultSubtotal="0"/>
  </pivotFields>
  <rowFields count="1">
    <field x="9"/>
  </rowFields>
  <rowItems count="3">
    <i>
      <x v="5"/>
    </i>
    <i>
      <x v="6"/>
    </i>
    <i t="grand">
      <x/>
    </i>
  </rowItems>
  <colFields count="1">
    <field x="-2"/>
  </colFields>
  <colItems count="2">
    <i>
      <x/>
    </i>
    <i i="1">
      <x v="1"/>
    </i>
  </colItems>
  <dataFields count="2">
    <dataField name="Number of births" fld="16" baseField="9" baseItem="0"/>
    <dataField name="% pre-term births" fld="27" subtotal="average" baseField="9" baseItem="0"/>
  </dataFields>
  <chartFormats count="4">
    <chartFormat chart="0" format="5" series="1">
      <pivotArea type="data" outline="0" fieldPosition="0">
        <references count="1">
          <reference field="4294967294" count="1" selected="0">
            <x v="0"/>
          </reference>
        </references>
      </pivotArea>
    </chartFormat>
    <chartFormat chart="0" format="6" series="1">
      <pivotArea type="data" outline="0" fieldPosition="0">
        <references count="1">
          <reference field="4294967294" count="1" selected="0">
            <x v="1"/>
          </reference>
        </references>
      </pivotArea>
    </chartFormat>
    <chartFormat chart="2" format="9" series="1">
      <pivotArea type="data" outline="0" fieldPosition="0">
        <references count="1">
          <reference field="4294967294" count="1" selected="0">
            <x v="0"/>
          </reference>
        </references>
      </pivotArea>
    </chartFormat>
    <chartFormat chart="2" format="10"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00000000-0007-0000-0D00-000000000000}" name="Deliveries"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B6" firstHeaderRow="1" firstDataRow="1" firstDataCol="1"/>
  <pivotFields count="29">
    <pivotField showAll="0">
      <items count="6">
        <item h="1" x="1"/>
        <item x="2"/>
        <item h="1" x="0"/>
        <item h="1" x="3"/>
        <item h="1" x="4"/>
        <item t="default"/>
      </items>
    </pivotField>
    <pivotField showAll="0"/>
    <pivotField showAll="0"/>
    <pivotField showAll="0"/>
    <pivotField showAll="0"/>
    <pivotField showAll="0"/>
    <pivotField showAll="0"/>
    <pivotField showAll="0"/>
    <pivotField showAll="0"/>
    <pivotField axis="axisRow" showAll="0">
      <items count="8">
        <item x="0"/>
        <item x="1"/>
        <item x="2"/>
        <item x="3"/>
        <item x="4"/>
        <item x="5"/>
        <item x="6"/>
        <item t="default"/>
      </items>
    </pivotField>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defaultSubtotal="0"/>
  </pivotFields>
  <rowFields count="1">
    <field x="9"/>
  </rowFields>
  <rowItems count="3">
    <i>
      <x v="5"/>
    </i>
    <i>
      <x v="6"/>
    </i>
    <i t="grand">
      <x/>
    </i>
  </rowItems>
  <colItems count="1">
    <i/>
  </colItems>
  <dataFields count="1">
    <dataField name="Number of deliveries" fld="16" baseField="9" baseItem="0"/>
  </dataFields>
  <chartFormats count="4">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00000000-0007-0000-0E00-000000000000}" name="PivotTable4"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6" firstHeaderRow="1" firstDataRow="1" firstDataCol="1"/>
  <pivotFields count="29">
    <pivotField showAll="0">
      <items count="6">
        <item h="1" x="1"/>
        <item x="2"/>
        <item h="1" x="0"/>
        <item h="1" x="3"/>
        <item h="1" x="4"/>
        <item t="default"/>
      </items>
    </pivotField>
    <pivotField showAll="0"/>
    <pivotField showAll="0"/>
    <pivotField showAll="0"/>
    <pivotField showAll="0"/>
    <pivotField showAll="0"/>
    <pivotField showAll="0"/>
    <pivotField showAll="0"/>
    <pivotField showAll="0"/>
    <pivotField axis="axisRow" showAll="0">
      <items count="8">
        <item x="0"/>
        <item x="1"/>
        <item x="2"/>
        <item x="3"/>
        <item x="4"/>
        <item x="5"/>
        <item x="6"/>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s>
  <rowFields count="1">
    <field x="9"/>
  </rowFields>
  <rowItems count="3">
    <i>
      <x v="5"/>
    </i>
    <i>
      <x v="6"/>
    </i>
    <i t="grand">
      <x/>
    </i>
  </rowItems>
  <colItems count="1">
    <i/>
  </colItems>
  <dataFields count="1">
    <dataField name="NHIF claims" fld="28" baseField="9" baseItem="0"/>
  </dataFields>
  <chartFormats count="2">
    <chartFormat chart="0" format="1"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DPT1andDPT3"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3:C6" firstHeaderRow="0" firstDataRow="1" firstDataCol="1"/>
  <pivotFields count="29">
    <pivotField showAll="0">
      <items count="6">
        <item h="1" x="1"/>
        <item x="2"/>
        <item h="1" x="0"/>
        <item h="1" x="3"/>
        <item h="1" x="4"/>
        <item t="default"/>
      </items>
    </pivotField>
    <pivotField showAll="0"/>
    <pivotField showAll="0"/>
    <pivotField showAll="0"/>
    <pivotField showAll="0"/>
    <pivotField showAll="0"/>
    <pivotField showAll="0"/>
    <pivotField showAll="0"/>
    <pivotField showAll="0"/>
    <pivotField axis="axisRow" showAll="0">
      <items count="8">
        <item x="0"/>
        <item x="1"/>
        <item x="2"/>
        <item x="3"/>
        <item x="4"/>
        <item x="5"/>
        <item x="6"/>
        <item t="default"/>
      </items>
    </pivotField>
    <pivotField showAll="0"/>
    <pivotField dataField="1"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defaultSubtotal="0"/>
  </pivotFields>
  <rowFields count="1">
    <field x="9"/>
  </rowFields>
  <rowItems count="3">
    <i>
      <x v="5"/>
    </i>
    <i>
      <x v="6"/>
    </i>
    <i t="grand">
      <x/>
    </i>
  </rowItems>
  <colFields count="1">
    <field x="-2"/>
  </colFields>
  <colItems count="2">
    <i>
      <x/>
    </i>
    <i i="1">
      <x v="1"/>
    </i>
  </colItems>
  <dataFields count="2">
    <dataField name="DPT1" fld="11" baseField="9" baseItem="0"/>
    <dataField name="DPT3" fld="12" baseField="9" baseItem="0"/>
  </dataFields>
  <chartFormats count="4">
    <chartFormat chart="0" format="2" series="1">
      <pivotArea type="data" outline="0" fieldPosition="0">
        <references count="1">
          <reference field="4294967294" count="1" selected="0">
            <x v="1"/>
          </reference>
        </references>
      </pivotArea>
    </chartFormat>
    <chartFormat chart="0" format="3" series="1">
      <pivotArea type="data" outline="0" fieldPosition="0">
        <references count="1">
          <reference field="4294967294" count="1" selected="0">
            <x v="0"/>
          </reference>
        </references>
      </pivotArea>
    </chartFormat>
    <chartFormat chart="4" format="12" series="1">
      <pivotArea type="data" outline="0" fieldPosition="0">
        <references count="1">
          <reference field="4294967294" count="1" selected="0">
            <x v="1"/>
          </reference>
        </references>
      </pivotArea>
    </chartFormat>
    <chartFormat chart="4" format="1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GOPD"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6" firstHeaderRow="1" firstDataRow="1" firstDataCol="1"/>
  <pivotFields count="29">
    <pivotField showAll="0">
      <items count="6">
        <item h="1" x="1"/>
        <item x="2"/>
        <item h="1" x="0"/>
        <item h="1" x="3"/>
        <item h="1" x="4"/>
        <item t="default"/>
      </items>
    </pivotField>
    <pivotField showAll="0"/>
    <pivotField showAll="0"/>
    <pivotField showAll="0"/>
    <pivotField showAll="0"/>
    <pivotField showAll="0"/>
    <pivotField showAll="0"/>
    <pivotField showAll="0"/>
    <pivotField showAll="0"/>
    <pivotField axis="axisRow" showAll="0">
      <items count="8">
        <item x="0"/>
        <item x="1"/>
        <item x="2"/>
        <item x="3"/>
        <item x="4"/>
        <item x="5"/>
        <item x="6"/>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defaultSubtotal="0"/>
  </pivotFields>
  <rowFields count="1">
    <field x="9"/>
  </rowFields>
  <rowItems count="3">
    <i>
      <x v="5"/>
    </i>
    <i>
      <x v="6"/>
    </i>
    <i t="grand">
      <x/>
    </i>
  </rowItems>
  <colItems count="1">
    <i/>
  </colItems>
  <dataFields count="1">
    <dataField name="Sum of GOPD_n" fld="22" baseField="0" baseItem="0"/>
  </dataFields>
  <chartFormats count="2">
    <chartFormat chart="0" format="1"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ANC"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6" firstHeaderRow="1" firstDataRow="1" firstDataCol="1"/>
  <pivotFields count="29">
    <pivotField showAll="0">
      <items count="6">
        <item h="1" x="1"/>
        <item x="2"/>
        <item h="1" x="0"/>
        <item h="1" x="3"/>
        <item h="1" x="4"/>
        <item t="default"/>
      </items>
    </pivotField>
    <pivotField showAll="0"/>
    <pivotField showAll="0"/>
    <pivotField showAll="0"/>
    <pivotField showAll="0"/>
    <pivotField showAll="0"/>
    <pivotField showAll="0"/>
    <pivotField showAll="0"/>
    <pivotField showAll="0"/>
    <pivotField axis="axisRow" showAll="0">
      <items count="8">
        <item x="0"/>
        <item x="1"/>
        <item x="2"/>
        <item x="3"/>
        <item x="4"/>
        <item x="5"/>
        <item x="6"/>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defaultSubtotal="0"/>
  </pivotFields>
  <rowFields count="1">
    <field x="9"/>
  </rowFields>
  <rowItems count="3">
    <i>
      <x v="5"/>
    </i>
    <i>
      <x v="6"/>
    </i>
    <i t="grand">
      <x/>
    </i>
  </rowItems>
  <colItems count="1">
    <i/>
  </colItems>
  <dataFields count="1">
    <dataField name="ANC" fld="24" baseField="0" baseItem="0"/>
  </dataFields>
  <chartFormats count="2">
    <chartFormat chart="0" format="1"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CWC"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6" firstHeaderRow="1" firstDataRow="1" firstDataCol="1"/>
  <pivotFields count="29">
    <pivotField showAll="0">
      <items count="6">
        <item h="1" x="1"/>
        <item x="2"/>
        <item h="1" x="0"/>
        <item h="1" x="3"/>
        <item h="1" x="4"/>
        <item t="default"/>
      </items>
    </pivotField>
    <pivotField showAll="0"/>
    <pivotField showAll="0"/>
    <pivotField showAll="0"/>
    <pivotField showAll="0"/>
    <pivotField showAll="0"/>
    <pivotField showAll="0"/>
    <pivotField showAll="0"/>
    <pivotField showAll="0"/>
    <pivotField axis="axisRow" showAll="0">
      <items count="8">
        <item x="0"/>
        <item x="1"/>
        <item x="2"/>
        <item x="3"/>
        <item x="4"/>
        <item x="5"/>
        <item x="6"/>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defaultSubtotal="0"/>
  </pivotFields>
  <rowFields count="1">
    <field x="9"/>
  </rowFields>
  <rowItems count="3">
    <i>
      <x v="5"/>
    </i>
    <i>
      <x v="6"/>
    </i>
    <i t="grand">
      <x/>
    </i>
  </rowItems>
  <colItems count="1">
    <i/>
  </colItems>
  <dataFields count="1">
    <dataField name="CWC" fld="23" baseField="0" baseItem="0"/>
  </dataFields>
  <chartFormats count="2">
    <chartFormat chart="0" format="1"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500-000000000000}" name="FSB_rate"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location ref="A3:C6" firstHeaderRow="0" firstDataRow="1" firstDataCol="1"/>
  <pivotFields count="29">
    <pivotField showAll="0">
      <items count="6">
        <item h="1" x="1"/>
        <item x="2"/>
        <item h="1" x="0"/>
        <item h="1" x="3"/>
        <item h="1" x="4"/>
        <item t="default"/>
      </items>
    </pivotField>
    <pivotField showAll="0"/>
    <pivotField showAll="0"/>
    <pivotField showAll="0"/>
    <pivotField showAll="0"/>
    <pivotField showAll="0"/>
    <pivotField showAll="0"/>
    <pivotField showAll="0"/>
    <pivotField showAll="0"/>
    <pivotField axis="axisRow" showAll="0">
      <items count="8">
        <item x="0"/>
        <item x="1"/>
        <item x="2"/>
        <item x="3"/>
        <item x="4"/>
        <item x="5"/>
        <item x="6"/>
        <item t="default"/>
      </items>
    </pivotField>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dataField="1" showAll="0"/>
    <pivotField showAll="0"/>
    <pivotField showAll="0"/>
    <pivotField showAll="0" defaultSubtotal="0"/>
  </pivotFields>
  <rowFields count="1">
    <field x="9"/>
  </rowFields>
  <rowItems count="3">
    <i>
      <x v="5"/>
    </i>
    <i>
      <x v="6"/>
    </i>
    <i t="grand">
      <x/>
    </i>
  </rowItems>
  <colFields count="1">
    <field x="-2"/>
  </colFields>
  <colItems count="2">
    <i>
      <x/>
    </i>
    <i i="1">
      <x v="1"/>
    </i>
  </colItems>
  <dataFields count="2">
    <dataField name="Number of births" fld="16" baseField="9" baseItem="0"/>
    <dataField name="Fresh stillbirth rate per 1000" fld="25" subtotal="average" baseField="9" baseItem="0" numFmtId="164"/>
  </dataFields>
  <formats count="2">
    <format dxfId="36">
      <pivotArea outline="0" collapsedLevelsAreSubtotals="1" fieldPosition="0">
        <references count="1">
          <reference field="4294967294" count="1" selected="0">
            <x v="1"/>
          </reference>
        </references>
      </pivotArea>
    </format>
    <format dxfId="35">
      <pivotArea dataOnly="0" labelOnly="1" outline="0" fieldPosition="0">
        <references count="1">
          <reference field="4294967294" count="1">
            <x v="1"/>
          </reference>
        </references>
      </pivotArea>
    </format>
  </formats>
  <chartFormats count="4">
    <chartFormat chart="5" format="3"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1"/>
          </reference>
        </references>
      </pivotArea>
    </chartFormat>
    <chartFormat chart="7" format="12" series="1">
      <pivotArea type="data" outline="0" fieldPosition="0">
        <references count="1">
          <reference field="4294967294" count="1" selected="0">
            <x v="0"/>
          </reference>
        </references>
      </pivotArea>
    </chartFormat>
    <chartFormat chart="7" format="13"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600-000000000000}" name="LBW"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3:C6" firstHeaderRow="0" firstDataRow="1" firstDataCol="1"/>
  <pivotFields count="29">
    <pivotField showAll="0">
      <items count="6">
        <item h="1" x="1"/>
        <item x="2"/>
        <item h="1" x="0"/>
        <item h="1" x="3"/>
        <item h="1" x="4"/>
        <item t="default"/>
      </items>
    </pivotField>
    <pivotField showAll="0"/>
    <pivotField showAll="0"/>
    <pivotField showAll="0"/>
    <pivotField showAll="0"/>
    <pivotField showAll="0"/>
    <pivotField showAll="0"/>
    <pivotField showAll="0"/>
    <pivotField showAll="0"/>
    <pivotField axis="axisRow" showAll="0">
      <items count="8">
        <item x="0"/>
        <item x="1"/>
        <item x="2"/>
        <item x="3"/>
        <item x="4"/>
        <item x="5"/>
        <item x="6"/>
        <item t="default"/>
      </items>
    </pivotField>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dataField="1" showAll="0"/>
    <pivotField showAll="0"/>
    <pivotField showAll="0" defaultSubtotal="0"/>
  </pivotFields>
  <rowFields count="1">
    <field x="9"/>
  </rowFields>
  <rowItems count="3">
    <i>
      <x v="5"/>
    </i>
    <i>
      <x v="6"/>
    </i>
    <i t="grand">
      <x/>
    </i>
  </rowItems>
  <colFields count="1">
    <field x="-2"/>
  </colFields>
  <colItems count="2">
    <i>
      <x/>
    </i>
    <i i="1">
      <x v="1"/>
    </i>
  </colItems>
  <dataFields count="2">
    <dataField name="Live births" fld="17" baseField="9" baseItem="0"/>
    <dataField name="% LBW (&lt;2500g)" fld="26" subtotal="average" baseField="9" baseItem="0"/>
  </dataFields>
  <chartFormats count="4">
    <chartFormat chart="0" format="13" series="1">
      <pivotArea type="data" outline="0" fieldPosition="0">
        <references count="1">
          <reference field="4294967294" count="1" selected="0">
            <x v="0"/>
          </reference>
        </references>
      </pivotArea>
    </chartFormat>
    <chartFormat chart="0" format="14" series="1">
      <pivotArea type="data" outline="0" fieldPosition="0">
        <references count="1">
          <reference field="4294967294" count="1" selected="0">
            <x v="1"/>
          </reference>
        </references>
      </pivotArea>
    </chartFormat>
    <chartFormat chart="4" format="17" series="1">
      <pivotArea type="data" outline="0" fieldPosition="0">
        <references count="1">
          <reference field="4294967294" count="1" selected="0">
            <x v="0"/>
          </reference>
        </references>
      </pivotArea>
    </chartFormat>
    <chartFormat chart="4" format="18"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0000000-0007-0000-0700-000000000000}" name="FIC"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6" firstHeaderRow="1" firstDataRow="1" firstDataCol="1"/>
  <pivotFields count="29">
    <pivotField showAll="0">
      <items count="6">
        <item h="1" x="1"/>
        <item x="2"/>
        <item h="1" x="0"/>
        <item h="1" x="3"/>
        <item h="1" x="4"/>
        <item t="default"/>
      </items>
    </pivotField>
    <pivotField showAll="0"/>
    <pivotField showAll="0"/>
    <pivotField showAll="0"/>
    <pivotField showAll="0"/>
    <pivotField showAll="0"/>
    <pivotField showAll="0"/>
    <pivotField showAll="0"/>
    <pivotField showAll="0"/>
    <pivotField axis="axisRow" showAll="0">
      <items count="8">
        <item x="0"/>
        <item x="1"/>
        <item x="2"/>
        <item x="3"/>
        <item x="4"/>
        <item x="5"/>
        <item x="6"/>
        <item t="default"/>
      </items>
    </pivotField>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defaultSubtotal="0"/>
  </pivotFields>
  <rowFields count="1">
    <field x="9"/>
  </rowFields>
  <rowItems count="3">
    <i>
      <x v="5"/>
    </i>
    <i>
      <x v="6"/>
    </i>
    <i t="grand">
      <x/>
    </i>
  </rowItems>
  <colItems count="1">
    <i/>
  </colItems>
  <dataFields count="1">
    <dataField name="Sum of FIC" fld="13" baseField="9" baseItem="0"/>
  </dataFields>
  <chartFormats count="2">
    <chartFormat chart="0" format="1"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0000000-0007-0000-0800-000000000000}" name="Dropdown"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A5" firstHeaderRow="1" firstDataRow="1" firstDataCol="1"/>
  <pivotFields count="29">
    <pivotField axis="axisRow" showAll="0">
      <items count="6">
        <item h="1" x="1"/>
        <item x="2"/>
        <item h="1" x="0"/>
        <item h="1" x="3"/>
        <item h="1"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defaultSubtotal="0"/>
  </pivotFields>
  <rowFields count="1">
    <field x="0"/>
  </rowFields>
  <rowItems count="2">
    <i>
      <x v="1"/>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acility_name" xr10:uid="{00000000-0013-0000-FFFF-FFFF01000000}" sourceName="Facility name">
  <pivotTables>
    <pivotTable tabId="3" name="DPT1andDPT3"/>
    <pivotTable tabId="5" name="ANC"/>
    <pivotTable tabId="2" name="1stand4th_ANC"/>
    <pivotTable tabId="6" name="CWC"/>
    <pivotTable tabId="9" name="FIC"/>
    <pivotTable tabId="7" name="FSB_rate"/>
    <pivotTable tabId="4" name="GOPD"/>
    <pivotTable tabId="8" name="LBW"/>
    <pivotTable tabId="12" name="Dropdown"/>
    <pivotTable tabId="14" name="Patient_experience"/>
    <pivotTable tabId="15" name="calcs2"/>
    <pivotTable tabId="19" name="Pre-term2"/>
    <pivotTable tabId="21" name="Deliveries"/>
    <pivotTable tabId="25" name="PivotTable4"/>
  </pivotTables>
  <data>
    <tabular pivotCacheId="1">
      <items count="5">
        <i x="1"/>
        <i x="2" s="1"/>
        <i x="0"/>
        <i x="3"/>
        <i x="4"/>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Facility name" xr10:uid="{00000000-0014-0000-FFFF-FFFF01000000}" cache="Slicer_Facility_name" caption="Facility name" lockedPosition="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Annual_data" displayName="Annual_data" ref="A1:AC18" totalsRowShown="0" headerRowDxfId="33" dataDxfId="32">
  <autoFilter ref="A1:AC18" xr:uid="{00000000-0009-0000-0100-000002000000}"/>
  <tableColumns count="29">
    <tableColumn id="1" xr3:uid="{00000000-0010-0000-0000-000001000000}" name="Facility name" dataDxfId="31"/>
    <tableColumn id="2" xr3:uid="{00000000-0010-0000-0000-000002000000}" name="Location" dataDxfId="30"/>
    <tableColumn id="3" xr3:uid="{00000000-0010-0000-0000-000003000000}" name="Country" dataDxfId="29"/>
    <tableColumn id="4" xr3:uid="{00000000-0010-0000-0000-000004000000}" name="County" dataDxfId="28"/>
    <tableColumn id="5" xr3:uid="{00000000-0010-0000-0000-000005000000}" name="Description" dataDxfId="27"/>
    <tableColumn id="6" xr3:uid="{00000000-0010-0000-0000-000006000000}" name="Objectives" dataDxfId="26"/>
    <tableColumn id="7" xr3:uid="{00000000-0010-0000-0000-000007000000}" name="Partners" dataDxfId="25"/>
    <tableColumn id="8" xr3:uid="{00000000-0010-0000-0000-000008000000}" name="Start Date" dataDxfId="24"/>
    <tableColumn id="9" xr3:uid="{00000000-0010-0000-0000-000009000000}" name="Project Type" dataDxfId="23"/>
    <tableColumn id="10" xr3:uid="{00000000-0010-0000-0000-00000A000000}" name="Year" dataDxfId="22"/>
    <tableColumn id="11" xr3:uid="{00000000-0010-0000-0000-00000B000000}" name="BCG_n" dataDxfId="21"/>
    <tableColumn id="12" xr3:uid="{00000000-0010-0000-0000-00000C000000}" name="DPT1_n" dataDxfId="20"/>
    <tableColumn id="13" xr3:uid="{00000000-0010-0000-0000-00000D000000}" name="DPT3_n" dataDxfId="19"/>
    <tableColumn id="14" xr3:uid="{00000000-0010-0000-0000-00000E000000}" name="FIC" dataDxfId="18"/>
    <tableColumn id="15" xr3:uid="{00000000-0010-0000-0000-00000F000000}" name="First_ANC" dataDxfId="17"/>
    <tableColumn id="16" xr3:uid="{00000000-0010-0000-0000-000010000000}" name="ANC_4visits" dataDxfId="16"/>
    <tableColumn id="17" xr3:uid="{00000000-0010-0000-0000-000011000000}" name="deliveries_n" dataDxfId="15"/>
    <tableColumn id="18" xr3:uid="{00000000-0010-0000-0000-000012000000}" name="Livebirths_n" dataDxfId="14">
      <calculatedColumnFormula>IFERROR(Q2-(S2+T2),"")</calculatedColumnFormula>
    </tableColumn>
    <tableColumn id="19" xr3:uid="{00000000-0010-0000-0000-000013000000}" name="Macerated_births" dataDxfId="13"/>
    <tableColumn id="20" xr3:uid="{00000000-0010-0000-0000-000014000000}" name="FSB" dataDxfId="12"/>
    <tableColumn id="21" xr3:uid="{00000000-0010-0000-0000-000015000000}" name="pre-term" dataDxfId="11"/>
    <tableColumn id="22" xr3:uid="{00000000-0010-0000-0000-000016000000}" name="LBW&lt;2500g" dataDxfId="10"/>
    <tableColumn id="23" xr3:uid="{00000000-0010-0000-0000-000017000000}" name="GOPD_n" dataDxfId="9"/>
    <tableColumn id="24" xr3:uid="{00000000-0010-0000-0000-000018000000}" name="CWC_n" dataDxfId="8"/>
    <tableColumn id="25" xr3:uid="{00000000-0010-0000-0000-000019000000}" name="ANC_n" dataDxfId="7"/>
    <tableColumn id="26" xr3:uid="{00000000-0010-0000-0000-00001A000000}" name="FSB_rateper1000" dataDxfId="6">
      <calculatedColumnFormula>T2/Q2*1000</calculatedColumnFormula>
    </tableColumn>
    <tableColumn id="27" xr3:uid="{00000000-0010-0000-0000-00001B000000}" name="Prop_LBW" dataDxfId="5">
      <calculatedColumnFormula>V2/R2*100</calculatedColumnFormula>
    </tableColumn>
    <tableColumn id="28" xr3:uid="{00000000-0010-0000-0000-00001C000000}" name="prop_preterm" dataDxfId="4">
      <calculatedColumnFormula>IFERROR(U2/R2*100,"")</calculatedColumnFormula>
    </tableColumn>
    <tableColumn id="31" xr3:uid="{00000000-0010-0000-0000-00001F000000}" name="NHIF_claims" dataDxfId="3"/>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1" Type="http://schemas.openxmlformats.org/officeDocument/2006/relationships/pivotTable" Target="../pivotTables/pivotTable10.xml"/></Relationships>
</file>

<file path=xl/worksheets/_rels/sheet11.xml.rels><?xml version="1.0" encoding="UTF-8" standalone="yes"?>
<Relationships xmlns="http://schemas.openxmlformats.org/package/2006/relationships"><Relationship Id="rId1" Type="http://schemas.openxmlformats.org/officeDocument/2006/relationships/pivotTable" Target="../pivotTables/pivotTable11.xml"/></Relationships>
</file>

<file path=xl/worksheets/_rels/sheet1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2.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13.xm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ivotTable" Target="../pivotTables/pivotTable14.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ivotTable" Target="../pivotTables/pivotTable15.xml"/></Relationships>
</file>

<file path=xl/worksheets/_rels/sheet16.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17.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2.xml"/><Relationship Id="rId1" Type="http://schemas.openxmlformats.org/officeDocument/2006/relationships/printerSettings" Target="../printerSettings/printerSettings3.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8.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3:C6"/>
  <sheetViews>
    <sheetView workbookViewId="0">
      <selection activeCell="B5" sqref="B5"/>
    </sheetView>
  </sheetViews>
  <sheetFormatPr defaultRowHeight="15" x14ac:dyDescent="0.25"/>
  <cols>
    <col min="1" max="1" width="13.140625" bestFit="1" customWidth="1"/>
    <col min="2" max="2" width="7.85546875" bestFit="1" customWidth="1"/>
    <col min="3" max="3" width="8.140625" bestFit="1" customWidth="1"/>
  </cols>
  <sheetData>
    <row r="3" spans="1:3" x14ac:dyDescent="0.25">
      <c r="A3" s="5" t="s">
        <v>52</v>
      </c>
      <c r="B3" t="s">
        <v>55</v>
      </c>
      <c r="C3" t="s">
        <v>56</v>
      </c>
    </row>
    <row r="4" spans="1:3" x14ac:dyDescent="0.25">
      <c r="A4" s="6">
        <v>2018</v>
      </c>
      <c r="B4" s="7">
        <v>725</v>
      </c>
      <c r="C4" s="7">
        <v>272</v>
      </c>
    </row>
    <row r="5" spans="1:3" x14ac:dyDescent="0.25">
      <c r="A5" s="6">
        <v>2019</v>
      </c>
      <c r="B5" s="7">
        <v>827</v>
      </c>
      <c r="C5" s="7">
        <v>354</v>
      </c>
    </row>
    <row r="6" spans="1:3" x14ac:dyDescent="0.25">
      <c r="A6" s="6" t="s">
        <v>53</v>
      </c>
      <c r="B6" s="7">
        <v>1552</v>
      </c>
      <c r="C6" s="7">
        <v>626</v>
      </c>
    </row>
  </sheetData>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dimension ref="A3:H6"/>
  <sheetViews>
    <sheetView workbookViewId="0">
      <selection activeCell="A3" sqref="A3"/>
    </sheetView>
  </sheetViews>
  <sheetFormatPr defaultRowHeight="15" x14ac:dyDescent="0.25"/>
  <cols>
    <col min="1" max="1" width="13.140625" customWidth="1"/>
    <col min="2" max="2" width="14.28515625" customWidth="1"/>
    <col min="3" max="3" width="18.28515625" customWidth="1"/>
    <col min="4" max="4" width="15.140625" bestFit="1" customWidth="1"/>
    <col min="5" max="5" width="14.140625" bestFit="1" customWidth="1"/>
    <col min="6" max="6" width="13.7109375" bestFit="1" customWidth="1"/>
    <col min="7" max="7" width="18.85546875" customWidth="1"/>
    <col min="8" max="8" width="18.7109375" customWidth="1"/>
  </cols>
  <sheetData>
    <row r="3" spans="1:8" x14ac:dyDescent="0.25">
      <c r="A3" s="5" t="s">
        <v>52</v>
      </c>
      <c r="B3" t="s">
        <v>57</v>
      </c>
      <c r="C3" t="s">
        <v>54</v>
      </c>
      <c r="D3" t="s">
        <v>60</v>
      </c>
      <c r="E3" t="s">
        <v>63</v>
      </c>
      <c r="F3" t="s">
        <v>61</v>
      </c>
      <c r="G3" t="s">
        <v>82</v>
      </c>
      <c r="H3" t="s">
        <v>92</v>
      </c>
    </row>
    <row r="4" spans="1:8" x14ac:dyDescent="0.25">
      <c r="A4" s="6">
        <v>2018</v>
      </c>
      <c r="B4" s="7">
        <v>384</v>
      </c>
      <c r="C4" s="7">
        <v>272</v>
      </c>
      <c r="D4" s="7">
        <v>27176</v>
      </c>
      <c r="E4" s="7">
        <v>3965</v>
      </c>
      <c r="F4" s="7">
        <v>2035</v>
      </c>
      <c r="G4" s="7">
        <v>211</v>
      </c>
      <c r="H4" s="7">
        <v>178900</v>
      </c>
    </row>
    <row r="5" spans="1:8" x14ac:dyDescent="0.25">
      <c r="A5" s="6">
        <v>2019</v>
      </c>
      <c r="B5" s="7">
        <v>465</v>
      </c>
      <c r="C5" s="7">
        <v>354</v>
      </c>
      <c r="D5" s="7">
        <v>27022</v>
      </c>
      <c r="E5" s="7">
        <v>5231</v>
      </c>
      <c r="F5" s="7">
        <v>2543</v>
      </c>
      <c r="G5" s="7">
        <v>301</v>
      </c>
      <c r="H5" s="7">
        <v>1702200</v>
      </c>
    </row>
    <row r="6" spans="1:8" x14ac:dyDescent="0.25">
      <c r="A6" s="6" t="s">
        <v>53</v>
      </c>
      <c r="B6" s="7">
        <v>849</v>
      </c>
      <c r="C6" s="7">
        <v>626</v>
      </c>
      <c r="D6" s="7">
        <v>54198</v>
      </c>
      <c r="E6" s="7">
        <v>9196</v>
      </c>
      <c r="F6" s="7">
        <v>4578</v>
      </c>
      <c r="G6" s="7">
        <v>512</v>
      </c>
      <c r="H6" s="7">
        <v>1881100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dimension ref="A3:E6"/>
  <sheetViews>
    <sheetView workbookViewId="0">
      <selection activeCell="D5" sqref="D4:D10"/>
    </sheetView>
  </sheetViews>
  <sheetFormatPr defaultRowHeight="15" x14ac:dyDescent="0.25"/>
  <cols>
    <col min="1" max="1" width="13.140625" bestFit="1" customWidth="1"/>
    <col min="2" max="2" width="22.7109375" customWidth="1"/>
    <col min="3" max="3" width="16.85546875" customWidth="1"/>
    <col min="4" max="4" width="20.28515625" customWidth="1"/>
    <col min="5" max="5" width="10.28515625" customWidth="1"/>
  </cols>
  <sheetData>
    <row r="3" spans="1:5" x14ac:dyDescent="0.25">
      <c r="A3" s="5" t="s">
        <v>52</v>
      </c>
      <c r="B3" s="8" t="s">
        <v>65</v>
      </c>
      <c r="C3" s="8" t="s">
        <v>78</v>
      </c>
      <c r="D3" s="8" t="s">
        <v>79</v>
      </c>
      <c r="E3" t="s">
        <v>68</v>
      </c>
    </row>
    <row r="4" spans="1:5" x14ac:dyDescent="0.25">
      <c r="A4" s="6">
        <v>2018</v>
      </c>
      <c r="B4" s="8">
        <v>0</v>
      </c>
      <c r="C4" s="8">
        <v>6.2801932367149762</v>
      </c>
      <c r="D4" s="8">
        <v>1.932367149758454</v>
      </c>
      <c r="E4" s="7">
        <v>234</v>
      </c>
    </row>
    <row r="5" spans="1:5" x14ac:dyDescent="0.25">
      <c r="A5" s="6">
        <v>2019</v>
      </c>
      <c r="B5" s="8">
        <v>3.3222591362126246</v>
      </c>
      <c r="C5" s="8">
        <v>1.3605442176870748</v>
      </c>
      <c r="D5" s="8">
        <v>0.68027210884353739</v>
      </c>
      <c r="E5" s="7">
        <v>389</v>
      </c>
    </row>
    <row r="6" spans="1:5" x14ac:dyDescent="0.25">
      <c r="A6" s="6" t="s">
        <v>53</v>
      </c>
      <c r="B6" s="8">
        <v>3.3222591362126246</v>
      </c>
      <c r="C6" s="8">
        <v>7.6407374544020508</v>
      </c>
      <c r="D6" s="8">
        <v>2.6126392586019915</v>
      </c>
      <c r="E6" s="7">
        <v>623</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dimension ref="A3:J12"/>
  <sheetViews>
    <sheetView topLeftCell="C1" workbookViewId="0">
      <selection activeCell="F7" sqref="F7"/>
    </sheetView>
  </sheetViews>
  <sheetFormatPr defaultRowHeight="15" x14ac:dyDescent="0.25"/>
  <cols>
    <col min="1" max="1" width="13.140625" bestFit="1" customWidth="1"/>
    <col min="2" max="2" width="14.28515625" customWidth="1"/>
    <col min="3" max="3" width="16.85546875" customWidth="1"/>
    <col min="4" max="4" width="22.7109375" customWidth="1"/>
    <col min="5" max="5" width="18.28515625" customWidth="1"/>
    <col min="6" max="6" width="18.85546875" customWidth="1"/>
    <col min="7" max="7" width="20.28515625" customWidth="1"/>
    <col min="8" max="8" width="14.140625" customWidth="1"/>
    <col min="9" max="9" width="15.140625" customWidth="1"/>
    <col min="10" max="10" width="13.7109375" customWidth="1"/>
  </cols>
  <sheetData>
    <row r="3" spans="1:10" x14ac:dyDescent="0.25">
      <c r="A3" s="5" t="s">
        <v>52</v>
      </c>
      <c r="B3" t="s">
        <v>57</v>
      </c>
      <c r="C3" t="s">
        <v>78</v>
      </c>
      <c r="D3" t="s">
        <v>65</v>
      </c>
      <c r="E3" t="s">
        <v>54</v>
      </c>
      <c r="F3" t="s">
        <v>82</v>
      </c>
      <c r="G3" t="s">
        <v>79</v>
      </c>
      <c r="H3" t="s">
        <v>63</v>
      </c>
      <c r="I3" t="s">
        <v>60</v>
      </c>
      <c r="J3" t="s">
        <v>61</v>
      </c>
    </row>
    <row r="4" spans="1:10" x14ac:dyDescent="0.25">
      <c r="A4" s="6">
        <v>2013</v>
      </c>
      <c r="B4" s="7"/>
      <c r="C4" s="8">
        <v>0</v>
      </c>
      <c r="D4" s="8">
        <v>0</v>
      </c>
      <c r="E4" s="7"/>
      <c r="F4" s="7"/>
      <c r="G4" s="8">
        <v>0</v>
      </c>
      <c r="H4" s="7">
        <v>2745</v>
      </c>
      <c r="I4" s="7">
        <v>10105</v>
      </c>
      <c r="J4" s="7">
        <v>491</v>
      </c>
    </row>
    <row r="5" spans="1:10" x14ac:dyDescent="0.25">
      <c r="A5" s="6">
        <v>2014</v>
      </c>
      <c r="B5" s="7">
        <v>829</v>
      </c>
      <c r="C5" s="8">
        <v>7.5342465753424657</v>
      </c>
      <c r="D5" s="8">
        <v>26.490066225165563</v>
      </c>
      <c r="E5" s="7">
        <v>332</v>
      </c>
      <c r="F5" s="7">
        <v>151</v>
      </c>
      <c r="G5" s="8">
        <v>3.4246575342465753</v>
      </c>
      <c r="H5" s="7">
        <v>6079</v>
      </c>
      <c r="I5" s="7">
        <v>24209</v>
      </c>
      <c r="J5" s="7">
        <v>2840</v>
      </c>
    </row>
    <row r="6" spans="1:10" x14ac:dyDescent="0.25">
      <c r="A6" s="6">
        <v>2015</v>
      </c>
      <c r="B6" s="7">
        <v>1629</v>
      </c>
      <c r="C6" s="8">
        <v>6.2211981566820276</v>
      </c>
      <c r="D6" s="8">
        <v>11.363636363636363</v>
      </c>
      <c r="E6" s="7">
        <v>1491</v>
      </c>
      <c r="F6" s="7">
        <v>440</v>
      </c>
      <c r="G6" s="8">
        <v>1.3824884792626728</v>
      </c>
      <c r="H6" s="7">
        <v>11505</v>
      </c>
      <c r="I6" s="7">
        <v>35360</v>
      </c>
      <c r="J6" s="7">
        <v>9064</v>
      </c>
    </row>
    <row r="7" spans="1:10" x14ac:dyDescent="0.25">
      <c r="A7" s="6">
        <v>2016</v>
      </c>
      <c r="B7" s="7">
        <v>2384</v>
      </c>
      <c r="C7" s="8">
        <v>4.4026166616379179</v>
      </c>
      <c r="D7" s="8">
        <v>50.056937949749233</v>
      </c>
      <c r="E7" s="7">
        <v>1919</v>
      </c>
      <c r="F7" s="7">
        <v>852</v>
      </c>
      <c r="G7" s="8">
        <v>1.6697588126159555</v>
      </c>
      <c r="H7" s="7">
        <v>15105</v>
      </c>
      <c r="I7" s="7">
        <v>35883</v>
      </c>
      <c r="J7" s="7">
        <v>10525</v>
      </c>
    </row>
    <row r="8" spans="1:10" x14ac:dyDescent="0.25">
      <c r="A8" s="6">
        <v>2017</v>
      </c>
      <c r="B8" s="7">
        <v>1205</v>
      </c>
      <c r="C8" s="8">
        <v>3.8904225950307918</v>
      </c>
      <c r="D8" s="8">
        <v>3.5842293906810037</v>
      </c>
      <c r="E8" s="7">
        <v>970</v>
      </c>
      <c r="F8" s="7">
        <v>451</v>
      </c>
      <c r="G8" s="8">
        <v>1.5374814185602039</v>
      </c>
      <c r="H8" s="7">
        <v>12249</v>
      </c>
      <c r="I8" s="7">
        <v>30041</v>
      </c>
      <c r="J8" s="7">
        <v>8799</v>
      </c>
    </row>
    <row r="9" spans="1:10" x14ac:dyDescent="0.25">
      <c r="A9" s="6">
        <v>2018</v>
      </c>
      <c r="B9" s="7">
        <v>3323</v>
      </c>
      <c r="C9" s="8">
        <v>10.661501542090042</v>
      </c>
      <c r="D9" s="8">
        <v>14.060670374707261</v>
      </c>
      <c r="E9" s="7">
        <v>2196</v>
      </c>
      <c r="F9" s="7">
        <v>1161</v>
      </c>
      <c r="G9" s="8">
        <v>13.693242562054429</v>
      </c>
      <c r="H9" s="7">
        <v>24185</v>
      </c>
      <c r="I9" s="7">
        <v>103179</v>
      </c>
      <c r="J9" s="7">
        <v>14747</v>
      </c>
    </row>
    <row r="10" spans="1:10" x14ac:dyDescent="0.25">
      <c r="A10" s="6">
        <v>2019</v>
      </c>
      <c r="B10" s="7">
        <v>3473</v>
      </c>
      <c r="C10" s="8">
        <v>25.253609434926698</v>
      </c>
      <c r="D10" s="8">
        <v>28.517953852455285</v>
      </c>
      <c r="E10" s="7">
        <v>3447</v>
      </c>
      <c r="F10" s="7">
        <v>1431</v>
      </c>
      <c r="G10" s="8">
        <v>20.671131787467047</v>
      </c>
      <c r="H10" s="7">
        <v>28570</v>
      </c>
      <c r="I10" s="7">
        <v>123783</v>
      </c>
      <c r="J10" s="7">
        <v>18076</v>
      </c>
    </row>
    <row r="11" spans="1:10" x14ac:dyDescent="0.25">
      <c r="A11" s="6" t="s">
        <v>81</v>
      </c>
      <c r="B11" s="7"/>
      <c r="C11" s="8"/>
      <c r="D11" s="8"/>
      <c r="E11" s="7"/>
      <c r="F11" s="7"/>
      <c r="G11" s="8"/>
      <c r="H11" s="7"/>
      <c r="I11" s="7"/>
      <c r="J11" s="7"/>
    </row>
    <row r="12" spans="1:10" x14ac:dyDescent="0.25">
      <c r="A12" s="6" t="s">
        <v>53</v>
      </c>
      <c r="B12" s="7">
        <v>12843</v>
      </c>
      <c r="C12" s="8">
        <v>57.963594965709945</v>
      </c>
      <c r="D12" s="8">
        <v>134.0734941563947</v>
      </c>
      <c r="E12" s="7">
        <v>10355</v>
      </c>
      <c r="F12" s="7">
        <v>4486</v>
      </c>
      <c r="G12" s="8">
        <v>42.378760594206881</v>
      </c>
      <c r="H12" s="7">
        <v>100438</v>
      </c>
      <c r="I12" s="7">
        <v>362560</v>
      </c>
      <c r="J12" s="7">
        <v>64542</v>
      </c>
    </row>
  </sheetData>
  <pageMargins left="0.7" right="0.7" top="0.75" bottom="0.75" header="0.3" footer="0.3"/>
  <pageSetup orientation="portrait"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3"/>
  <dimension ref="A3:C6"/>
  <sheetViews>
    <sheetView workbookViewId="0">
      <selection activeCell="H21" sqref="H21"/>
    </sheetView>
  </sheetViews>
  <sheetFormatPr defaultRowHeight="15" x14ac:dyDescent="0.25"/>
  <cols>
    <col min="1" max="1" width="13.140625" bestFit="1" customWidth="1"/>
    <col min="2" max="2" width="16.28515625" bestFit="1" customWidth="1"/>
    <col min="3" max="3" width="16.7109375" bestFit="1" customWidth="1"/>
  </cols>
  <sheetData>
    <row r="3" spans="1:3" x14ac:dyDescent="0.25">
      <c r="A3" s="5" t="s">
        <v>52</v>
      </c>
      <c r="B3" t="s">
        <v>66</v>
      </c>
      <c r="C3" t="s">
        <v>80</v>
      </c>
    </row>
    <row r="4" spans="1:3" x14ac:dyDescent="0.25">
      <c r="A4" s="6">
        <v>2018</v>
      </c>
      <c r="B4" s="7">
        <v>211</v>
      </c>
      <c r="C4" s="7">
        <v>1.932367149758454</v>
      </c>
    </row>
    <row r="5" spans="1:3" x14ac:dyDescent="0.25">
      <c r="A5" s="6">
        <v>2019</v>
      </c>
      <c r="B5" s="7">
        <v>301</v>
      </c>
      <c r="C5" s="7">
        <v>0.68027210884353739</v>
      </c>
    </row>
    <row r="6" spans="1:3" x14ac:dyDescent="0.25">
      <c r="A6" s="6" t="s">
        <v>53</v>
      </c>
      <c r="B6" s="7">
        <v>512</v>
      </c>
      <c r="C6" s="7">
        <v>1.3063196293009958</v>
      </c>
    </row>
  </sheetData>
  <pageMargins left="0.7" right="0.7" top="0.75" bottom="0.75" header="0.3" footer="0.3"/>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4"/>
  <dimension ref="A3:B6"/>
  <sheetViews>
    <sheetView workbookViewId="0">
      <selection activeCell="B12" sqref="B12"/>
    </sheetView>
  </sheetViews>
  <sheetFormatPr defaultRowHeight="15" x14ac:dyDescent="0.25"/>
  <cols>
    <col min="1" max="1" width="13.140625" customWidth="1"/>
    <col min="2" max="2" width="20.140625" customWidth="1"/>
  </cols>
  <sheetData>
    <row r="3" spans="1:2" x14ac:dyDescent="0.25">
      <c r="A3" s="5" t="s">
        <v>52</v>
      </c>
      <c r="B3" t="s">
        <v>89</v>
      </c>
    </row>
    <row r="4" spans="1:2" x14ac:dyDescent="0.25">
      <c r="A4" s="6">
        <v>2018</v>
      </c>
      <c r="B4" s="7">
        <v>211</v>
      </c>
    </row>
    <row r="5" spans="1:2" x14ac:dyDescent="0.25">
      <c r="A5" s="6">
        <v>2019</v>
      </c>
      <c r="B5" s="7">
        <v>301</v>
      </c>
    </row>
    <row r="6" spans="1:2" x14ac:dyDescent="0.25">
      <c r="A6" s="6" t="s">
        <v>53</v>
      </c>
      <c r="B6" s="7">
        <v>512</v>
      </c>
    </row>
  </sheetData>
  <pageMargins left="0.7" right="0.7" top="0.75" bottom="0.75" header="0.3" footer="0.3"/>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dimension ref="A3:B6"/>
  <sheetViews>
    <sheetView workbookViewId="0">
      <selection activeCell="B20" sqref="B20"/>
    </sheetView>
  </sheetViews>
  <sheetFormatPr defaultRowHeight="15" x14ac:dyDescent="0.25"/>
  <cols>
    <col min="1" max="1" width="13.140625" bestFit="1" customWidth="1"/>
    <col min="2" max="2" width="11.28515625" customWidth="1"/>
  </cols>
  <sheetData>
    <row r="3" spans="1:2" x14ac:dyDescent="0.25">
      <c r="A3" s="5" t="s">
        <v>52</v>
      </c>
      <c r="B3" t="s">
        <v>93</v>
      </c>
    </row>
    <row r="4" spans="1:2" x14ac:dyDescent="0.25">
      <c r="A4" s="6">
        <v>2018</v>
      </c>
      <c r="B4" s="7">
        <v>178900</v>
      </c>
    </row>
    <row r="5" spans="1:2" x14ac:dyDescent="0.25">
      <c r="A5" s="6">
        <v>2019</v>
      </c>
      <c r="B5" s="7">
        <v>1702200</v>
      </c>
    </row>
    <row r="6" spans="1:2" x14ac:dyDescent="0.25">
      <c r="A6" s="6" t="s">
        <v>53</v>
      </c>
      <c r="B6" s="7">
        <v>1881100</v>
      </c>
    </row>
  </sheetData>
  <pageMargins left="0.7" right="0.7" top="0.75" bottom="0.75" header="0.3" footer="0.3"/>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6"/>
  <dimension ref="A1:AC18"/>
  <sheetViews>
    <sheetView topLeftCell="F1" workbookViewId="0">
      <selection activeCell="Q2" sqref="Q2"/>
    </sheetView>
  </sheetViews>
  <sheetFormatPr defaultRowHeight="12.75" x14ac:dyDescent="0.2"/>
  <cols>
    <col min="1" max="1" width="13.28515625" style="2" customWidth="1"/>
    <col min="2" max="2" width="13.42578125" style="2" customWidth="1"/>
    <col min="3" max="3" width="9.42578125" style="2" customWidth="1"/>
    <col min="4" max="4" width="9.140625" style="2"/>
    <col min="5" max="5" width="12" style="2" customWidth="1"/>
    <col min="6" max="6" width="11.28515625" style="2" customWidth="1"/>
    <col min="7" max="7" width="9.85546875" style="2" customWidth="1"/>
    <col min="8" max="8" width="11.140625" style="2" customWidth="1"/>
    <col min="9" max="9" width="12.85546875" style="2" customWidth="1"/>
    <col min="10" max="14" width="9.140625" style="2"/>
    <col min="15" max="15" width="10.85546875" style="2" customWidth="1"/>
    <col min="16" max="16" width="12.42578125" style="2" customWidth="1"/>
    <col min="17" max="17" width="12.5703125" style="2" customWidth="1"/>
    <col min="18" max="18" width="12.7109375" style="2" customWidth="1"/>
    <col min="19" max="19" width="17" style="2" customWidth="1"/>
    <col min="20" max="20" width="9.140625" style="2"/>
    <col min="21" max="21" width="10.42578125" style="2" customWidth="1"/>
    <col min="22" max="22" width="12.42578125" style="2" customWidth="1"/>
    <col min="23" max="23" width="9.5703125" style="2" customWidth="1"/>
    <col min="24" max="25" width="9.140625" style="2"/>
    <col min="26" max="26" width="16.7109375" style="4" customWidth="1"/>
    <col min="27" max="27" width="11.28515625" style="4" customWidth="1"/>
    <col min="28" max="28" width="14.42578125" style="4" customWidth="1"/>
    <col min="29" max="16384" width="9.140625" style="2"/>
  </cols>
  <sheetData>
    <row r="1" spans="1:29" s="1" customFormat="1"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3" t="s">
        <v>25</v>
      </c>
      <c r="AA1" s="3" t="s">
        <v>26</v>
      </c>
      <c r="AB1" s="3" t="s">
        <v>27</v>
      </c>
      <c r="AC1" s="34" t="s">
        <v>91</v>
      </c>
    </row>
    <row r="2" spans="1:29" x14ac:dyDescent="0.2">
      <c r="A2" s="2" t="s">
        <v>28</v>
      </c>
      <c r="B2" s="2" t="s">
        <v>29</v>
      </c>
      <c r="C2" s="2" t="s">
        <v>30</v>
      </c>
      <c r="D2" s="2" t="s">
        <v>31</v>
      </c>
      <c r="E2" s="2" t="s">
        <v>32</v>
      </c>
      <c r="F2" s="2" t="s">
        <v>33</v>
      </c>
      <c r="G2" s="2" t="s">
        <v>34</v>
      </c>
      <c r="H2" s="2" t="s">
        <v>35</v>
      </c>
      <c r="I2" s="2" t="s">
        <v>36</v>
      </c>
      <c r="J2" s="2">
        <v>2013</v>
      </c>
      <c r="N2" s="2">
        <v>446</v>
      </c>
      <c r="O2" s="2">
        <v>106</v>
      </c>
      <c r="W2" s="2">
        <v>10105</v>
      </c>
      <c r="X2" s="2">
        <v>2745</v>
      </c>
      <c r="Y2" s="2">
        <v>491</v>
      </c>
      <c r="Z2" s="4" t="str">
        <f>IFERROR(T2/Q2*1000,"")</f>
        <v/>
      </c>
      <c r="AA2" s="4" t="str">
        <f>IFERROR(V2/R2*100,"")</f>
        <v/>
      </c>
      <c r="AB2" s="4" t="str">
        <f>IFERROR(U2/R2*100,"")</f>
        <v/>
      </c>
      <c r="AC2" s="33"/>
    </row>
    <row r="3" spans="1:29" x14ac:dyDescent="0.2">
      <c r="A3" s="2" t="s">
        <v>28</v>
      </c>
      <c r="B3" s="2" t="s">
        <v>29</v>
      </c>
      <c r="C3" s="2" t="s">
        <v>30</v>
      </c>
      <c r="D3" s="2" t="s">
        <v>31</v>
      </c>
      <c r="E3" s="2" t="s">
        <v>32</v>
      </c>
      <c r="F3" s="2" t="s">
        <v>33</v>
      </c>
      <c r="G3" s="2" t="s">
        <v>34</v>
      </c>
      <c r="H3" s="2" t="s">
        <v>35</v>
      </c>
      <c r="I3" s="2" t="s">
        <v>36</v>
      </c>
      <c r="J3" s="2">
        <v>2014</v>
      </c>
      <c r="K3" s="2">
        <v>243</v>
      </c>
      <c r="L3" s="2">
        <v>967</v>
      </c>
      <c r="M3" s="2">
        <v>829</v>
      </c>
      <c r="N3" s="2">
        <v>684</v>
      </c>
      <c r="O3" s="2">
        <v>884</v>
      </c>
      <c r="P3" s="2">
        <v>332</v>
      </c>
      <c r="Q3" s="2">
        <v>151</v>
      </c>
      <c r="R3" s="2">
        <f t="shared" ref="R3:R18" si="0">IFERROR(Q3-(S3+T3),"")</f>
        <v>146</v>
      </c>
      <c r="S3" s="2">
        <v>1</v>
      </c>
      <c r="T3" s="2">
        <v>4</v>
      </c>
      <c r="U3" s="2">
        <v>5</v>
      </c>
      <c r="V3" s="2">
        <v>11</v>
      </c>
      <c r="W3" s="2">
        <v>24209</v>
      </c>
      <c r="X3" s="2">
        <v>6079</v>
      </c>
      <c r="Y3" s="2">
        <v>2840</v>
      </c>
      <c r="Z3" s="4">
        <f t="shared" ref="Z3:Z18" si="1">T3/Q3*1000</f>
        <v>26.490066225165563</v>
      </c>
      <c r="AA3" s="4">
        <f t="shared" ref="AA3:AA18" si="2">V3/R3*100</f>
        <v>7.5342465753424657</v>
      </c>
      <c r="AB3" s="4">
        <f t="shared" ref="AB3:AB18" si="3">IFERROR(U3/R3*100,"")</f>
        <v>3.4246575342465753</v>
      </c>
      <c r="AC3" s="33"/>
    </row>
    <row r="4" spans="1:29" x14ac:dyDescent="0.2">
      <c r="A4" s="2" t="s">
        <v>28</v>
      </c>
      <c r="B4" s="2" t="s">
        <v>29</v>
      </c>
      <c r="C4" s="2" t="s">
        <v>30</v>
      </c>
      <c r="D4" s="2" t="s">
        <v>31</v>
      </c>
      <c r="E4" s="2" t="s">
        <v>32</v>
      </c>
      <c r="F4" s="2" t="s">
        <v>33</v>
      </c>
      <c r="G4" s="2" t="s">
        <v>34</v>
      </c>
      <c r="H4" s="2" t="s">
        <v>35</v>
      </c>
      <c r="I4" s="2" t="s">
        <v>36</v>
      </c>
      <c r="J4" s="2">
        <v>2015</v>
      </c>
      <c r="K4" s="2">
        <v>578</v>
      </c>
      <c r="L4" s="2">
        <v>1691</v>
      </c>
      <c r="M4" s="2">
        <v>1629</v>
      </c>
      <c r="N4" s="2">
        <v>1126</v>
      </c>
      <c r="O4" s="2">
        <v>2720</v>
      </c>
      <c r="P4" s="2">
        <v>1491</v>
      </c>
      <c r="Q4" s="2">
        <v>440</v>
      </c>
      <c r="R4" s="2">
        <f t="shared" si="0"/>
        <v>434</v>
      </c>
      <c r="S4" s="2">
        <v>1</v>
      </c>
      <c r="T4" s="2">
        <v>5</v>
      </c>
      <c r="U4" s="2">
        <v>6</v>
      </c>
      <c r="V4" s="2">
        <v>27</v>
      </c>
      <c r="W4" s="2">
        <v>35360</v>
      </c>
      <c r="X4" s="2">
        <v>11505</v>
      </c>
      <c r="Y4" s="2">
        <v>9064</v>
      </c>
      <c r="Z4" s="4">
        <f t="shared" si="1"/>
        <v>11.363636363636363</v>
      </c>
      <c r="AA4" s="4">
        <f t="shared" si="2"/>
        <v>6.2211981566820276</v>
      </c>
      <c r="AB4" s="4">
        <f t="shared" si="3"/>
        <v>1.3824884792626728</v>
      </c>
      <c r="AC4" s="33"/>
    </row>
    <row r="5" spans="1:29" x14ac:dyDescent="0.2">
      <c r="A5" s="2" t="s">
        <v>28</v>
      </c>
      <c r="B5" s="2" t="s">
        <v>29</v>
      </c>
      <c r="C5" s="2" t="s">
        <v>30</v>
      </c>
      <c r="D5" s="2" t="s">
        <v>31</v>
      </c>
      <c r="E5" s="2" t="s">
        <v>32</v>
      </c>
      <c r="F5" s="2" t="s">
        <v>33</v>
      </c>
      <c r="G5" s="2" t="s">
        <v>34</v>
      </c>
      <c r="H5" s="2" t="s">
        <v>35</v>
      </c>
      <c r="I5" s="2" t="s">
        <v>36</v>
      </c>
      <c r="J5" s="2">
        <v>2016</v>
      </c>
      <c r="K5" s="2">
        <v>657</v>
      </c>
      <c r="L5" s="2">
        <v>2017</v>
      </c>
      <c r="M5" s="2">
        <v>1910</v>
      </c>
      <c r="N5" s="2">
        <v>1444</v>
      </c>
      <c r="O5" s="2">
        <v>2947</v>
      </c>
      <c r="P5" s="2">
        <v>1831</v>
      </c>
      <c r="Q5" s="2">
        <v>554</v>
      </c>
      <c r="R5" s="2">
        <f t="shared" si="0"/>
        <v>539</v>
      </c>
      <c r="S5" s="2">
        <v>4</v>
      </c>
      <c r="T5" s="2">
        <v>11</v>
      </c>
      <c r="U5" s="2">
        <v>9</v>
      </c>
      <c r="V5" s="2">
        <v>20</v>
      </c>
      <c r="W5" s="2">
        <v>24784</v>
      </c>
      <c r="X5" s="2">
        <v>14562</v>
      </c>
      <c r="Y5" s="2">
        <v>9775</v>
      </c>
      <c r="Z5" s="4">
        <f t="shared" si="1"/>
        <v>19.855595667870038</v>
      </c>
      <c r="AA5" s="4">
        <f t="shared" si="2"/>
        <v>3.710575139146568</v>
      </c>
      <c r="AB5" s="4">
        <f t="shared" si="3"/>
        <v>1.6697588126159555</v>
      </c>
      <c r="AC5" s="33"/>
    </row>
    <row r="6" spans="1:29" x14ac:dyDescent="0.2">
      <c r="A6" s="2" t="s">
        <v>28</v>
      </c>
      <c r="B6" s="2" t="s">
        <v>29</v>
      </c>
      <c r="C6" s="2" t="s">
        <v>30</v>
      </c>
      <c r="D6" s="2" t="s">
        <v>31</v>
      </c>
      <c r="E6" s="2" t="s">
        <v>32</v>
      </c>
      <c r="F6" s="2" t="s">
        <v>33</v>
      </c>
      <c r="G6" s="2" t="s">
        <v>34</v>
      </c>
      <c r="H6" s="2" t="s">
        <v>35</v>
      </c>
      <c r="I6" s="2" t="s">
        <v>36</v>
      </c>
      <c r="J6" s="2">
        <v>2017</v>
      </c>
      <c r="K6" s="2">
        <v>247</v>
      </c>
      <c r="L6" s="2">
        <v>929</v>
      </c>
      <c r="M6" s="2">
        <v>822</v>
      </c>
      <c r="N6" s="2">
        <v>780</v>
      </c>
      <c r="O6" s="2">
        <v>2092</v>
      </c>
      <c r="P6" s="2">
        <v>817</v>
      </c>
      <c r="Q6" s="2">
        <v>172</v>
      </c>
      <c r="R6" s="2">
        <f t="shared" si="0"/>
        <v>170</v>
      </c>
      <c r="S6" s="2">
        <v>2</v>
      </c>
      <c r="T6" s="2">
        <v>0</v>
      </c>
      <c r="U6" s="2">
        <v>2</v>
      </c>
      <c r="V6" s="2">
        <v>6</v>
      </c>
      <c r="W6" s="2">
        <v>16994</v>
      </c>
      <c r="X6" s="2">
        <v>8270</v>
      </c>
      <c r="Y6" s="2">
        <v>7795</v>
      </c>
      <c r="Z6" s="4">
        <f t="shared" si="1"/>
        <v>0</v>
      </c>
      <c r="AA6" s="4">
        <f t="shared" si="2"/>
        <v>3.5294117647058822</v>
      </c>
      <c r="AB6" s="4">
        <f t="shared" si="3"/>
        <v>1.1764705882352942</v>
      </c>
      <c r="AC6" s="33"/>
    </row>
    <row r="7" spans="1:29" x14ac:dyDescent="0.2">
      <c r="A7" s="2" t="s">
        <v>28</v>
      </c>
      <c r="B7" s="2" t="s">
        <v>29</v>
      </c>
      <c r="C7" s="2" t="s">
        <v>30</v>
      </c>
      <c r="D7" s="2" t="s">
        <v>31</v>
      </c>
      <c r="E7" s="2" t="s">
        <v>32</v>
      </c>
      <c r="F7" s="2" t="s">
        <v>33</v>
      </c>
      <c r="G7" s="2" t="s">
        <v>34</v>
      </c>
      <c r="H7" s="2" t="s">
        <v>35</v>
      </c>
      <c r="I7" s="2" t="s">
        <v>36</v>
      </c>
      <c r="J7" s="2">
        <v>2018</v>
      </c>
      <c r="K7" s="2">
        <v>550</v>
      </c>
      <c r="L7" s="2">
        <v>2394</v>
      </c>
      <c r="M7" s="2">
        <v>2284</v>
      </c>
      <c r="N7" s="2">
        <v>1497</v>
      </c>
      <c r="O7" s="2">
        <v>3152</v>
      </c>
      <c r="P7" s="2">
        <v>1623</v>
      </c>
      <c r="Q7" s="2">
        <v>427</v>
      </c>
      <c r="R7" s="2">
        <f t="shared" si="0"/>
        <v>423</v>
      </c>
      <c r="S7" s="2">
        <v>3</v>
      </c>
      <c r="T7" s="2">
        <v>1</v>
      </c>
      <c r="U7" s="2">
        <v>5</v>
      </c>
      <c r="V7" s="2">
        <v>16</v>
      </c>
      <c r="W7" s="2">
        <v>47796</v>
      </c>
      <c r="X7" s="2">
        <v>16657</v>
      </c>
      <c r="Y7" s="2">
        <v>11633</v>
      </c>
      <c r="Z7" s="4">
        <f t="shared" si="1"/>
        <v>2.3419203747072599</v>
      </c>
      <c r="AA7" s="4">
        <f t="shared" si="2"/>
        <v>3.7825059101654848</v>
      </c>
      <c r="AB7" s="4">
        <f t="shared" si="3"/>
        <v>1.1820330969267139</v>
      </c>
      <c r="AC7" s="33"/>
    </row>
    <row r="8" spans="1:29" x14ac:dyDescent="0.2">
      <c r="A8" s="2" t="s">
        <v>28</v>
      </c>
      <c r="B8" s="2" t="s">
        <v>29</v>
      </c>
      <c r="C8" s="2" t="s">
        <v>30</v>
      </c>
      <c r="D8" s="2" t="s">
        <v>31</v>
      </c>
      <c r="E8" s="2" t="s">
        <v>32</v>
      </c>
      <c r="F8" s="2" t="s">
        <v>33</v>
      </c>
      <c r="G8" s="2" t="s">
        <v>34</v>
      </c>
      <c r="H8" s="2" t="s">
        <v>35</v>
      </c>
      <c r="I8" s="2" t="s">
        <v>36</v>
      </c>
      <c r="J8" s="2">
        <v>2019</v>
      </c>
      <c r="K8" s="2">
        <v>643</v>
      </c>
      <c r="L8" s="2">
        <v>2612</v>
      </c>
      <c r="M8" s="2">
        <v>2312</v>
      </c>
      <c r="N8" s="2">
        <v>1891</v>
      </c>
      <c r="O8" s="2">
        <v>4016</v>
      </c>
      <c r="P8" s="2">
        <v>2796</v>
      </c>
      <c r="Q8" s="2">
        <v>584</v>
      </c>
      <c r="R8" s="2">
        <f t="shared" si="0"/>
        <v>571</v>
      </c>
      <c r="S8" s="2">
        <v>4</v>
      </c>
      <c r="T8" s="2">
        <v>9</v>
      </c>
      <c r="U8" s="2">
        <v>7</v>
      </c>
      <c r="V8" s="2">
        <v>20</v>
      </c>
      <c r="W8" s="2">
        <v>70161</v>
      </c>
      <c r="X8" s="2">
        <v>20390</v>
      </c>
      <c r="Y8" s="2">
        <v>14250</v>
      </c>
      <c r="Z8" s="4">
        <f t="shared" si="1"/>
        <v>15.410958904109588</v>
      </c>
      <c r="AA8" s="4">
        <f t="shared" si="2"/>
        <v>3.5026269702276709</v>
      </c>
      <c r="AB8" s="4">
        <f t="shared" si="3"/>
        <v>1.2259194395796849</v>
      </c>
      <c r="AC8" s="33"/>
    </row>
    <row r="9" spans="1:29" x14ac:dyDescent="0.2">
      <c r="A9" s="2" t="s">
        <v>37</v>
      </c>
      <c r="B9" s="2" t="s">
        <v>38</v>
      </c>
      <c r="C9" s="2" t="s">
        <v>30</v>
      </c>
      <c r="D9" s="2" t="s">
        <v>39</v>
      </c>
      <c r="E9" s="2" t="s">
        <v>40</v>
      </c>
      <c r="F9" s="2" t="s">
        <v>33</v>
      </c>
      <c r="G9" s="2" t="s">
        <v>41</v>
      </c>
      <c r="H9" s="2" t="s">
        <v>42</v>
      </c>
      <c r="I9" s="2" t="s">
        <v>36</v>
      </c>
      <c r="J9" s="2">
        <v>2016</v>
      </c>
      <c r="K9" s="2">
        <v>421</v>
      </c>
      <c r="L9" s="2">
        <v>509</v>
      </c>
      <c r="M9" s="2">
        <v>474</v>
      </c>
      <c r="N9" s="2">
        <v>422</v>
      </c>
      <c r="O9" s="2">
        <v>399</v>
      </c>
      <c r="P9" s="2">
        <v>88</v>
      </c>
      <c r="Q9" s="2">
        <v>298</v>
      </c>
      <c r="R9" s="2">
        <f t="shared" si="0"/>
        <v>289</v>
      </c>
      <c r="S9" s="2">
        <v>0</v>
      </c>
      <c r="T9" s="2">
        <v>9</v>
      </c>
      <c r="U9" s="2">
        <v>0</v>
      </c>
      <c r="V9" s="2">
        <v>2</v>
      </c>
      <c r="W9" s="2">
        <v>11099</v>
      </c>
      <c r="X9" s="2">
        <v>543</v>
      </c>
      <c r="Y9" s="2">
        <v>750</v>
      </c>
      <c r="Z9" s="4">
        <f t="shared" si="1"/>
        <v>30.201342281879196</v>
      </c>
      <c r="AA9" s="4">
        <f t="shared" si="2"/>
        <v>0.69204152249134954</v>
      </c>
      <c r="AB9" s="4">
        <f t="shared" si="3"/>
        <v>0</v>
      </c>
      <c r="AC9" s="33"/>
    </row>
    <row r="10" spans="1:29" x14ac:dyDescent="0.2">
      <c r="A10" s="2" t="s">
        <v>37</v>
      </c>
      <c r="B10" s="2" t="s">
        <v>38</v>
      </c>
      <c r="C10" s="2" t="s">
        <v>30</v>
      </c>
      <c r="D10" s="2" t="s">
        <v>39</v>
      </c>
      <c r="E10" s="2" t="s">
        <v>40</v>
      </c>
      <c r="F10" s="2" t="s">
        <v>33</v>
      </c>
      <c r="G10" s="2" t="s">
        <v>41</v>
      </c>
      <c r="H10" s="2" t="s">
        <v>42</v>
      </c>
      <c r="I10" s="2" t="s">
        <v>36</v>
      </c>
      <c r="J10" s="2">
        <v>2017</v>
      </c>
      <c r="K10" s="2">
        <v>460</v>
      </c>
      <c r="L10" s="2">
        <v>519</v>
      </c>
      <c r="M10" s="2">
        <v>383</v>
      </c>
      <c r="N10" s="2">
        <v>411</v>
      </c>
      <c r="O10" s="2">
        <v>416</v>
      </c>
      <c r="P10" s="2">
        <v>153</v>
      </c>
      <c r="Q10" s="2">
        <v>279</v>
      </c>
      <c r="R10" s="2">
        <f t="shared" si="0"/>
        <v>277</v>
      </c>
      <c r="S10" s="2">
        <v>1</v>
      </c>
      <c r="T10" s="2">
        <v>1</v>
      </c>
      <c r="U10" s="2">
        <v>1</v>
      </c>
      <c r="V10" s="2">
        <v>1</v>
      </c>
      <c r="W10" s="2">
        <v>13047</v>
      </c>
      <c r="X10" s="2">
        <v>3979</v>
      </c>
      <c r="Y10" s="2">
        <v>1004</v>
      </c>
      <c r="Z10" s="4">
        <f t="shared" si="1"/>
        <v>3.5842293906810037</v>
      </c>
      <c r="AA10" s="4">
        <f t="shared" si="2"/>
        <v>0.36101083032490977</v>
      </c>
      <c r="AB10" s="4">
        <f t="shared" si="3"/>
        <v>0.36101083032490977</v>
      </c>
      <c r="AC10" s="33"/>
    </row>
    <row r="11" spans="1:29" ht="12" customHeight="1" x14ac:dyDescent="0.2">
      <c r="A11" s="2" t="s">
        <v>37</v>
      </c>
      <c r="B11" s="2" t="s">
        <v>38</v>
      </c>
      <c r="C11" s="2" t="s">
        <v>30</v>
      </c>
      <c r="D11" s="2" t="s">
        <v>39</v>
      </c>
      <c r="E11" s="2" t="s">
        <v>40</v>
      </c>
      <c r="F11" s="2" t="s">
        <v>33</v>
      </c>
      <c r="G11" s="2" t="s">
        <v>41</v>
      </c>
      <c r="H11" s="2" t="s">
        <v>42</v>
      </c>
      <c r="I11" s="2" t="s">
        <v>36</v>
      </c>
      <c r="J11" s="2">
        <v>2018</v>
      </c>
      <c r="K11" s="2">
        <v>560</v>
      </c>
      <c r="L11" s="2">
        <v>723</v>
      </c>
      <c r="M11" s="2">
        <v>603</v>
      </c>
      <c r="N11" s="2">
        <v>810</v>
      </c>
      <c r="O11" s="2">
        <v>486</v>
      </c>
      <c r="P11" s="2">
        <v>278</v>
      </c>
      <c r="Q11" s="2">
        <v>512</v>
      </c>
      <c r="R11" s="2">
        <f t="shared" si="0"/>
        <v>501</v>
      </c>
      <c r="S11" s="2">
        <v>5</v>
      </c>
      <c r="T11" s="2">
        <v>6</v>
      </c>
      <c r="U11" s="2">
        <v>53</v>
      </c>
      <c r="V11" s="2">
        <v>3</v>
      </c>
      <c r="W11" s="2">
        <v>17085</v>
      </c>
      <c r="X11" s="2">
        <v>2462</v>
      </c>
      <c r="Y11" s="2">
        <v>975</v>
      </c>
      <c r="Z11" s="4">
        <f t="shared" si="1"/>
        <v>11.71875</v>
      </c>
      <c r="AA11" s="4">
        <f t="shared" si="2"/>
        <v>0.5988023952095809</v>
      </c>
      <c r="AB11" s="4">
        <f t="shared" si="3"/>
        <v>10.578842315369261</v>
      </c>
      <c r="AC11" s="33"/>
    </row>
    <row r="12" spans="1:29" x14ac:dyDescent="0.2">
      <c r="A12" s="2" t="s">
        <v>37</v>
      </c>
      <c r="B12" s="2" t="s">
        <v>38</v>
      </c>
      <c r="C12" s="2" t="s">
        <v>30</v>
      </c>
      <c r="D12" s="2" t="s">
        <v>39</v>
      </c>
      <c r="E12" s="2" t="s">
        <v>40</v>
      </c>
      <c r="F12" s="2" t="s">
        <v>33</v>
      </c>
      <c r="G12" s="2" t="s">
        <v>41</v>
      </c>
      <c r="H12" s="2" t="s">
        <v>42</v>
      </c>
      <c r="I12" s="2" t="s">
        <v>36</v>
      </c>
      <c r="J12" s="2">
        <v>2019</v>
      </c>
      <c r="K12" s="2">
        <v>476</v>
      </c>
      <c r="L12" s="2">
        <v>695</v>
      </c>
      <c r="M12" s="2">
        <v>625</v>
      </c>
      <c r="N12" s="2">
        <v>524</v>
      </c>
      <c r="O12" s="2">
        <v>473</v>
      </c>
      <c r="P12" s="2">
        <v>242</v>
      </c>
      <c r="Q12" s="2">
        <v>511</v>
      </c>
      <c r="R12" s="2">
        <f t="shared" si="0"/>
        <v>502</v>
      </c>
      <c r="S12" s="2">
        <v>4</v>
      </c>
      <c r="T12" s="2">
        <v>5</v>
      </c>
      <c r="U12" s="2">
        <v>44</v>
      </c>
      <c r="V12" s="2">
        <v>12</v>
      </c>
      <c r="W12" s="2">
        <v>12660</v>
      </c>
      <c r="X12" s="2">
        <v>1648</v>
      </c>
      <c r="Y12" s="2">
        <v>1016</v>
      </c>
      <c r="Z12" s="4">
        <f t="shared" si="1"/>
        <v>9.7847358121330714</v>
      </c>
      <c r="AA12" s="4">
        <f t="shared" si="2"/>
        <v>2.3904382470119523</v>
      </c>
      <c r="AB12" s="4">
        <f t="shared" si="3"/>
        <v>8.7649402390438258</v>
      </c>
      <c r="AC12" s="33"/>
    </row>
    <row r="13" spans="1:29" x14ac:dyDescent="0.2">
      <c r="A13" s="2" t="s">
        <v>43</v>
      </c>
      <c r="B13" s="2" t="s">
        <v>44</v>
      </c>
      <c r="C13" s="2" t="s">
        <v>30</v>
      </c>
      <c r="D13" s="2" t="s">
        <v>45</v>
      </c>
      <c r="E13" s="2" t="s">
        <v>69</v>
      </c>
      <c r="F13" s="2" t="s">
        <v>46</v>
      </c>
      <c r="G13" s="2" t="s">
        <v>47</v>
      </c>
      <c r="H13" s="2" t="s">
        <v>48</v>
      </c>
      <c r="I13" s="2" t="s">
        <v>49</v>
      </c>
      <c r="J13" s="2">
        <v>2018</v>
      </c>
      <c r="K13" s="2">
        <v>233</v>
      </c>
      <c r="L13" s="2">
        <v>395</v>
      </c>
      <c r="M13" s="2">
        <v>384</v>
      </c>
      <c r="N13" s="2">
        <v>234</v>
      </c>
      <c r="O13" s="2">
        <v>725</v>
      </c>
      <c r="P13" s="2">
        <v>272</v>
      </c>
      <c r="Q13" s="2">
        <v>211</v>
      </c>
      <c r="R13" s="2">
        <f t="shared" si="0"/>
        <v>207</v>
      </c>
      <c r="S13" s="2">
        <v>4</v>
      </c>
      <c r="T13" s="2">
        <v>0</v>
      </c>
      <c r="U13" s="2">
        <v>4</v>
      </c>
      <c r="V13" s="2">
        <v>13</v>
      </c>
      <c r="W13" s="2">
        <v>27176</v>
      </c>
      <c r="X13" s="2">
        <v>3965</v>
      </c>
      <c r="Y13" s="2">
        <v>2035</v>
      </c>
      <c r="Z13" s="4">
        <f t="shared" si="1"/>
        <v>0</v>
      </c>
      <c r="AA13" s="4">
        <f t="shared" si="2"/>
        <v>6.2801932367149762</v>
      </c>
      <c r="AB13" s="4">
        <f t="shared" si="3"/>
        <v>1.932367149758454</v>
      </c>
      <c r="AC13" s="33">
        <v>178900</v>
      </c>
    </row>
    <row r="14" spans="1:29" x14ac:dyDescent="0.2">
      <c r="A14" s="2" t="s">
        <v>43</v>
      </c>
      <c r="B14" s="2" t="s">
        <v>44</v>
      </c>
      <c r="C14" s="2" t="s">
        <v>30</v>
      </c>
      <c r="D14" s="2" t="s">
        <v>45</v>
      </c>
      <c r="E14" s="2" t="s">
        <v>69</v>
      </c>
      <c r="F14" s="2" t="s">
        <v>46</v>
      </c>
      <c r="G14" s="2" t="s">
        <v>47</v>
      </c>
      <c r="H14" s="2" t="s">
        <v>48</v>
      </c>
      <c r="I14" s="2" t="s">
        <v>49</v>
      </c>
      <c r="J14" s="2">
        <v>2019</v>
      </c>
      <c r="K14" s="2">
        <v>294</v>
      </c>
      <c r="L14" s="2">
        <v>475</v>
      </c>
      <c r="M14" s="2">
        <v>465</v>
      </c>
      <c r="N14" s="2">
        <v>389</v>
      </c>
      <c r="O14" s="2">
        <v>827</v>
      </c>
      <c r="P14" s="2">
        <v>354</v>
      </c>
      <c r="Q14" s="2">
        <v>301</v>
      </c>
      <c r="R14" s="2">
        <f t="shared" si="0"/>
        <v>294</v>
      </c>
      <c r="S14" s="2">
        <v>6</v>
      </c>
      <c r="T14" s="2">
        <v>1</v>
      </c>
      <c r="U14" s="2">
        <v>2</v>
      </c>
      <c r="V14" s="2">
        <v>4</v>
      </c>
      <c r="W14" s="2">
        <v>27022</v>
      </c>
      <c r="X14" s="2">
        <v>5231</v>
      </c>
      <c r="Y14" s="2">
        <v>2543</v>
      </c>
      <c r="Z14" s="4">
        <f t="shared" si="1"/>
        <v>3.3222591362126246</v>
      </c>
      <c r="AA14" s="4">
        <f t="shared" si="2"/>
        <v>1.3605442176870748</v>
      </c>
      <c r="AB14" s="4">
        <f t="shared" si="3"/>
        <v>0.68027210884353739</v>
      </c>
      <c r="AC14" s="33">
        <v>1702200</v>
      </c>
    </row>
    <row r="15" spans="1:29" x14ac:dyDescent="0.2">
      <c r="A15" s="2" t="s">
        <v>50</v>
      </c>
      <c r="B15" s="2" t="s">
        <v>44</v>
      </c>
      <c r="C15" s="2" t="s">
        <v>30</v>
      </c>
      <c r="D15" s="2" t="s">
        <v>45</v>
      </c>
      <c r="E15" s="2" t="s">
        <v>69</v>
      </c>
      <c r="F15" s="2" t="s">
        <v>46</v>
      </c>
      <c r="G15" s="2" t="s">
        <v>47</v>
      </c>
      <c r="H15" s="2" t="s">
        <v>48</v>
      </c>
      <c r="I15" s="2" t="s">
        <v>49</v>
      </c>
      <c r="J15" s="2">
        <v>2018</v>
      </c>
      <c r="K15" s="2">
        <v>6</v>
      </c>
      <c r="L15" s="2">
        <v>17</v>
      </c>
      <c r="M15" s="2">
        <v>18</v>
      </c>
      <c r="N15" s="2">
        <v>33</v>
      </c>
      <c r="O15" s="2">
        <v>4</v>
      </c>
      <c r="P15" s="2">
        <v>5</v>
      </c>
      <c r="Q15" s="2">
        <v>1</v>
      </c>
      <c r="R15" s="2">
        <f t="shared" si="0"/>
        <v>1</v>
      </c>
      <c r="S15" s="2">
        <v>0</v>
      </c>
      <c r="T15" s="2">
        <v>0</v>
      </c>
      <c r="U15" s="2">
        <v>0</v>
      </c>
      <c r="V15" s="2">
        <v>0</v>
      </c>
      <c r="W15" s="2">
        <v>4171</v>
      </c>
      <c r="X15" s="2">
        <v>516</v>
      </c>
      <c r="Y15" s="2">
        <v>30</v>
      </c>
      <c r="Z15" s="4">
        <f t="shared" si="1"/>
        <v>0</v>
      </c>
      <c r="AA15" s="4">
        <f t="shared" si="2"/>
        <v>0</v>
      </c>
      <c r="AB15" s="4">
        <f t="shared" si="3"/>
        <v>0</v>
      </c>
      <c r="AC15" s="33">
        <v>0</v>
      </c>
    </row>
    <row r="16" spans="1:29" x14ac:dyDescent="0.2">
      <c r="A16" s="2" t="s">
        <v>50</v>
      </c>
      <c r="B16" s="2" t="s">
        <v>44</v>
      </c>
      <c r="C16" s="2" t="s">
        <v>30</v>
      </c>
      <c r="D16" s="2" t="s">
        <v>45</v>
      </c>
      <c r="E16" s="2" t="s">
        <v>69</v>
      </c>
      <c r="F16" s="2" t="s">
        <v>46</v>
      </c>
      <c r="G16" s="2" t="s">
        <v>47</v>
      </c>
      <c r="H16" s="2" t="s">
        <v>48</v>
      </c>
      <c r="I16" s="2" t="s">
        <v>49</v>
      </c>
      <c r="J16" s="2">
        <v>2019</v>
      </c>
      <c r="K16" s="2">
        <v>18</v>
      </c>
      <c r="L16" s="2">
        <v>41</v>
      </c>
      <c r="M16" s="2">
        <v>35</v>
      </c>
      <c r="N16" s="2">
        <v>48</v>
      </c>
      <c r="O16" s="2">
        <v>40</v>
      </c>
      <c r="P16" s="2">
        <v>26</v>
      </c>
      <c r="Q16" s="2">
        <v>10</v>
      </c>
      <c r="R16" s="2">
        <f t="shared" si="0"/>
        <v>10</v>
      </c>
      <c r="S16" s="2">
        <v>0</v>
      </c>
      <c r="T16" s="2">
        <v>0</v>
      </c>
      <c r="U16" s="2">
        <v>1</v>
      </c>
      <c r="V16" s="2">
        <v>1</v>
      </c>
      <c r="W16" s="2">
        <v>6419</v>
      </c>
      <c r="X16" s="2">
        <v>712</v>
      </c>
      <c r="Y16" s="2">
        <v>153</v>
      </c>
      <c r="Z16" s="4">
        <f t="shared" si="1"/>
        <v>0</v>
      </c>
      <c r="AA16" s="4">
        <f t="shared" si="2"/>
        <v>10</v>
      </c>
      <c r="AB16" s="4">
        <f t="shared" si="3"/>
        <v>10</v>
      </c>
      <c r="AC16" s="33">
        <v>334950</v>
      </c>
    </row>
    <row r="17" spans="1:29" x14ac:dyDescent="0.2">
      <c r="A17" s="2" t="s">
        <v>51</v>
      </c>
      <c r="B17" s="2" t="s">
        <v>44</v>
      </c>
      <c r="C17" s="2" t="s">
        <v>30</v>
      </c>
      <c r="D17" s="2" t="s">
        <v>45</v>
      </c>
      <c r="E17" s="2" t="s">
        <v>69</v>
      </c>
      <c r="F17" s="2" t="s">
        <v>46</v>
      </c>
      <c r="G17" s="2" t="s">
        <v>47</v>
      </c>
      <c r="H17" s="2" t="s">
        <v>48</v>
      </c>
      <c r="I17" s="2" t="s">
        <v>49</v>
      </c>
      <c r="J17" s="2">
        <v>2018</v>
      </c>
      <c r="K17" s="2">
        <v>9</v>
      </c>
      <c r="L17" s="2">
        <v>29</v>
      </c>
      <c r="M17" s="2">
        <v>34</v>
      </c>
      <c r="N17" s="2">
        <v>50</v>
      </c>
      <c r="O17" s="2">
        <v>13</v>
      </c>
      <c r="P17" s="2">
        <v>18</v>
      </c>
      <c r="Q17" s="2">
        <v>10</v>
      </c>
      <c r="R17" s="2">
        <f t="shared" si="0"/>
        <v>10</v>
      </c>
      <c r="S17" s="2">
        <v>0</v>
      </c>
      <c r="T17" s="2">
        <v>0</v>
      </c>
      <c r="U17" s="2">
        <v>0</v>
      </c>
      <c r="V17" s="2">
        <v>0</v>
      </c>
      <c r="W17" s="2">
        <v>6951</v>
      </c>
      <c r="X17" s="2">
        <v>585</v>
      </c>
      <c r="Y17" s="2">
        <v>74</v>
      </c>
      <c r="Z17" s="4">
        <f t="shared" si="1"/>
        <v>0</v>
      </c>
      <c r="AA17" s="4">
        <f t="shared" si="2"/>
        <v>0</v>
      </c>
      <c r="AB17" s="4">
        <f t="shared" si="3"/>
        <v>0</v>
      </c>
      <c r="AC17" s="33">
        <v>0</v>
      </c>
    </row>
    <row r="18" spans="1:29" x14ac:dyDescent="0.2">
      <c r="A18" s="2" t="s">
        <v>51</v>
      </c>
      <c r="B18" s="2" t="s">
        <v>44</v>
      </c>
      <c r="C18" s="2" t="s">
        <v>30</v>
      </c>
      <c r="D18" s="2" t="s">
        <v>45</v>
      </c>
      <c r="E18" s="2" t="s">
        <v>69</v>
      </c>
      <c r="F18" s="2" t="s">
        <v>46</v>
      </c>
      <c r="G18" s="2" t="s">
        <v>47</v>
      </c>
      <c r="H18" s="2" t="s">
        <v>48</v>
      </c>
      <c r="I18" s="2" t="s">
        <v>49</v>
      </c>
      <c r="J18" s="2">
        <v>2019</v>
      </c>
      <c r="K18" s="2">
        <v>23</v>
      </c>
      <c r="L18" s="2">
        <v>40</v>
      </c>
      <c r="M18" s="2">
        <v>36</v>
      </c>
      <c r="N18" s="2">
        <v>43</v>
      </c>
      <c r="O18" s="2">
        <v>28</v>
      </c>
      <c r="P18" s="2">
        <v>29</v>
      </c>
      <c r="Q18" s="2">
        <v>25</v>
      </c>
      <c r="R18" s="2">
        <f t="shared" si="0"/>
        <v>25</v>
      </c>
      <c r="S18" s="2">
        <v>0</v>
      </c>
      <c r="T18" s="2">
        <v>0</v>
      </c>
      <c r="U18" s="2">
        <v>0</v>
      </c>
      <c r="V18" s="2">
        <v>2</v>
      </c>
      <c r="W18" s="2">
        <v>7521</v>
      </c>
      <c r="X18" s="2">
        <v>589</v>
      </c>
      <c r="Y18" s="2">
        <v>114</v>
      </c>
      <c r="Z18" s="4">
        <f t="shared" si="1"/>
        <v>0</v>
      </c>
      <c r="AA18" s="4">
        <f t="shared" si="2"/>
        <v>8</v>
      </c>
      <c r="AB18" s="4">
        <f t="shared" si="3"/>
        <v>0</v>
      </c>
      <c r="AC18" s="33">
        <v>475250</v>
      </c>
    </row>
  </sheetData>
  <pageMargins left="0.7" right="0.7" top="0.75" bottom="0.75" header="0.3" footer="0.3"/>
  <pageSetup orientation="portrait" r:id="rId1"/>
  <tableParts count="1">
    <tablePart r:id="rId2"/>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7"/>
  <dimension ref="A1:Z80"/>
  <sheetViews>
    <sheetView showGridLines="0" showRowColHeaders="0" tabSelected="1" zoomScale="80" zoomScaleNormal="80" workbookViewId="0">
      <pane ySplit="1" topLeftCell="A2" activePane="bottomLeft" state="frozen"/>
      <selection pane="bottomLeft" sqref="A1:Z1"/>
    </sheetView>
  </sheetViews>
  <sheetFormatPr defaultRowHeight="15" x14ac:dyDescent="0.25"/>
  <cols>
    <col min="3" max="3" width="10" customWidth="1"/>
    <col min="4" max="4" width="12.5703125" customWidth="1"/>
    <col min="5" max="5" width="6.140625" customWidth="1"/>
    <col min="6" max="6" width="9.140625" customWidth="1"/>
    <col min="7" max="7" width="2.7109375" customWidth="1"/>
    <col min="13" max="13" width="16.5703125" customWidth="1"/>
    <col min="22" max="22" width="8.5703125" customWidth="1"/>
  </cols>
  <sheetData>
    <row r="1" spans="1:26" ht="47.25" customHeight="1" x14ac:dyDescent="0.25">
      <c r="A1" s="128" t="s">
        <v>113</v>
      </c>
      <c r="B1" s="49"/>
      <c r="C1" s="49"/>
      <c r="D1" s="49"/>
      <c r="E1" s="49"/>
      <c r="F1" s="49"/>
      <c r="G1" s="49"/>
      <c r="H1" s="49"/>
      <c r="I1" s="49"/>
      <c r="J1" s="49"/>
      <c r="K1" s="49"/>
      <c r="L1" s="49"/>
      <c r="M1" s="49"/>
      <c r="N1" s="49"/>
      <c r="O1" s="49"/>
      <c r="P1" s="49"/>
      <c r="Q1" s="49"/>
      <c r="R1" s="49"/>
      <c r="S1" s="49"/>
      <c r="T1" s="49"/>
      <c r="U1" s="49"/>
      <c r="V1" s="49"/>
      <c r="W1" s="49"/>
      <c r="X1" s="49"/>
      <c r="Y1" s="49"/>
      <c r="Z1" s="49"/>
    </row>
    <row r="2" spans="1:26" s="13" customFormat="1" ht="3.75" customHeight="1" x14ac:dyDescent="0.25">
      <c r="A2" s="11"/>
      <c r="B2" s="12"/>
      <c r="C2" s="12"/>
      <c r="D2" s="12"/>
      <c r="E2" s="12"/>
      <c r="F2" s="12"/>
      <c r="G2" s="12"/>
      <c r="H2" s="12"/>
      <c r="I2" s="12"/>
      <c r="J2" s="12"/>
      <c r="K2" s="12"/>
      <c r="L2" s="12"/>
      <c r="M2" s="12"/>
      <c r="N2" s="12"/>
      <c r="O2" s="12"/>
      <c r="P2" s="12"/>
      <c r="Q2" s="12"/>
      <c r="R2" s="12"/>
      <c r="S2" s="12"/>
      <c r="T2" s="12"/>
      <c r="U2" s="12"/>
      <c r="V2" s="12"/>
    </row>
    <row r="3" spans="1:26" x14ac:dyDescent="0.25">
      <c r="F3" s="104" t="str">
        <f>Annual_data[[#Headers],[Facility name]]</f>
        <v>Facility name</v>
      </c>
      <c r="G3" s="105"/>
      <c r="H3" s="96" t="str">
        <f>Dropdown!$A$4</f>
        <v>Emali</v>
      </c>
      <c r="I3" s="96"/>
      <c r="J3" s="96"/>
      <c r="K3" s="96"/>
      <c r="L3" s="96"/>
      <c r="M3" s="97"/>
    </row>
    <row r="4" spans="1:26" x14ac:dyDescent="0.25">
      <c r="F4" s="106" t="str">
        <f>Annual_data[[#Headers],[Location]]</f>
        <v>Location</v>
      </c>
      <c r="G4" s="107"/>
      <c r="H4" s="98" t="str">
        <f>INDEX(Annual_data[Location],MATCH(Dashboard!$H$3,Annual_data[Facility name],0))</f>
        <v>Makueni, Kenya</v>
      </c>
      <c r="I4" s="98"/>
      <c r="J4" s="98"/>
      <c r="K4" s="98"/>
      <c r="L4" s="98"/>
      <c r="M4" s="99"/>
    </row>
    <row r="5" spans="1:26" ht="15" customHeight="1" x14ac:dyDescent="0.25">
      <c r="F5" s="108" t="str">
        <f>Annual_data[[#Headers],[Description]]</f>
        <v>Description</v>
      </c>
      <c r="G5" s="109"/>
      <c r="H5" s="102" t="str">
        <f>INDEX(Annual_data[Description],MATCH(Dashboard!$H$3,Annual_data[Facility name],0))</f>
        <v>The Partnership for Primary Care (P4PC) model involves outsourcing the operation of primary health facilities to the Philips/Amref partnership. A feasibility pilot has been ongoing since 2019, the pilot has involved upgrading of Emali health center, Matiku and Tutini dispensaries and documentation of lessons learnt. The pilot will inform the scaling of the project to other facilities in Makueni County.</v>
      </c>
      <c r="I5" s="102"/>
      <c r="J5" s="102"/>
      <c r="K5" s="102"/>
      <c r="L5" s="102"/>
      <c r="M5" s="103"/>
    </row>
    <row r="6" spans="1:26" x14ac:dyDescent="0.25">
      <c r="F6" s="108"/>
      <c r="G6" s="109"/>
      <c r="H6" s="102"/>
      <c r="I6" s="102"/>
      <c r="J6" s="102"/>
      <c r="K6" s="102"/>
      <c r="L6" s="102"/>
      <c r="M6" s="103"/>
    </row>
    <row r="7" spans="1:26" ht="15" customHeight="1" x14ac:dyDescent="0.25">
      <c r="F7" s="108"/>
      <c r="G7" s="109"/>
      <c r="H7" s="102"/>
      <c r="I7" s="102"/>
      <c r="J7" s="102"/>
      <c r="K7" s="102"/>
      <c r="L7" s="102"/>
      <c r="M7" s="103"/>
    </row>
    <row r="8" spans="1:26" x14ac:dyDescent="0.25">
      <c r="F8" s="108"/>
      <c r="G8" s="109"/>
      <c r="H8" s="102"/>
      <c r="I8" s="102"/>
      <c r="J8" s="102"/>
      <c r="K8" s="102"/>
      <c r="L8" s="102"/>
      <c r="M8" s="103"/>
    </row>
    <row r="9" spans="1:26" x14ac:dyDescent="0.25">
      <c r="F9" s="108"/>
      <c r="G9" s="109"/>
      <c r="H9" s="102"/>
      <c r="I9" s="102"/>
      <c r="J9" s="102"/>
      <c r="K9" s="102"/>
      <c r="L9" s="102"/>
      <c r="M9" s="103"/>
    </row>
    <row r="10" spans="1:26" ht="15" customHeight="1" x14ac:dyDescent="0.25">
      <c r="F10" s="108" t="str">
        <f>Annual_data[[#Headers],[Objectives]]</f>
        <v>Objectives</v>
      </c>
      <c r="G10" s="109"/>
      <c r="H10" s="102" t="str">
        <f>INDEX(Annual_data[Objectives],MATCH(Dashboard!$H$3,Annual_data[Facility name],0))</f>
        <v xml:space="preserve">To address access to primary health care through improvements in quality of care, engagement of communities, financial sustainability, and system efficiency. </v>
      </c>
      <c r="I10" s="102"/>
      <c r="J10" s="102"/>
      <c r="K10" s="102"/>
      <c r="L10" s="102"/>
      <c r="M10" s="103"/>
    </row>
    <row r="11" spans="1:26" x14ac:dyDescent="0.25">
      <c r="F11" s="108"/>
      <c r="G11" s="109"/>
      <c r="H11" s="102"/>
      <c r="I11" s="102"/>
      <c r="J11" s="102"/>
      <c r="K11" s="102"/>
      <c r="L11" s="102"/>
      <c r="M11" s="103"/>
    </row>
    <row r="12" spans="1:26" x14ac:dyDescent="0.25">
      <c r="F12" s="110" t="str">
        <f>Annual_data[[#Headers],[Partners]]</f>
        <v>Partners</v>
      </c>
      <c r="G12" s="111"/>
      <c r="H12" s="100" t="str">
        <f>INDEX(Annual_data[Partners],MATCH(Dashboard!$H$3,Annual_data[Facility name],0))</f>
        <v>Philips, Amref and Makueni County</v>
      </c>
      <c r="I12" s="100"/>
      <c r="J12" s="100"/>
      <c r="K12" s="100"/>
      <c r="L12" s="100"/>
      <c r="M12" s="101"/>
    </row>
    <row r="13" spans="1:26" x14ac:dyDescent="0.25">
      <c r="G13" s="9"/>
      <c r="H13" s="9"/>
      <c r="I13" s="10"/>
      <c r="J13" s="10"/>
      <c r="K13" s="10"/>
      <c r="L13" s="10"/>
      <c r="M13" s="10"/>
      <c r="N13" s="10"/>
      <c r="W13" s="45"/>
    </row>
    <row r="14" spans="1:26" ht="15.75" thickBot="1" x14ac:dyDescent="0.3">
      <c r="G14" s="9"/>
      <c r="H14" s="9"/>
      <c r="I14" s="10"/>
      <c r="J14" s="10"/>
      <c r="K14" s="10"/>
      <c r="L14" s="10"/>
      <c r="M14" s="10"/>
      <c r="N14" s="10"/>
    </row>
    <row r="15" spans="1:26" ht="15" customHeight="1" x14ac:dyDescent="0.25">
      <c r="A15" s="84" t="s">
        <v>83</v>
      </c>
      <c r="B15" s="85"/>
      <c r="C15" s="85"/>
      <c r="D15" s="61" t="str">
        <f>IF(Dropdown!A4="Githurai-lang'ata", ("Better"),  ("Slightly Better"))</f>
        <v>Slightly Better</v>
      </c>
    </row>
    <row r="16" spans="1:26" x14ac:dyDescent="0.25">
      <c r="A16" s="87"/>
      <c r="B16" s="88"/>
      <c r="C16" s="88"/>
      <c r="D16" s="62"/>
    </row>
    <row r="17" spans="1:4" x14ac:dyDescent="0.25">
      <c r="A17" s="87"/>
      <c r="B17" s="88"/>
      <c r="C17" s="88"/>
      <c r="D17" s="62"/>
    </row>
    <row r="18" spans="1:4" x14ac:dyDescent="0.25">
      <c r="A18" s="29"/>
      <c r="B18" s="30"/>
      <c r="C18" s="30"/>
      <c r="D18" s="14"/>
    </row>
    <row r="19" spans="1:4" ht="15" customHeight="1" x14ac:dyDescent="0.25">
      <c r="A19" s="20"/>
      <c r="B19" s="46">
        <f>IF(Dropdown!A4="Githurai-lang'ata", MIN(Calcs!$A$5:$A$10),  MIN(Calcs!$A$4:$A$10))</f>
        <v>2018</v>
      </c>
      <c r="C19" s="46">
        <f>MAX(Calcs!$A$4:$A$10)</f>
        <v>2019</v>
      </c>
      <c r="D19" s="32" t="s">
        <v>84</v>
      </c>
    </row>
    <row r="20" spans="1:4" ht="38.25" customHeight="1" x14ac:dyDescent="0.25">
      <c r="A20" s="112" t="s">
        <v>70</v>
      </c>
      <c r="B20" s="90">
        <f>INDEX(Calcs!$B$4:$B$10,MATCH($B$19,Calcs!$A$4:$A$10,0))</f>
        <v>384</v>
      </c>
      <c r="C20" s="90">
        <f>INDEX(Calcs!$B$4:$B$10,MATCH($C$19,Calcs!$A$4:$A$10,0))</f>
        <v>465</v>
      </c>
      <c r="D20" s="68">
        <f>($C$20-$B$20)/$B$20*100</f>
        <v>21.09375</v>
      </c>
    </row>
    <row r="21" spans="1:4" x14ac:dyDescent="0.25">
      <c r="A21" s="112"/>
      <c r="B21" s="90"/>
      <c r="C21" s="90"/>
      <c r="D21" s="69"/>
    </row>
    <row r="22" spans="1:4" x14ac:dyDescent="0.25">
      <c r="A22" s="16"/>
      <c r="B22" s="17"/>
      <c r="C22" s="27"/>
      <c r="D22" s="18"/>
    </row>
    <row r="23" spans="1:4" x14ac:dyDescent="0.25">
      <c r="A23" s="20"/>
      <c r="B23" s="46">
        <f>IF(Dropdown!A4="Githurai-lang'ata", MIN(Calcs!$A$5:$A$10),  MIN(Calcs!$A$4:$A$10))</f>
        <v>2018</v>
      </c>
      <c r="C23" s="46">
        <f>MAX(Calcs!$A$4:$A$10)</f>
        <v>2019</v>
      </c>
      <c r="D23" s="32" t="s">
        <v>84</v>
      </c>
    </row>
    <row r="24" spans="1:4" ht="15" customHeight="1" x14ac:dyDescent="0.25">
      <c r="A24" s="112" t="s">
        <v>71</v>
      </c>
      <c r="B24" s="90">
        <f>INDEX(Calcs!$C$4:$C$10,MATCH($B$23,Calcs!$A$4:$A$10,0))</f>
        <v>272</v>
      </c>
      <c r="C24" s="90">
        <f>INDEX(Calcs!$C$4:$C$10,MATCH($C$23,Calcs!$A$4:$A$10,0))</f>
        <v>354</v>
      </c>
      <c r="D24" s="70">
        <f>($C$24-$B$24)/$B$24*100</f>
        <v>30.147058823529409</v>
      </c>
    </row>
    <row r="25" spans="1:4" x14ac:dyDescent="0.25">
      <c r="A25" s="112"/>
      <c r="B25" s="90"/>
      <c r="C25" s="90"/>
      <c r="D25" s="68"/>
    </row>
    <row r="26" spans="1:4" x14ac:dyDescent="0.25">
      <c r="A26" s="112"/>
      <c r="B26" s="90"/>
      <c r="C26" s="90"/>
      <c r="D26" s="69"/>
    </row>
    <row r="27" spans="1:4" x14ac:dyDescent="0.25">
      <c r="A27" s="19"/>
      <c r="B27" s="17"/>
      <c r="C27" s="27"/>
      <c r="D27" s="18"/>
    </row>
    <row r="28" spans="1:4" x14ac:dyDescent="0.25">
      <c r="A28" s="20"/>
      <c r="B28" s="46">
        <f>MIN(Calcs!$A$4:$A$10)</f>
        <v>2018</v>
      </c>
      <c r="C28" s="46">
        <f>MAX(Calcs!$A$4:$A$10)</f>
        <v>2019</v>
      </c>
      <c r="D28" s="32" t="s">
        <v>84</v>
      </c>
    </row>
    <row r="29" spans="1:4" x14ac:dyDescent="0.25">
      <c r="A29" s="112" t="s">
        <v>72</v>
      </c>
      <c r="B29" s="90">
        <f>INDEX(Calcs!$D$4:$D$10,MATCH($B$28,Calcs!$A$4:$A$10,0))</f>
        <v>27176</v>
      </c>
      <c r="C29" s="90">
        <f>INDEX(Calcs!$D$4:$D$10,MATCH($C$28,Calcs!$A$4:$A$10,0))</f>
        <v>27022</v>
      </c>
      <c r="D29" s="64">
        <f>($C$29-$B$29)/$B$29*100</f>
        <v>-0.56667647924639386</v>
      </c>
    </row>
    <row r="30" spans="1:4" x14ac:dyDescent="0.25">
      <c r="A30" s="112"/>
      <c r="B30" s="90"/>
      <c r="C30" s="90"/>
      <c r="D30" s="64"/>
    </row>
    <row r="31" spans="1:4" x14ac:dyDescent="0.25">
      <c r="A31" s="95" t="s">
        <v>73</v>
      </c>
      <c r="B31" s="90">
        <f>INDEX(Calcs!$F$4:$F$10,MATCH($B$28,Calcs!$A$4:$A$10,0))</f>
        <v>2035</v>
      </c>
      <c r="C31" s="90">
        <f>INDEX(Calcs!$F$4:$F$10,MATCH($C$28,Calcs!$A$4:$A$10,0))</f>
        <v>2543</v>
      </c>
      <c r="D31" s="64">
        <f>($C$31-$B$31)/$B$31*100</f>
        <v>24.963144963144963</v>
      </c>
    </row>
    <row r="32" spans="1:4" x14ac:dyDescent="0.25">
      <c r="A32" s="95"/>
      <c r="B32" s="90"/>
      <c r="C32" s="90"/>
      <c r="D32" s="64"/>
    </row>
    <row r="33" spans="1:4" x14ac:dyDescent="0.25">
      <c r="A33" s="95" t="s">
        <v>74</v>
      </c>
      <c r="B33" s="90">
        <f>INDEX(Calcs!$E$4:$E$10,MATCH($B$28,Calcs!$A$4:$A$10,0))</f>
        <v>3965</v>
      </c>
      <c r="C33" s="90">
        <f>INDEX(Calcs!$E$4:$E$10,MATCH($C$28,Calcs!$A$4:$A$10,0))</f>
        <v>5231</v>
      </c>
      <c r="D33" s="64">
        <f>(C33-B33)/B33*100</f>
        <v>31.929382093316523</v>
      </c>
    </row>
    <row r="34" spans="1:4" x14ac:dyDescent="0.25">
      <c r="A34" s="95"/>
      <c r="B34" s="90"/>
      <c r="C34" s="90"/>
      <c r="D34" s="64"/>
    </row>
    <row r="35" spans="1:4" x14ac:dyDescent="0.25">
      <c r="A35" s="91" t="s">
        <v>90</v>
      </c>
      <c r="B35" s="90">
        <f>INDEX(Calcs!$G$4:$G$10,MATCH($B$28,Calcs!$A$4:$A$10,0))</f>
        <v>211</v>
      </c>
      <c r="C35" s="90">
        <f>INDEX(Calcs!$G$4:$G$10,MATCH($C$28,Calcs!$A$4:$A$10,0))</f>
        <v>301</v>
      </c>
      <c r="D35" s="71">
        <f>IFERROR((C35-B35)/B35*100,"Deliveries started in 2014")</f>
        <v>42.654028436018962</v>
      </c>
    </row>
    <row r="36" spans="1:4" ht="15.75" thickBot="1" x14ac:dyDescent="0.3">
      <c r="A36" s="92"/>
      <c r="B36" s="90"/>
      <c r="C36" s="90"/>
      <c r="D36" s="71"/>
    </row>
    <row r="37" spans="1:4" x14ac:dyDescent="0.25">
      <c r="A37" s="10"/>
      <c r="B37" s="15"/>
      <c r="C37" s="15"/>
      <c r="D37" s="48"/>
    </row>
    <row r="38" spans="1:4" ht="15.75" thickBot="1" x14ac:dyDescent="0.3"/>
    <row r="39" spans="1:4" x14ac:dyDescent="0.25">
      <c r="A39" s="84" t="s">
        <v>86</v>
      </c>
      <c r="B39" s="85"/>
      <c r="C39" s="86"/>
      <c r="D39" s="66" t="str">
        <f>IF(Dropdown!A4="Githurai-lang'ata", ("Better"),  ("Slightly Better"))</f>
        <v>Slightly Better</v>
      </c>
    </row>
    <row r="40" spans="1:4" x14ac:dyDescent="0.25">
      <c r="A40" s="87"/>
      <c r="B40" s="88"/>
      <c r="C40" s="89"/>
      <c r="D40" s="67"/>
    </row>
    <row r="41" spans="1:4" x14ac:dyDescent="0.25">
      <c r="A41" s="87"/>
      <c r="B41" s="88"/>
      <c r="C41" s="89"/>
      <c r="D41" s="67"/>
    </row>
    <row r="42" spans="1:4" x14ac:dyDescent="0.25">
      <c r="A42" s="21"/>
      <c r="B42" s="22"/>
      <c r="C42" s="31"/>
      <c r="D42" s="23"/>
    </row>
    <row r="43" spans="1:4" x14ac:dyDescent="0.25">
      <c r="A43" s="20"/>
      <c r="B43" s="46">
        <f>IF(Dropdown!A4="Githurai-lang'ata", MIN(Calcs!$A$5:$A$10),  MIN(Calcs!$A$4:$A$10))</f>
        <v>2018</v>
      </c>
      <c r="C43" s="46">
        <f>MAX(Calcs2!$A$4:$A$10)</f>
        <v>2019</v>
      </c>
      <c r="D43" s="32" t="s">
        <v>88</v>
      </c>
    </row>
    <row r="44" spans="1:4" ht="15" customHeight="1" x14ac:dyDescent="0.25">
      <c r="A44" s="93" t="s">
        <v>75</v>
      </c>
      <c r="B44" s="94">
        <f>INDEX(Calcs2!$B$4:$B$10,MATCH($B$43,Calcs2!$A$4:$A$10,0))</f>
        <v>0</v>
      </c>
      <c r="C44" s="94">
        <f>INDEX(Calcs2!$B$4:$B$10,MATCH($C$43,Calcs2!$A$4:$A$10,0))</f>
        <v>3.3222591362126246</v>
      </c>
      <c r="D44" s="64">
        <f>$C$44-$B$44</f>
        <v>3.3222591362126246</v>
      </c>
    </row>
    <row r="45" spans="1:4" x14ac:dyDescent="0.25">
      <c r="A45" s="93"/>
      <c r="B45" s="94"/>
      <c r="C45" s="94"/>
      <c r="D45" s="64"/>
    </row>
    <row r="46" spans="1:4" x14ac:dyDescent="0.25">
      <c r="A46" s="93"/>
      <c r="B46" s="94"/>
      <c r="C46" s="94"/>
      <c r="D46" s="64"/>
    </row>
    <row r="47" spans="1:4" x14ac:dyDescent="0.25">
      <c r="A47" s="25"/>
      <c r="B47" s="22"/>
      <c r="C47" s="31"/>
      <c r="D47" s="23"/>
    </row>
    <row r="48" spans="1:4" x14ac:dyDescent="0.25">
      <c r="A48" s="20"/>
      <c r="B48" s="46">
        <f>IF(Dropdown!A4="Githurai-lang'ata", MIN(Calcs!$A$5:$A$10),  MIN(Calcs!$A$4:$A$10))</f>
        <v>2018</v>
      </c>
      <c r="C48" s="46">
        <f>MAX(Calcs2!$A$4:$A$10)</f>
        <v>2019</v>
      </c>
      <c r="D48" s="32" t="s">
        <v>84</v>
      </c>
    </row>
    <row r="49" spans="1:4" x14ac:dyDescent="0.25">
      <c r="A49" s="50" t="s">
        <v>76</v>
      </c>
      <c r="B49" s="120">
        <f>INDEX(Calcs2!$C$4:$C$10,MATCH($B$48,Calcs2!$A$4:$A$10,0))</f>
        <v>6.2801932367149762</v>
      </c>
      <c r="C49" s="123">
        <f>INDEX(Calcs2!$C$4:$C$10,MATCH($C$48,Calcs2!$A$4:$A$10,0))</f>
        <v>1.3605442176870748</v>
      </c>
      <c r="D49" s="64">
        <f>$C$49-$B$49</f>
        <v>-4.9196490190279016</v>
      </c>
    </row>
    <row r="50" spans="1:4" ht="15" customHeight="1" x14ac:dyDescent="0.25">
      <c r="A50" s="51"/>
      <c r="B50" s="121"/>
      <c r="C50" s="124"/>
      <c r="D50" s="64"/>
    </row>
    <row r="51" spans="1:4" x14ac:dyDescent="0.25">
      <c r="A51" s="119"/>
      <c r="B51" s="122"/>
      <c r="C51" s="125"/>
      <c r="D51" s="64"/>
    </row>
    <row r="52" spans="1:4" x14ac:dyDescent="0.25">
      <c r="A52" s="26"/>
      <c r="B52" s="10"/>
      <c r="C52" s="28"/>
      <c r="D52" s="24"/>
    </row>
    <row r="53" spans="1:4" x14ac:dyDescent="0.25">
      <c r="A53" s="20"/>
      <c r="B53" s="46">
        <f>IF(Dropdown!A4="Githurai-lang'ata", MIN(Calcs!$A$5:$A$10),  MIN(Calcs!$A$4:$A$10))</f>
        <v>2018</v>
      </c>
      <c r="C53" s="46">
        <f>MAX(Calcs2!$A$4:$A$10)</f>
        <v>2019</v>
      </c>
      <c r="D53" s="32" t="s">
        <v>84</v>
      </c>
    </row>
    <row r="54" spans="1:4" x14ac:dyDescent="0.25">
      <c r="A54" s="50" t="s">
        <v>80</v>
      </c>
      <c r="B54" s="120">
        <f>INDEX(Calcs2!$D$4:$D$10,MATCH($B$53,Calcs2!$A$4:$A$10,0))</f>
        <v>1.932367149758454</v>
      </c>
      <c r="C54" s="123">
        <f>INDEX(Calcs2!$D$4:$D$10,MATCH($C$53,Calcs2!$A$4:$A$10,0))</f>
        <v>0.68027210884353739</v>
      </c>
      <c r="D54" s="64">
        <f>$C$54-$B$54</f>
        <v>-1.2520950409149165</v>
      </c>
    </row>
    <row r="55" spans="1:4" x14ac:dyDescent="0.25">
      <c r="A55" s="51"/>
      <c r="B55" s="121"/>
      <c r="C55" s="124"/>
      <c r="D55" s="64"/>
    </row>
    <row r="56" spans="1:4" ht="15" customHeight="1" x14ac:dyDescent="0.25">
      <c r="A56" s="119"/>
      <c r="B56" s="122"/>
      <c r="C56" s="125"/>
      <c r="D56" s="64"/>
    </row>
    <row r="57" spans="1:4" x14ac:dyDescent="0.25">
      <c r="A57" s="26"/>
      <c r="B57" s="10"/>
      <c r="C57" s="28"/>
      <c r="D57" s="24"/>
    </row>
    <row r="58" spans="1:4" x14ac:dyDescent="0.25">
      <c r="A58" s="20"/>
      <c r="B58" s="46">
        <f>IF(Dropdown!A4="Githurai-lang'ata", MIN(Calcs!$A$5:$A$10),  MIN(Calcs!$A$4:$A$10))</f>
        <v>2018</v>
      </c>
      <c r="C58" s="46">
        <f>MAX(Calcs2!$A$4:$A$10)</f>
        <v>2019</v>
      </c>
      <c r="D58" s="32" t="s">
        <v>84</v>
      </c>
    </row>
    <row r="59" spans="1:4" x14ac:dyDescent="0.25">
      <c r="A59" s="50" t="s">
        <v>77</v>
      </c>
      <c r="B59" s="113">
        <f>INDEX(Calcs2!E4:E10,MATCH($B$58,Calcs2!$A$4:$A$10,0))</f>
        <v>234</v>
      </c>
      <c r="C59" s="116">
        <f>INDEX(Calcs2!E4:E10,MATCH($C$58,Calcs2!$A$4:$A$10,0))</f>
        <v>389</v>
      </c>
      <c r="D59" s="64">
        <f>(($C$59-$B$59)/$B$59)*100</f>
        <v>66.239316239316238</v>
      </c>
    </row>
    <row r="60" spans="1:4" ht="15" customHeight="1" x14ac:dyDescent="0.25">
      <c r="A60" s="51"/>
      <c r="B60" s="114"/>
      <c r="C60" s="117"/>
      <c r="D60" s="64"/>
    </row>
    <row r="61" spans="1:4" x14ac:dyDescent="0.25">
      <c r="A61" s="51"/>
      <c r="B61" s="114"/>
      <c r="C61" s="117"/>
      <c r="D61" s="64"/>
    </row>
    <row r="62" spans="1:4" x14ac:dyDescent="0.25">
      <c r="A62" s="51"/>
      <c r="B62" s="114"/>
      <c r="C62" s="117"/>
      <c r="D62" s="64"/>
    </row>
    <row r="63" spans="1:4" ht="15.75" thickBot="1" x14ac:dyDescent="0.3">
      <c r="A63" s="52"/>
      <c r="B63" s="115"/>
      <c r="C63" s="118"/>
      <c r="D63" s="65"/>
    </row>
    <row r="65" spans="1:4" ht="15.75" thickBot="1" x14ac:dyDescent="0.3"/>
    <row r="66" spans="1:4" ht="15" customHeight="1" x14ac:dyDescent="0.25">
      <c r="A66" s="72" t="s">
        <v>98</v>
      </c>
      <c r="B66" s="73"/>
      <c r="C66" s="73"/>
      <c r="D66" s="58" t="s">
        <v>97</v>
      </c>
    </row>
    <row r="67" spans="1:4" x14ac:dyDescent="0.25">
      <c r="A67" s="74"/>
      <c r="B67" s="75"/>
      <c r="C67" s="75"/>
      <c r="D67" s="59"/>
    </row>
    <row r="68" spans="1:4" ht="15.75" thickBot="1" x14ac:dyDescent="0.3">
      <c r="A68" s="76"/>
      <c r="B68" s="77"/>
      <c r="C68" s="77"/>
      <c r="D68" s="60"/>
    </row>
    <row r="70" spans="1:4" ht="15.75" thickBot="1" x14ac:dyDescent="0.3"/>
    <row r="71" spans="1:4" ht="15" customHeight="1" x14ac:dyDescent="0.25">
      <c r="A71" s="78" t="s">
        <v>103</v>
      </c>
      <c r="B71" s="79"/>
      <c r="C71" s="79"/>
      <c r="D71" s="61" t="str">
        <f>IF(Dropdown!A36="Githurai-lang'ata", ("Better"),  ("Slightly Better"))</f>
        <v>Slightly Better</v>
      </c>
    </row>
    <row r="72" spans="1:4" x14ac:dyDescent="0.25">
      <c r="A72" s="80"/>
      <c r="B72" s="81"/>
      <c r="C72" s="81"/>
      <c r="D72" s="62"/>
    </row>
    <row r="73" spans="1:4" x14ac:dyDescent="0.25">
      <c r="A73" s="80"/>
      <c r="B73" s="81"/>
      <c r="C73" s="81"/>
      <c r="D73" s="62"/>
    </row>
    <row r="74" spans="1:4" ht="15.75" thickBot="1" x14ac:dyDescent="0.3">
      <c r="A74" s="82"/>
      <c r="B74" s="83"/>
      <c r="C74" s="83"/>
      <c r="D74" s="63"/>
    </row>
    <row r="75" spans="1:4" s="37" customFormat="1" ht="27" customHeight="1" x14ac:dyDescent="0.25">
      <c r="A75" s="35"/>
      <c r="B75" s="47">
        <f>IF(Dropdown!A21="Githurai-lang'ata", MIN(Calcs!$A$5:$A$10),  MIN(Calcs!$A$4:$A$10))</f>
        <v>2018</v>
      </c>
      <c r="C75" s="47">
        <f>MAX(Calcs2!$A$4:$A$10)</f>
        <v>2019</v>
      </c>
      <c r="D75" s="36" t="s">
        <v>94</v>
      </c>
    </row>
    <row r="76" spans="1:4" x14ac:dyDescent="0.25">
      <c r="A76" s="50" t="s">
        <v>107</v>
      </c>
      <c r="B76" s="53">
        <f>INDEX(Calcs!$H$4:$H$10,MATCH($B$75,Calcs2!$A$4:$A$10,0))</f>
        <v>178900</v>
      </c>
      <c r="C76" s="53">
        <f>INDEX(Calcs!$H$4:$H$10,MATCH($C$75,Calcs2!$A$4:$A$10,0))</f>
        <v>1702200</v>
      </c>
      <c r="D76" s="56">
        <f>$C$76-$B$76</f>
        <v>1523300</v>
      </c>
    </row>
    <row r="77" spans="1:4" x14ac:dyDescent="0.25">
      <c r="A77" s="51"/>
      <c r="B77" s="54"/>
      <c r="C77" s="54"/>
      <c r="D77" s="56"/>
    </row>
    <row r="78" spans="1:4" x14ac:dyDescent="0.25">
      <c r="A78" s="51"/>
      <c r="B78" s="54"/>
      <c r="C78" s="54"/>
      <c r="D78" s="56"/>
    </row>
    <row r="79" spans="1:4" x14ac:dyDescent="0.25">
      <c r="A79" s="51"/>
      <c r="B79" s="54"/>
      <c r="C79" s="54"/>
      <c r="D79" s="56"/>
    </row>
    <row r="80" spans="1:4" ht="15.75" thickBot="1" x14ac:dyDescent="0.3">
      <c r="A80" s="52"/>
      <c r="B80" s="55"/>
      <c r="C80" s="55"/>
      <c r="D80" s="57"/>
    </row>
  </sheetData>
  <mergeCells count="63">
    <mergeCell ref="B59:B63"/>
    <mergeCell ref="C59:C63"/>
    <mergeCell ref="A49:A51"/>
    <mergeCell ref="B49:B51"/>
    <mergeCell ref="C49:C51"/>
    <mergeCell ref="A54:A56"/>
    <mergeCell ref="B54:B56"/>
    <mergeCell ref="C54:C56"/>
    <mergeCell ref="B29:B30"/>
    <mergeCell ref="C29:C30"/>
    <mergeCell ref="A31:A32"/>
    <mergeCell ref="B31:B32"/>
    <mergeCell ref="C31:C32"/>
    <mergeCell ref="A29:A30"/>
    <mergeCell ref="A24:A26"/>
    <mergeCell ref="B24:B26"/>
    <mergeCell ref="C24:C26"/>
    <mergeCell ref="A20:A21"/>
    <mergeCell ref="B20:B21"/>
    <mergeCell ref="C20:C21"/>
    <mergeCell ref="A15:C17"/>
    <mergeCell ref="H3:M3"/>
    <mergeCell ref="H4:M4"/>
    <mergeCell ref="H12:M12"/>
    <mergeCell ref="H5:M9"/>
    <mergeCell ref="H10:M11"/>
    <mergeCell ref="F3:G3"/>
    <mergeCell ref="F4:G4"/>
    <mergeCell ref="F5:G9"/>
    <mergeCell ref="F10:G11"/>
    <mergeCell ref="F12:G12"/>
    <mergeCell ref="D31:D32"/>
    <mergeCell ref="D33:D34"/>
    <mergeCell ref="D35:D36"/>
    <mergeCell ref="A66:C68"/>
    <mergeCell ref="A71:C74"/>
    <mergeCell ref="A39:C41"/>
    <mergeCell ref="B35:B36"/>
    <mergeCell ref="C35:C36"/>
    <mergeCell ref="A35:A36"/>
    <mergeCell ref="A44:A46"/>
    <mergeCell ref="B44:B46"/>
    <mergeCell ref="C44:C46"/>
    <mergeCell ref="B33:B34"/>
    <mergeCell ref="C33:C34"/>
    <mergeCell ref="A33:A34"/>
    <mergeCell ref="A59:A63"/>
    <mergeCell ref="A1:Z1"/>
    <mergeCell ref="A76:A80"/>
    <mergeCell ref="B76:B80"/>
    <mergeCell ref="C76:C80"/>
    <mergeCell ref="D76:D80"/>
    <mergeCell ref="D66:D68"/>
    <mergeCell ref="D71:D74"/>
    <mergeCell ref="D54:D56"/>
    <mergeCell ref="D59:D63"/>
    <mergeCell ref="D39:D41"/>
    <mergeCell ref="D15:D17"/>
    <mergeCell ref="D20:D21"/>
    <mergeCell ref="D49:D51"/>
    <mergeCell ref="D44:D46"/>
    <mergeCell ref="D24:D26"/>
    <mergeCell ref="D29:D30"/>
  </mergeCells>
  <conditionalFormatting sqref="A20">
    <cfRule type="iconSet" priority="23">
      <iconSet iconSet="3Arrows">
        <cfvo type="percent" val="0"/>
        <cfvo type="percent" val="$B$20"/>
        <cfvo type="num" val="$C$20" gte="0"/>
      </iconSet>
    </cfRule>
  </conditionalFormatting>
  <conditionalFormatting sqref="D20">
    <cfRule type="iconSet" priority="22">
      <iconSet iconSet="3Arrows">
        <cfvo type="percent" val="0"/>
        <cfvo type="num" val="0" gte="0"/>
        <cfvo type="num" val="0" gte="0"/>
      </iconSet>
    </cfRule>
  </conditionalFormatting>
  <conditionalFormatting sqref="A24">
    <cfRule type="iconSet" priority="21">
      <iconSet iconSet="3Arrows">
        <cfvo type="percent" val="0"/>
        <cfvo type="percent" val="$B$20"/>
        <cfvo type="num" val="$C$20" gte="0"/>
      </iconSet>
    </cfRule>
  </conditionalFormatting>
  <conditionalFormatting sqref="D24">
    <cfRule type="iconSet" priority="20">
      <iconSet iconSet="3Arrows">
        <cfvo type="percent" val="0"/>
        <cfvo type="num" val="0" gte="0"/>
        <cfvo type="num" val="0" gte="0"/>
      </iconSet>
    </cfRule>
  </conditionalFormatting>
  <conditionalFormatting sqref="A29">
    <cfRule type="iconSet" priority="19">
      <iconSet iconSet="3Arrows">
        <cfvo type="percent" val="0"/>
        <cfvo type="percent" val="$B$20"/>
        <cfvo type="num" val="$C$20" gte="0"/>
      </iconSet>
    </cfRule>
  </conditionalFormatting>
  <conditionalFormatting sqref="D29">
    <cfRule type="iconSet" priority="18">
      <iconSet iconSet="3Arrows">
        <cfvo type="percent" val="0"/>
        <cfvo type="num" val="0" gte="0"/>
        <cfvo type="num" val="0" gte="0"/>
      </iconSet>
    </cfRule>
  </conditionalFormatting>
  <conditionalFormatting sqref="D31">
    <cfRule type="iconSet" priority="17">
      <iconSet iconSet="3Arrows">
        <cfvo type="percent" val="0"/>
        <cfvo type="num" val="0" gte="0"/>
        <cfvo type="num" val="0" gte="0"/>
      </iconSet>
    </cfRule>
  </conditionalFormatting>
  <conditionalFormatting sqref="D33 D35">
    <cfRule type="iconSet" priority="16">
      <iconSet iconSet="3Arrows">
        <cfvo type="percent" val="0"/>
        <cfvo type="num" val="0" gte="0"/>
        <cfvo type="num" val="0" gte="0"/>
      </iconSet>
    </cfRule>
  </conditionalFormatting>
  <conditionalFormatting sqref="A44">
    <cfRule type="iconSet" priority="15">
      <iconSet iconSet="3Arrows">
        <cfvo type="percent" val="0"/>
        <cfvo type="percent" val="$B$20"/>
        <cfvo type="num" val="$C$20" gte="0"/>
      </iconSet>
    </cfRule>
  </conditionalFormatting>
  <conditionalFormatting sqref="A49">
    <cfRule type="iconSet" priority="13">
      <iconSet iconSet="3Arrows">
        <cfvo type="percent" val="0"/>
        <cfvo type="percent" val="$B$20"/>
        <cfvo type="num" val="$C$20" gte="0"/>
      </iconSet>
    </cfRule>
  </conditionalFormatting>
  <conditionalFormatting sqref="A59">
    <cfRule type="iconSet" priority="11">
      <iconSet iconSet="3Arrows">
        <cfvo type="percent" val="0"/>
        <cfvo type="percent" val="$B$20"/>
        <cfvo type="num" val="$C$20" gte="0"/>
      </iconSet>
    </cfRule>
  </conditionalFormatting>
  <conditionalFormatting sqref="D59">
    <cfRule type="iconSet" priority="10">
      <iconSet iconSet="3Arrows">
        <cfvo type="percent" val="0"/>
        <cfvo type="num" val="0" gte="0"/>
        <cfvo type="num" val="0" gte="0"/>
      </iconSet>
    </cfRule>
  </conditionalFormatting>
  <conditionalFormatting sqref="A54">
    <cfRule type="iconSet" priority="9">
      <iconSet iconSet="3Arrows">
        <cfvo type="percent" val="0"/>
        <cfvo type="percent" val="$B$20"/>
        <cfvo type="num" val="$C$20" gte="0"/>
      </iconSet>
    </cfRule>
  </conditionalFormatting>
  <conditionalFormatting sqref="A76">
    <cfRule type="iconSet" priority="2">
      <iconSet iconSet="3Arrows">
        <cfvo type="percent" val="0"/>
        <cfvo type="percent" val="$B$20"/>
        <cfvo type="num" val="$C$20" gte="0"/>
      </iconSet>
    </cfRule>
  </conditionalFormatting>
  <conditionalFormatting sqref="D76">
    <cfRule type="iconSet" priority="1">
      <iconSet iconSet="3Arrows">
        <cfvo type="percent" val="0"/>
        <cfvo type="num" val="0"/>
        <cfvo type="num" val="0" gte="0"/>
      </iconSet>
    </cfRule>
  </conditionalFormatting>
  <pageMargins left="0.7" right="0.7" top="0.75" bottom="0.75" header="0.3" footer="0.3"/>
  <pageSetup orientation="portrait" r:id="rId1"/>
  <drawing r:id="rId2"/>
  <extLst>
    <ext xmlns:x14="http://schemas.microsoft.com/office/spreadsheetml/2009/9/main" uri="{78C0D931-6437-407d-A8EE-F0AAD7539E65}">
      <x14:conditionalFormattings>
        <x14:conditionalFormatting xmlns:xm="http://schemas.microsoft.com/office/excel/2006/main">
          <x14:cfRule type="iconSet" priority="7" id="{CFBD5E8D-AE52-4610-BAA4-0A8968572E29}">
            <x14:iconSet iconSet="3Arrows" custom="1">
              <x14:cfvo type="percent">
                <xm:f>0</xm:f>
              </x14:cfvo>
              <x14:cfvo type="num">
                <xm:f>$B$44</xm:f>
              </x14:cfvo>
              <x14:cfvo type="num" gte="0">
                <xm:f>$B$44</xm:f>
              </x14:cfvo>
              <x14:cfIcon iconSet="3Arrows" iconId="2"/>
              <x14:cfIcon iconSet="3Arrows" iconId="1"/>
              <x14:cfIcon iconSet="3Arrows" iconId="0"/>
            </x14:iconSet>
          </x14:cfRule>
          <xm:sqref>D44</xm:sqref>
        </x14:conditionalFormatting>
        <x14:conditionalFormatting xmlns:xm="http://schemas.microsoft.com/office/excel/2006/main">
          <x14:cfRule type="iconSet" priority="6" id="{D46FAA8F-30F4-402A-829F-674C38C05510}">
            <x14:iconSet iconSet="3Arrows" custom="1">
              <x14:cfvo type="percent">
                <xm:f>0</xm:f>
              </x14:cfvo>
              <x14:cfvo type="num">
                <xm:f>$B$49</xm:f>
              </x14:cfvo>
              <x14:cfvo type="num" gte="0">
                <xm:f>$B$49</xm:f>
              </x14:cfvo>
              <x14:cfIcon iconSet="3Arrows" iconId="2"/>
              <x14:cfIcon iconSet="3Arrows" iconId="1"/>
              <x14:cfIcon iconSet="3Arrows" iconId="0"/>
            </x14:iconSet>
          </x14:cfRule>
          <xm:sqref>D49</xm:sqref>
        </x14:conditionalFormatting>
        <x14:conditionalFormatting xmlns:xm="http://schemas.microsoft.com/office/excel/2006/main">
          <x14:cfRule type="iconSet" priority="5" id="{10EBB677-C446-4E23-9FDC-538BFAEFA541}">
            <x14:iconSet iconSet="3Arrows" custom="1">
              <x14:cfvo type="percent">
                <xm:f>0</xm:f>
              </x14:cfvo>
              <x14:cfvo type="num">
                <xm:f>$B$54</xm:f>
              </x14:cfvo>
              <x14:cfvo type="num" gte="0">
                <xm:f>$B$54</xm:f>
              </x14:cfvo>
              <x14:cfIcon iconSet="3Arrows" iconId="2"/>
              <x14:cfIcon iconSet="3Arrows" iconId="1"/>
              <x14:cfIcon iconSet="3Arrows" iconId="0"/>
            </x14:iconSet>
          </x14:cfRule>
          <xm:sqref>D54</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00000000-0002-0000-1000-000000000000}">
          <x14:formula1>
            <xm:f>Dropdown!$A$4:$A$8</xm:f>
          </x14:formula1>
          <xm:sqref>H3</xm:sqref>
        </x14:dataValidation>
      </x14:dataValidations>
    </ext>
    <ext xmlns:x14="http://schemas.microsoft.com/office/spreadsheetml/2009/9/main" uri="{A8765BA9-456A-4dab-B4F3-ACF838C121DE}">
      <x14:slicerList>
        <x14:slicer r:id="rId3"/>
      </x14:slicerList>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8"/>
  <dimension ref="A1:E11"/>
  <sheetViews>
    <sheetView showGridLines="0" topLeftCell="A3" zoomScale="80" zoomScaleNormal="80" workbookViewId="0">
      <selection activeCell="C2" sqref="C2:C8"/>
    </sheetView>
  </sheetViews>
  <sheetFormatPr defaultRowHeight="12.75" x14ac:dyDescent="0.2"/>
  <cols>
    <col min="1" max="1" width="98.28515625" style="2" customWidth="1"/>
    <col min="2" max="2" width="103.42578125" style="2" customWidth="1"/>
    <col min="3" max="4" width="89.85546875" style="2" customWidth="1"/>
    <col min="5" max="5" width="82.28515625" style="2" customWidth="1"/>
    <col min="6" max="16384" width="9.140625" style="2"/>
  </cols>
  <sheetData>
    <row r="1" spans="1:5" s="39" customFormat="1" ht="19.5" customHeight="1" x14ac:dyDescent="0.25">
      <c r="A1" s="38" t="s">
        <v>114</v>
      </c>
      <c r="B1" s="38" t="s">
        <v>115</v>
      </c>
      <c r="C1" s="38" t="s">
        <v>116</v>
      </c>
      <c r="D1" s="38" t="s">
        <v>117</v>
      </c>
      <c r="E1" s="38" t="s">
        <v>87</v>
      </c>
    </row>
    <row r="2" spans="1:5" ht="409.5" customHeight="1" x14ac:dyDescent="0.2">
      <c r="A2" s="126" t="s">
        <v>118</v>
      </c>
      <c r="B2" s="126" t="s">
        <v>110</v>
      </c>
      <c r="C2" s="127" t="s">
        <v>111</v>
      </c>
      <c r="D2" s="127" t="s">
        <v>112</v>
      </c>
      <c r="E2" s="127" t="s">
        <v>95</v>
      </c>
    </row>
    <row r="3" spans="1:5" x14ac:dyDescent="0.2">
      <c r="A3" s="126"/>
      <c r="B3" s="126"/>
      <c r="C3" s="127"/>
      <c r="D3" s="127"/>
      <c r="E3" s="127"/>
    </row>
    <row r="4" spans="1:5" x14ac:dyDescent="0.2">
      <c r="A4" s="126"/>
      <c r="B4" s="126"/>
      <c r="C4" s="127"/>
      <c r="D4" s="127"/>
      <c r="E4" s="127"/>
    </row>
    <row r="5" spans="1:5" x14ac:dyDescent="0.2">
      <c r="A5" s="126"/>
      <c r="B5" s="126"/>
      <c r="C5" s="127"/>
      <c r="D5" s="127"/>
      <c r="E5" s="127"/>
    </row>
    <row r="6" spans="1:5" ht="8.25" customHeight="1" x14ac:dyDescent="0.2">
      <c r="A6" s="126"/>
      <c r="B6" s="126"/>
      <c r="C6" s="127"/>
      <c r="D6" s="127"/>
      <c r="E6" s="127"/>
    </row>
    <row r="7" spans="1:5" hidden="1" x14ac:dyDescent="0.2">
      <c r="A7" s="126"/>
      <c r="B7" s="126"/>
      <c r="C7" s="127"/>
      <c r="D7" s="127"/>
      <c r="E7" s="127"/>
    </row>
    <row r="8" spans="1:5" hidden="1" x14ac:dyDescent="0.2">
      <c r="A8" s="126"/>
      <c r="B8" s="126"/>
      <c r="C8" s="127"/>
      <c r="D8" s="127"/>
      <c r="E8" s="127"/>
    </row>
    <row r="9" spans="1:5" ht="368.25" customHeight="1" x14ac:dyDescent="0.2">
      <c r="A9" s="40" t="s">
        <v>96</v>
      </c>
      <c r="B9" s="41" t="s">
        <v>99</v>
      </c>
      <c r="C9" s="42" t="s">
        <v>100</v>
      </c>
      <c r="D9" s="41" t="s">
        <v>101</v>
      </c>
      <c r="E9" s="41" t="s">
        <v>105</v>
      </c>
    </row>
    <row r="10" spans="1:5" ht="62.25" customHeight="1" x14ac:dyDescent="0.2">
      <c r="A10" s="43" t="s">
        <v>102</v>
      </c>
      <c r="B10" s="44" t="s">
        <v>104</v>
      </c>
      <c r="C10" s="44" t="s">
        <v>104</v>
      </c>
      <c r="D10" s="44" t="s">
        <v>104</v>
      </c>
      <c r="E10" s="44" t="s">
        <v>104</v>
      </c>
    </row>
    <row r="11" spans="1:5" ht="180.75" customHeight="1" x14ac:dyDescent="0.2">
      <c r="A11" s="41" t="s">
        <v>106</v>
      </c>
      <c r="B11" s="41" t="s">
        <v>104</v>
      </c>
      <c r="C11" s="44" t="s">
        <v>104</v>
      </c>
      <c r="D11" s="41" t="s">
        <v>108</v>
      </c>
      <c r="E11" s="41" t="s">
        <v>109</v>
      </c>
    </row>
  </sheetData>
  <mergeCells count="5">
    <mergeCell ref="A2:A8"/>
    <mergeCell ref="B2:B8"/>
    <mergeCell ref="C2:C8"/>
    <mergeCell ref="D2:D8"/>
    <mergeCell ref="E2:E8"/>
  </mergeCells>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3:C6"/>
  <sheetViews>
    <sheetView topLeftCell="A2" workbookViewId="0">
      <selection activeCell="D12" sqref="D12"/>
    </sheetView>
  </sheetViews>
  <sheetFormatPr defaultRowHeight="15" x14ac:dyDescent="0.25"/>
  <cols>
    <col min="1" max="1" width="13.140625" bestFit="1" customWidth="1"/>
    <col min="2" max="2" width="5.42578125" bestFit="1" customWidth="1"/>
    <col min="3" max="3" width="5.42578125" customWidth="1"/>
  </cols>
  <sheetData>
    <row r="3" spans="1:3" x14ac:dyDescent="0.25">
      <c r="A3" s="5" t="s">
        <v>52</v>
      </c>
      <c r="B3" t="s">
        <v>58</v>
      </c>
      <c r="C3" t="s">
        <v>59</v>
      </c>
    </row>
    <row r="4" spans="1:3" x14ac:dyDescent="0.25">
      <c r="A4" s="6">
        <v>2018</v>
      </c>
      <c r="B4" s="7">
        <v>395</v>
      </c>
      <c r="C4" s="7">
        <v>384</v>
      </c>
    </row>
    <row r="5" spans="1:3" x14ac:dyDescent="0.25">
      <c r="A5" s="6">
        <v>2019</v>
      </c>
      <c r="B5" s="7">
        <v>475</v>
      </c>
      <c r="C5" s="7">
        <v>465</v>
      </c>
    </row>
    <row r="6" spans="1:3" x14ac:dyDescent="0.25">
      <c r="A6" s="6" t="s">
        <v>53</v>
      </c>
      <c r="B6" s="7">
        <v>870</v>
      </c>
      <c r="C6" s="7">
        <v>849</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3:B6"/>
  <sheetViews>
    <sheetView workbookViewId="0">
      <selection activeCell="A3" sqref="A3:B11"/>
    </sheetView>
  </sheetViews>
  <sheetFormatPr defaultRowHeight="15" x14ac:dyDescent="0.25"/>
  <cols>
    <col min="1" max="1" width="13.140625" bestFit="1" customWidth="1"/>
    <col min="2" max="2" width="15.140625" bestFit="1" customWidth="1"/>
  </cols>
  <sheetData>
    <row r="3" spans="1:2" x14ac:dyDescent="0.25">
      <c r="A3" s="5" t="s">
        <v>52</v>
      </c>
      <c r="B3" t="s">
        <v>60</v>
      </c>
    </row>
    <row r="4" spans="1:2" x14ac:dyDescent="0.25">
      <c r="A4" s="6">
        <v>2018</v>
      </c>
      <c r="B4" s="7">
        <v>27176</v>
      </c>
    </row>
    <row r="5" spans="1:2" x14ac:dyDescent="0.25">
      <c r="A5" s="6">
        <v>2019</v>
      </c>
      <c r="B5" s="7">
        <v>27022</v>
      </c>
    </row>
    <row r="6" spans="1:2" x14ac:dyDescent="0.25">
      <c r="A6" s="6" t="s">
        <v>53</v>
      </c>
      <c r="B6" s="7">
        <v>54198</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3:B6"/>
  <sheetViews>
    <sheetView workbookViewId="0">
      <selection activeCell="B4" sqref="B4"/>
    </sheetView>
  </sheetViews>
  <sheetFormatPr defaultRowHeight="15" x14ac:dyDescent="0.25"/>
  <cols>
    <col min="1" max="1" width="13.140625" bestFit="1" customWidth="1"/>
    <col min="2" max="2" width="5" bestFit="1" customWidth="1"/>
  </cols>
  <sheetData>
    <row r="3" spans="1:2" x14ac:dyDescent="0.25">
      <c r="A3" s="5" t="s">
        <v>52</v>
      </c>
      <c r="B3" t="s">
        <v>62</v>
      </c>
    </row>
    <row r="4" spans="1:2" x14ac:dyDescent="0.25">
      <c r="A4" s="6">
        <v>2018</v>
      </c>
      <c r="B4" s="7">
        <v>2035</v>
      </c>
    </row>
    <row r="5" spans="1:2" x14ac:dyDescent="0.25">
      <c r="A5" s="6">
        <v>2019</v>
      </c>
      <c r="B5" s="7">
        <v>2543</v>
      </c>
    </row>
    <row r="6" spans="1:2" x14ac:dyDescent="0.25">
      <c r="A6" s="6" t="s">
        <v>53</v>
      </c>
      <c r="B6" s="7">
        <v>4578</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3:B6"/>
  <sheetViews>
    <sheetView workbookViewId="0">
      <selection activeCell="B21" sqref="B21"/>
    </sheetView>
  </sheetViews>
  <sheetFormatPr defaultRowHeight="15" x14ac:dyDescent="0.25"/>
  <cols>
    <col min="1" max="1" width="13.140625" bestFit="1" customWidth="1"/>
    <col min="2" max="2" width="5.28515625" bestFit="1" customWidth="1"/>
  </cols>
  <sheetData>
    <row r="3" spans="1:2" x14ac:dyDescent="0.25">
      <c r="A3" s="5" t="s">
        <v>52</v>
      </c>
      <c r="B3" t="s">
        <v>64</v>
      </c>
    </row>
    <row r="4" spans="1:2" x14ac:dyDescent="0.25">
      <c r="A4" s="6">
        <v>2018</v>
      </c>
      <c r="B4" s="7">
        <v>3965</v>
      </c>
    </row>
    <row r="5" spans="1:2" x14ac:dyDescent="0.25">
      <c r="A5" s="6">
        <v>2019</v>
      </c>
      <c r="B5" s="7">
        <v>5231</v>
      </c>
    </row>
    <row r="6" spans="1:2" x14ac:dyDescent="0.25">
      <c r="A6" s="6" t="s">
        <v>53</v>
      </c>
      <c r="B6" s="7">
        <v>9196</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3:C6"/>
  <sheetViews>
    <sheetView workbookViewId="0">
      <selection activeCell="B5" sqref="B5"/>
    </sheetView>
  </sheetViews>
  <sheetFormatPr defaultRowHeight="15" x14ac:dyDescent="0.25"/>
  <cols>
    <col min="1" max="1" width="13.140625" bestFit="1" customWidth="1"/>
    <col min="2" max="2" width="16.28515625" bestFit="1" customWidth="1"/>
    <col min="3" max="3" width="26.28515625" bestFit="1" customWidth="1"/>
  </cols>
  <sheetData>
    <row r="3" spans="1:3" x14ac:dyDescent="0.25">
      <c r="A3" s="5" t="s">
        <v>52</v>
      </c>
      <c r="B3" t="s">
        <v>66</v>
      </c>
      <c r="C3" s="8" t="s">
        <v>85</v>
      </c>
    </row>
    <row r="4" spans="1:3" x14ac:dyDescent="0.25">
      <c r="A4" s="6">
        <v>2018</v>
      </c>
      <c r="B4" s="7">
        <v>211</v>
      </c>
      <c r="C4" s="8">
        <v>0</v>
      </c>
    </row>
    <row r="5" spans="1:3" x14ac:dyDescent="0.25">
      <c r="A5" s="6">
        <v>2019</v>
      </c>
      <c r="B5" s="7">
        <v>301</v>
      </c>
      <c r="C5" s="8">
        <v>3.3222591362126246</v>
      </c>
    </row>
    <row r="6" spans="1:3" x14ac:dyDescent="0.25">
      <c r="A6" s="6" t="s">
        <v>53</v>
      </c>
      <c r="B6" s="7">
        <v>512</v>
      </c>
      <c r="C6" s="8">
        <v>1.6611295681063123</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3:C6"/>
  <sheetViews>
    <sheetView workbookViewId="0">
      <selection activeCell="I2" sqref="I2"/>
    </sheetView>
  </sheetViews>
  <sheetFormatPr defaultRowHeight="15" x14ac:dyDescent="0.25"/>
  <cols>
    <col min="1" max="1" width="13.140625" bestFit="1" customWidth="1"/>
    <col min="2" max="2" width="10.140625" customWidth="1"/>
    <col min="3" max="3" width="15" bestFit="1" customWidth="1"/>
    <col min="4" max="4" width="17.85546875" bestFit="1" customWidth="1"/>
  </cols>
  <sheetData>
    <row r="3" spans="1:3" x14ac:dyDescent="0.25">
      <c r="A3" s="5" t="s">
        <v>52</v>
      </c>
      <c r="B3" t="s">
        <v>67</v>
      </c>
      <c r="C3" t="s">
        <v>76</v>
      </c>
    </row>
    <row r="4" spans="1:3" x14ac:dyDescent="0.25">
      <c r="A4" s="6">
        <v>2018</v>
      </c>
      <c r="B4" s="7">
        <v>207</v>
      </c>
      <c r="C4" s="7">
        <v>6.2801932367149762</v>
      </c>
    </row>
    <row r="5" spans="1:3" x14ac:dyDescent="0.25">
      <c r="A5" s="6">
        <v>2019</v>
      </c>
      <c r="B5" s="7">
        <v>294</v>
      </c>
      <c r="C5" s="7">
        <v>1.3605442176870748</v>
      </c>
    </row>
    <row r="6" spans="1:3" x14ac:dyDescent="0.25">
      <c r="A6" s="6" t="s">
        <v>53</v>
      </c>
      <c r="B6" s="7">
        <v>501</v>
      </c>
      <c r="C6" s="7">
        <v>3.8203687272010254</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3:B6"/>
  <sheetViews>
    <sheetView workbookViewId="0">
      <selection activeCell="B5" sqref="B5"/>
    </sheetView>
  </sheetViews>
  <sheetFormatPr defaultRowHeight="15" x14ac:dyDescent="0.25"/>
  <cols>
    <col min="1" max="1" width="13.140625" bestFit="1" customWidth="1"/>
    <col min="2" max="2" width="10.28515625" customWidth="1"/>
  </cols>
  <sheetData>
    <row r="3" spans="1:2" x14ac:dyDescent="0.25">
      <c r="A3" s="5" t="s">
        <v>52</v>
      </c>
      <c r="B3" t="s">
        <v>68</v>
      </c>
    </row>
    <row r="4" spans="1:2" x14ac:dyDescent="0.25">
      <c r="A4" s="6">
        <v>2018</v>
      </c>
      <c r="B4" s="7">
        <v>234</v>
      </c>
    </row>
    <row r="5" spans="1:2" x14ac:dyDescent="0.25">
      <c r="A5" s="6">
        <v>2019</v>
      </c>
      <c r="B5" s="7">
        <v>389</v>
      </c>
    </row>
    <row r="6" spans="1:2" x14ac:dyDescent="0.25">
      <c r="A6" s="6" t="s">
        <v>53</v>
      </c>
      <c r="B6" s="7">
        <v>623</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3:A5"/>
  <sheetViews>
    <sheetView workbookViewId="0">
      <selection activeCell="A4" sqref="A4"/>
    </sheetView>
  </sheetViews>
  <sheetFormatPr defaultRowHeight="15" x14ac:dyDescent="0.25"/>
  <cols>
    <col min="1" max="1" width="13.140625" bestFit="1" customWidth="1"/>
  </cols>
  <sheetData>
    <row r="3" spans="1:1" x14ac:dyDescent="0.25">
      <c r="A3" s="5" t="s">
        <v>52</v>
      </c>
    </row>
    <row r="4" spans="1:1" x14ac:dyDescent="0.25">
      <c r="A4" s="6" t="s">
        <v>43</v>
      </c>
    </row>
    <row r="5" spans="1:1" x14ac:dyDescent="0.25">
      <c r="A5" s="6" t="s">
        <v>53</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7DEF0E4DAE2E8644BEB82F96BD4A2201" ma:contentTypeVersion="13" ma:contentTypeDescription="Create a new document." ma:contentTypeScope="" ma:versionID="ee94cec44b6a226a0a933036fab13593">
  <xsd:schema xmlns:xsd="http://www.w3.org/2001/XMLSchema" xmlns:xs="http://www.w3.org/2001/XMLSchema" xmlns:p="http://schemas.microsoft.com/office/2006/metadata/properties" xmlns:ns3="44ab091d-f00c-49ad-98a9-5b33c819f06a" xmlns:ns4="5475ec48-1b41-4a10-8fee-cf51563dbe8e" targetNamespace="http://schemas.microsoft.com/office/2006/metadata/properties" ma:root="true" ma:fieldsID="6e02bd7139e442e864c41812cfeb97f1" ns3:_="" ns4:_="">
    <xsd:import namespace="44ab091d-f00c-49ad-98a9-5b33c819f06a"/>
    <xsd:import namespace="5475ec48-1b41-4a10-8fee-cf51563dbe8e"/>
    <xsd:element name="properties">
      <xsd:complexType>
        <xsd:sequence>
          <xsd:element name="documentManagement">
            <xsd:complexType>
              <xsd:all>
                <xsd:element ref="ns3:MediaServiceMetadata" minOccurs="0"/>
                <xsd:element ref="ns3:MediaServiceFastMetadata" minOccurs="0"/>
                <xsd:element ref="ns3:MediaServiceDateTaken" minOccurs="0"/>
                <xsd:element ref="ns4:SharedWithUsers" minOccurs="0"/>
                <xsd:element ref="ns4:SharedWithDetails" minOccurs="0"/>
                <xsd:element ref="ns4:SharingHintHash" minOccurs="0"/>
                <xsd:element ref="ns3:MediaServiceAutoTags" minOccurs="0"/>
                <xsd:element ref="ns3:MediaServiceOCR" minOccurs="0"/>
                <xsd:element ref="ns3:MediaServiceLocation" minOccurs="0"/>
                <xsd:element ref="ns3:MediaServiceGenerationTime" minOccurs="0"/>
                <xsd:element ref="ns3:MediaServiceEventHashCode"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4ab091d-f00c-49ad-98a9-5b33c819f06a"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DateTaken" ma:index="10" nillable="true" ma:displayName="MediaServiceDateTaken" ma:description="" ma:hidden="true" ma:internalName="MediaServiceDateTaken" ma:readOnly="true">
      <xsd:simpleType>
        <xsd:restriction base="dms:Text"/>
      </xsd:simpleType>
    </xsd:element>
    <xsd:element name="MediaServiceAutoTags" ma:index="14" nillable="true" ma:displayName="MediaServiceAutoTags" ma:description="" ma:internalName="MediaServiceAutoTags" ma:readOnly="true">
      <xsd:simpleType>
        <xsd:restriction base="dms:Text"/>
      </xsd:simpleType>
    </xsd:element>
    <xsd:element name="MediaServiceOCR" ma:index="15" nillable="true" ma:displayName="MediaServiceOCR" ma:internalName="MediaServiceOCR" ma:readOnly="true">
      <xsd:simpleType>
        <xsd:restriction base="dms:Note">
          <xsd:maxLength value="255"/>
        </xsd:restriction>
      </xsd:simpleType>
    </xsd:element>
    <xsd:element name="MediaServiceLocation" ma:index="16" nillable="true" ma:displayName="Location" ma:internalName="MediaServiceLocation"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5475ec48-1b41-4a10-8fee-cf51563dbe8e" elementFormDefault="qualified">
    <xsd:import namespace="http://schemas.microsoft.com/office/2006/documentManagement/types"/>
    <xsd:import namespace="http://schemas.microsoft.com/office/infopath/2007/PartnerControls"/>
    <xsd:element name="SharedWithUsers" ma:index="11"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description="" ma:internalName="SharedWithDetails" ma:readOnly="true">
      <xsd:simpleType>
        <xsd:restriction base="dms:Note">
          <xsd:maxLength value="255"/>
        </xsd:restriction>
      </xsd:simpleType>
    </xsd:element>
    <xsd:element name="SharingHintHash" ma:index="13" nillable="true" ma:displayName="Sharing Hint Hash" ma:description=""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F10E8E9-975A-4C7F-A05F-6549DF1111B9}">
  <ds:schemaRefs>
    <ds:schemaRef ds:uri="http://schemas.microsoft.com/sharepoint/v3/contenttype/forms"/>
  </ds:schemaRefs>
</ds:datastoreItem>
</file>

<file path=customXml/itemProps2.xml><?xml version="1.0" encoding="utf-8"?>
<ds:datastoreItem xmlns:ds="http://schemas.openxmlformats.org/officeDocument/2006/customXml" ds:itemID="{7F15E4A9-7D4F-4F30-AC7D-CB5C2CF3E7C9}">
  <ds:schemaRefs>
    <ds:schemaRef ds:uri="44ab091d-f00c-49ad-98a9-5b33c819f06a"/>
    <ds:schemaRef ds:uri="http://purl.org/dc/terms/"/>
    <ds:schemaRef ds:uri="http://schemas.microsoft.com/office/2006/documentManagement/types"/>
    <ds:schemaRef ds:uri="http://schemas.microsoft.com/office/2006/metadata/properties"/>
    <ds:schemaRef ds:uri="http://schemas.microsoft.com/office/infopath/2007/PartnerControls"/>
    <ds:schemaRef ds:uri="http://purl.org/dc/elements/1.1/"/>
    <ds:schemaRef ds:uri="http://schemas.openxmlformats.org/package/2006/metadata/core-properties"/>
    <ds:schemaRef ds:uri="5475ec48-1b41-4a10-8fee-cf51563dbe8e"/>
    <ds:schemaRef ds:uri="http://www.w3.org/XML/1998/namespace"/>
    <ds:schemaRef ds:uri="http://purl.org/dc/dcmitype/"/>
  </ds:schemaRefs>
</ds:datastoreItem>
</file>

<file path=customXml/itemProps3.xml><?xml version="1.0" encoding="utf-8"?>
<ds:datastoreItem xmlns:ds="http://schemas.openxmlformats.org/officeDocument/2006/customXml" ds:itemID="{AC7101B5-5498-4A69-BE61-1C04DFF0AB8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4ab091d-f00c-49ad-98a9-5b33c819f06a"/>
    <ds:schemaRef ds:uri="5475ec48-1b41-4a10-8fee-cf51563dbe8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Annual_data</vt:lpstr>
      <vt:lpstr>Dashboard</vt:lpstr>
      <vt:lpstr>Notes</vt:lpstr>
    </vt:vector>
  </TitlesOfParts>
  <Company>Philips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Philips</dc:creator>
  <cp:lastModifiedBy>Philips</cp:lastModifiedBy>
  <dcterms:created xsi:type="dcterms:W3CDTF">2020-01-06T07:09:34Z</dcterms:created>
  <dcterms:modified xsi:type="dcterms:W3CDTF">2021-10-22T05:34:24Z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0x0101007DEF0E4DAE2E8644BEB82F96BD4A2201</vt:lpwstr>
  </property>
</Properties>
</file>