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markr\Downloads\"/>
    </mc:Choice>
  </mc:AlternateContent>
  <xr:revisionPtr revIDLastSave="0" documentId="13_ncr:1_{21201321-94F5-40DA-B6CC-76D97BCB4ED0}" xr6:coauthVersionLast="47" xr6:coauthVersionMax="47" xr10:uidLastSave="{00000000-0000-0000-0000-000000000000}"/>
  <bookViews>
    <workbookView xWindow="-110" yWindow="-110" windowWidth="19420" windowHeight="10300" xr2:uid="{596AC0B0-FF45-4F83-B13B-3776BE180AE7}"/>
  </bookViews>
  <sheets>
    <sheet name="Cash Flows" sheetId="1" r:id="rId1"/>
    <sheet name="Property List" sheetId="2" r:id="rId2"/>
    <sheet name="Hidden Config" sheetId="5" state="hidden" r:id="rId3"/>
  </sheets>
  <definedNames>
    <definedName name="rent_keys">'Hidden Config'!$A$2:$A$4</definedName>
    <definedName name="term_keys">'Hidden Config'!$B$2:$B$3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5" i="1" l="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24" i="1"/>
  <c r="O24" i="1"/>
  <c r="O25" i="1" s="1"/>
  <c r="O26" i="1" s="1"/>
  <c r="O27" i="1" s="1"/>
  <c r="O28" i="1" s="1"/>
  <c r="O29" i="1" s="1"/>
  <c r="O30" i="1" s="1"/>
  <c r="O31" i="1" s="1"/>
  <c r="O32" i="1" s="1"/>
  <c r="O33" i="1" s="1"/>
  <c r="O34" i="1" s="1"/>
  <c r="O35" i="1" s="1"/>
  <c r="O36" i="1" s="1"/>
  <c r="O37" i="1" s="1"/>
  <c r="O38" i="1" s="1"/>
  <c r="O39" i="1" s="1"/>
  <c r="O40" i="1" s="1"/>
  <c r="O41" i="1" s="1"/>
  <c r="O42" i="1" s="1"/>
  <c r="O43" i="1" s="1"/>
  <c r="O44" i="1" s="1"/>
  <c r="O45" i="1" s="1"/>
  <c r="O46" i="1" s="1"/>
  <c r="O47" i="1" s="1"/>
  <c r="O48" i="1" s="1"/>
  <c r="O49" i="1" s="1"/>
  <c r="O50" i="1" s="1"/>
  <c r="O51" i="1" s="1"/>
  <c r="O52" i="1" s="1"/>
  <c r="O53" i="1" s="1"/>
  <c r="O54" i="1" s="1"/>
  <c r="O55" i="1" s="1"/>
  <c r="O56" i="1" s="1"/>
  <c r="O57" i="1" s="1"/>
  <c r="O58" i="1" s="1"/>
  <c r="O59" i="1" s="1"/>
  <c r="O60" i="1" s="1"/>
  <c r="O61" i="1" s="1"/>
  <c r="O62" i="1" s="1"/>
  <c r="O63" i="1" s="1"/>
  <c r="O64" i="1" s="1"/>
  <c r="O65" i="1" s="1"/>
  <c r="O66" i="1" s="1"/>
  <c r="O67" i="1" s="1"/>
  <c r="O68" i="1" s="1"/>
  <c r="O69" i="1" s="1"/>
  <c r="O70" i="1" s="1"/>
  <c r="O71" i="1" s="1"/>
  <c r="O72" i="1" s="1"/>
  <c r="O73" i="1" s="1"/>
  <c r="O74" i="1" s="1"/>
  <c r="O75" i="1" s="1"/>
  <c r="O76" i="1" s="1"/>
  <c r="O77" i="1" s="1"/>
  <c r="O78" i="1" s="1"/>
  <c r="O79" i="1" s="1"/>
  <c r="O80" i="1" s="1"/>
  <c r="O81" i="1" s="1"/>
  <c r="O82" i="1" s="1"/>
  <c r="O83" i="1" s="1"/>
  <c r="O84" i="1" s="1"/>
  <c r="O85" i="1" s="1"/>
  <c r="O86" i="1" s="1"/>
  <c r="O87" i="1" s="1"/>
  <c r="O88" i="1" s="1"/>
  <c r="O89" i="1" s="1"/>
  <c r="O90" i="1" s="1"/>
  <c r="O91" i="1" s="1"/>
  <c r="O92" i="1" s="1"/>
  <c r="O93" i="1" s="1"/>
  <c r="O94" i="1" s="1"/>
  <c r="O95" i="1" s="1"/>
  <c r="O96" i="1" s="1"/>
  <c r="O97" i="1" s="1"/>
  <c r="O98" i="1" s="1"/>
  <c r="O99" i="1" s="1"/>
  <c r="O100" i="1" s="1"/>
  <c r="O101" i="1" s="1"/>
  <c r="O102" i="1" s="1"/>
  <c r="O103" i="1" s="1"/>
  <c r="O104" i="1" s="1"/>
  <c r="O105" i="1" s="1"/>
  <c r="O106" i="1" s="1"/>
  <c r="O107" i="1" s="1"/>
  <c r="O108" i="1" s="1"/>
  <c r="O109" i="1" s="1"/>
  <c r="O110" i="1" s="1"/>
  <c r="O111" i="1" s="1"/>
  <c r="O112" i="1" s="1"/>
  <c r="O113" i="1" s="1"/>
  <c r="O114" i="1" s="1"/>
  <c r="O115" i="1" s="1"/>
  <c r="O116" i="1" s="1"/>
  <c r="O117" i="1" s="1"/>
  <c r="O118" i="1" s="1"/>
  <c r="O119" i="1" s="1"/>
  <c r="O120" i="1" s="1"/>
  <c r="O121" i="1" s="1"/>
  <c r="O122" i="1" s="1"/>
  <c r="O123" i="1" s="1"/>
  <c r="O124" i="1" s="1"/>
  <c r="O125" i="1" s="1"/>
  <c r="O126" i="1" s="1"/>
  <c r="O127" i="1" s="1"/>
  <c r="O128" i="1" s="1"/>
  <c r="O129" i="1" s="1"/>
  <c r="O130" i="1" s="1"/>
  <c r="O131" i="1" s="1"/>
  <c r="O132" i="1" s="1"/>
  <c r="O133" i="1" s="1"/>
  <c r="O134" i="1" s="1"/>
  <c r="O135" i="1" s="1"/>
  <c r="O136" i="1" s="1"/>
  <c r="O137" i="1" s="1"/>
  <c r="O138" i="1" s="1"/>
  <c r="O139" i="1" s="1"/>
  <c r="O140" i="1" s="1"/>
  <c r="O141" i="1" s="1"/>
  <c r="O142" i="1" s="1"/>
  <c r="O143" i="1" s="1"/>
  <c r="O144" i="1" s="1"/>
  <c r="O145" i="1" s="1"/>
  <c r="O146" i="1" s="1"/>
  <c r="O147" i="1" s="1"/>
  <c r="O148" i="1" s="1"/>
  <c r="O149" i="1" s="1"/>
  <c r="O150" i="1" s="1"/>
  <c r="O151" i="1" s="1"/>
  <c r="O152" i="1" s="1"/>
  <c r="O153" i="1" s="1"/>
  <c r="O154" i="1" s="1"/>
  <c r="O155" i="1" s="1"/>
  <c r="O156" i="1" s="1"/>
  <c r="O157" i="1" s="1"/>
  <c r="O158" i="1" s="1"/>
  <c r="O159" i="1" s="1"/>
  <c r="O160" i="1" s="1"/>
  <c r="O161" i="1" s="1"/>
  <c r="O162" i="1" s="1"/>
  <c r="O163" i="1" s="1"/>
  <c r="O164" i="1" s="1"/>
  <c r="O165" i="1" s="1"/>
  <c r="O166" i="1" s="1"/>
  <c r="O167" i="1" s="1"/>
  <c r="O168" i="1" s="1"/>
  <c r="O169" i="1" s="1"/>
  <c r="O170" i="1" s="1"/>
  <c r="O171" i="1" s="1"/>
  <c r="O172" i="1" s="1"/>
  <c r="O173" i="1" s="1"/>
  <c r="O174" i="1" s="1"/>
  <c r="O175" i="1" s="1"/>
  <c r="O176" i="1" s="1"/>
  <c r="O177" i="1" s="1"/>
  <c r="O178" i="1" s="1"/>
  <c r="O179" i="1" s="1"/>
  <c r="O180" i="1" s="1"/>
  <c r="O181" i="1" s="1"/>
  <c r="O182" i="1" s="1"/>
  <c r="O183" i="1" s="1"/>
  <c r="O184" i="1" s="1"/>
  <c r="O185" i="1" s="1"/>
  <c r="O186" i="1" s="1"/>
  <c r="O187" i="1" s="1"/>
  <c r="O188" i="1" s="1"/>
  <c r="O189" i="1" s="1"/>
  <c r="O190" i="1" s="1"/>
  <c r="O191" i="1" s="1"/>
  <c r="O192" i="1" s="1"/>
  <c r="O193" i="1" s="1"/>
  <c r="O194" i="1" s="1"/>
  <c r="O195" i="1" s="1"/>
  <c r="O196" i="1" s="1"/>
  <c r="O197" i="1" s="1"/>
  <c r="O198" i="1" s="1"/>
  <c r="O199" i="1" s="1"/>
  <c r="O200" i="1" s="1"/>
  <c r="O201" i="1" s="1"/>
  <c r="O202" i="1" s="1"/>
  <c r="O203" i="1" s="1"/>
  <c r="O204" i="1" s="1"/>
  <c r="O205" i="1" s="1"/>
  <c r="O206" i="1" s="1"/>
  <c r="O207" i="1" s="1"/>
  <c r="O208" i="1" s="1"/>
  <c r="O209" i="1" s="1"/>
  <c r="O210" i="1" s="1"/>
  <c r="O211" i="1" s="1"/>
  <c r="O212" i="1" s="1"/>
  <c r="O213" i="1" s="1"/>
  <c r="O214" i="1" s="1"/>
  <c r="O215" i="1" s="1"/>
  <c r="O216" i="1" s="1"/>
  <c r="O217" i="1" s="1"/>
  <c r="O218" i="1" s="1"/>
  <c r="O219" i="1" s="1"/>
  <c r="O220" i="1" s="1"/>
  <c r="O221" i="1" s="1"/>
  <c r="O222" i="1" s="1"/>
  <c r="O223" i="1" s="1"/>
  <c r="O224" i="1" s="1"/>
  <c r="O225" i="1" s="1"/>
  <c r="O226" i="1" s="1"/>
  <c r="O227" i="1" s="1"/>
  <c r="O228" i="1" s="1"/>
  <c r="O229" i="1" s="1"/>
  <c r="O230" i="1" s="1"/>
  <c r="O231" i="1" s="1"/>
  <c r="O232" i="1" s="1"/>
  <c r="O233" i="1" s="1"/>
  <c r="O234" i="1" s="1"/>
  <c r="O235" i="1" s="1"/>
  <c r="O236" i="1" s="1"/>
  <c r="O237" i="1" s="1"/>
  <c r="O238" i="1" s="1"/>
  <c r="O239" i="1" s="1"/>
  <c r="O240" i="1" s="1"/>
  <c r="O241" i="1" s="1"/>
  <c r="O242" i="1" s="1"/>
  <c r="O243" i="1" s="1"/>
  <c r="O244" i="1" s="1"/>
  <c r="O245" i="1" s="1"/>
  <c r="O246" i="1" s="1"/>
  <c r="O247" i="1" s="1"/>
  <c r="O248" i="1" s="1"/>
  <c r="O249" i="1" s="1"/>
  <c r="O250" i="1" s="1"/>
  <c r="O251" i="1" s="1"/>
  <c r="O252" i="1" s="1"/>
  <c r="O253" i="1" s="1"/>
  <c r="O254" i="1" s="1"/>
  <c r="O255" i="1" s="1"/>
  <c r="O256" i="1" s="1"/>
  <c r="O257" i="1" s="1"/>
  <c r="O258" i="1" s="1"/>
  <c r="O259" i="1" s="1"/>
  <c r="O260" i="1" s="1"/>
  <c r="O261" i="1" s="1"/>
  <c r="O262" i="1" s="1"/>
  <c r="O263" i="1" s="1"/>
  <c r="O264" i="1" s="1"/>
  <c r="O265" i="1" s="1"/>
  <c r="O266" i="1" s="1"/>
  <c r="O267" i="1" s="1"/>
  <c r="O268" i="1" s="1"/>
  <c r="O269" i="1" s="1"/>
  <c r="O270" i="1" s="1"/>
  <c r="O271" i="1" s="1"/>
  <c r="O272" i="1" s="1"/>
  <c r="O273" i="1" s="1"/>
  <c r="O274" i="1" s="1"/>
  <c r="O275" i="1" s="1"/>
  <c r="O276" i="1" s="1"/>
  <c r="O277" i="1" s="1"/>
  <c r="O278" i="1" s="1"/>
  <c r="O279" i="1" s="1"/>
  <c r="O280" i="1" s="1"/>
  <c r="O281" i="1" s="1"/>
  <c r="O282" i="1" s="1"/>
  <c r="O283" i="1" s="1"/>
  <c r="O284" i="1" s="1"/>
  <c r="O285" i="1" s="1"/>
  <c r="O286" i="1" s="1"/>
  <c r="O287" i="1" s="1"/>
  <c r="O288" i="1" s="1"/>
  <c r="O289" i="1" s="1"/>
  <c r="O290" i="1" s="1"/>
  <c r="O291" i="1" s="1"/>
  <c r="O292" i="1" s="1"/>
  <c r="O293" i="1" s="1"/>
  <c r="O294" i="1" s="1"/>
  <c r="O295" i="1" s="1"/>
  <c r="O296" i="1" s="1"/>
  <c r="O297" i="1" s="1"/>
  <c r="O298" i="1" s="1"/>
  <c r="O299" i="1" s="1"/>
  <c r="O300" i="1" s="1"/>
  <c r="O301" i="1" s="1"/>
  <c r="O302" i="1" s="1"/>
  <c r="O303" i="1" s="1"/>
  <c r="O304" i="1" s="1"/>
  <c r="O305" i="1" s="1"/>
  <c r="O306" i="1" s="1"/>
  <c r="O307" i="1" s="1"/>
  <c r="O308" i="1" s="1"/>
  <c r="O309" i="1" s="1"/>
  <c r="O310" i="1" s="1"/>
  <c r="O311" i="1" s="1"/>
  <c r="O312" i="1" s="1"/>
  <c r="O313" i="1" s="1"/>
  <c r="O314" i="1" s="1"/>
  <c r="O315" i="1" s="1"/>
  <c r="O316" i="1" s="1"/>
  <c r="O317" i="1" s="1"/>
  <c r="O318" i="1" s="1"/>
  <c r="O319" i="1" s="1"/>
  <c r="O320" i="1" s="1"/>
  <c r="O321" i="1" s="1"/>
  <c r="O322" i="1" s="1"/>
  <c r="O323" i="1" s="1"/>
  <c r="O324" i="1" s="1"/>
  <c r="O325" i="1" s="1"/>
  <c r="O326" i="1" s="1"/>
  <c r="O327" i="1" s="1"/>
  <c r="O328" i="1" s="1"/>
  <c r="O329" i="1" s="1"/>
  <c r="O330" i="1" s="1"/>
  <c r="O331" i="1" s="1"/>
  <c r="O332" i="1" s="1"/>
  <c r="O333" i="1" s="1"/>
  <c r="O334" i="1" s="1"/>
  <c r="O335" i="1" s="1"/>
  <c r="O336" i="1" s="1"/>
  <c r="O337" i="1" s="1"/>
  <c r="O338" i="1" s="1"/>
  <c r="O339" i="1" s="1"/>
  <c r="O340" i="1" s="1"/>
  <c r="O341" i="1" s="1"/>
  <c r="O342" i="1" s="1"/>
  <c r="O343" i="1" s="1"/>
  <c r="O344" i="1" s="1"/>
  <c r="O345" i="1" s="1"/>
  <c r="O346" i="1" s="1"/>
  <c r="O347" i="1" s="1"/>
  <c r="O348" i="1" s="1"/>
  <c r="O349" i="1" s="1"/>
  <c r="O350" i="1" s="1"/>
  <c r="O351" i="1" s="1"/>
  <c r="O352" i="1" s="1"/>
  <c r="O353" i="1" s="1"/>
  <c r="O354" i="1" s="1"/>
  <c r="O355" i="1" s="1"/>
  <c r="O356" i="1" s="1"/>
  <c r="O357" i="1" s="1"/>
  <c r="O358" i="1" s="1"/>
  <c r="O359" i="1" s="1"/>
  <c r="O360" i="1" s="1"/>
  <c r="O361" i="1" s="1"/>
  <c r="O362" i="1" s="1"/>
  <c r="O363" i="1" s="1"/>
  <c r="O364" i="1" s="1"/>
  <c r="O365" i="1" s="1"/>
  <c r="O366" i="1" s="1"/>
  <c r="O367" i="1" s="1"/>
  <c r="O368" i="1" s="1"/>
  <c r="O369" i="1" s="1"/>
  <c r="O370" i="1" s="1"/>
  <c r="O371" i="1" s="1"/>
  <c r="O372" i="1" s="1"/>
  <c r="O373" i="1" s="1"/>
  <c r="O374" i="1" s="1"/>
  <c r="O375" i="1" s="1"/>
  <c r="O376" i="1" s="1"/>
  <c r="O377" i="1" s="1"/>
  <c r="O378" i="1" s="1"/>
  <c r="O379" i="1" s="1"/>
  <c r="O380" i="1" s="1"/>
  <c r="O381" i="1" s="1"/>
  <c r="O382" i="1" s="1"/>
  <c r="O383" i="1" s="1"/>
  <c r="M24" i="1"/>
  <c r="AX21" i="1"/>
  <c r="Z21" i="1"/>
  <c r="M2" i="1"/>
  <c r="S3" i="1"/>
  <c r="S4" i="1"/>
  <c r="S2" i="1"/>
  <c r="N23" i="1" s="1"/>
  <c r="M3" i="1"/>
  <c r="M4" i="1"/>
  <c r="R4" i="1"/>
  <c r="R3" i="1"/>
  <c r="R2" i="1"/>
  <c r="Q4" i="1"/>
  <c r="Q3" i="1"/>
  <c r="Q2" i="1"/>
  <c r="P4" i="1"/>
  <c r="P3" i="1"/>
  <c r="P2" i="1"/>
  <c r="O4" i="1"/>
  <c r="O3" i="1"/>
  <c r="O2" i="1"/>
  <c r="N4" i="1"/>
  <c r="N3" i="1"/>
  <c r="N2" i="1"/>
  <c r="A21"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M25" i="1"/>
  <c r="R23" i="1"/>
  <c r="R24" i="1" s="1"/>
  <c r="R25" i="1" s="1"/>
  <c r="R26" i="1" s="1"/>
  <c r="R27" i="1" s="1"/>
  <c r="R28" i="1" s="1"/>
  <c r="R29" i="1" s="1"/>
  <c r="R30" i="1" s="1"/>
  <c r="R31" i="1" s="1"/>
  <c r="R32" i="1" s="1"/>
  <c r="R33" i="1" s="1"/>
  <c r="R34" i="1" s="1"/>
  <c r="R35" i="1" s="1"/>
  <c r="R36" i="1" s="1"/>
  <c r="R37" i="1" s="1"/>
  <c r="R38" i="1" s="1"/>
  <c r="R39" i="1" s="1"/>
  <c r="R40" i="1" s="1"/>
  <c r="R41" i="1" s="1"/>
  <c r="R42" i="1" s="1"/>
  <c r="R43" i="1" s="1"/>
  <c r="R44" i="1" s="1"/>
  <c r="R45" i="1" s="1"/>
  <c r="R46" i="1" s="1"/>
  <c r="R47" i="1" s="1"/>
  <c r="R48" i="1" s="1"/>
  <c r="R49" i="1" s="1"/>
  <c r="R50" i="1" s="1"/>
  <c r="R51" i="1" s="1"/>
  <c r="R52" i="1" s="1"/>
  <c r="R53" i="1" s="1"/>
  <c r="R54" i="1" s="1"/>
  <c r="R55" i="1" s="1"/>
  <c r="R56" i="1" s="1"/>
  <c r="R57" i="1" s="1"/>
  <c r="R58" i="1" s="1"/>
  <c r="R59" i="1" s="1"/>
  <c r="R60" i="1" s="1"/>
  <c r="R61" i="1" s="1"/>
  <c r="R62" i="1" s="1"/>
  <c r="R63" i="1" s="1"/>
  <c r="R64" i="1" s="1"/>
  <c r="R65" i="1" s="1"/>
  <c r="R66" i="1" s="1"/>
  <c r="R67" i="1" s="1"/>
  <c r="R68" i="1" s="1"/>
  <c r="R69" i="1" s="1"/>
  <c r="R70" i="1" s="1"/>
  <c r="R71" i="1" s="1"/>
  <c r="R72" i="1" s="1"/>
  <c r="R73" i="1" s="1"/>
  <c r="R74" i="1" s="1"/>
  <c r="R75" i="1" s="1"/>
  <c r="R76" i="1" s="1"/>
  <c r="R77" i="1" s="1"/>
  <c r="R78" i="1" s="1"/>
  <c r="R79" i="1" s="1"/>
  <c r="R80" i="1" s="1"/>
  <c r="R81" i="1" s="1"/>
  <c r="R82" i="1" s="1"/>
  <c r="R83" i="1" s="1"/>
  <c r="R84" i="1" s="1"/>
  <c r="R85" i="1" s="1"/>
  <c r="R86" i="1" s="1"/>
  <c r="R87" i="1" s="1"/>
  <c r="R88" i="1" s="1"/>
  <c r="R89" i="1" s="1"/>
  <c r="R90" i="1" s="1"/>
  <c r="R91" i="1" s="1"/>
  <c r="R92" i="1" s="1"/>
  <c r="R93" i="1" s="1"/>
  <c r="R94" i="1" s="1"/>
  <c r="R95" i="1" s="1"/>
  <c r="R96" i="1" s="1"/>
  <c r="R97" i="1" s="1"/>
  <c r="R98" i="1" s="1"/>
  <c r="R99" i="1" s="1"/>
  <c r="R100" i="1" s="1"/>
  <c r="R101" i="1" s="1"/>
  <c r="R102" i="1" s="1"/>
  <c r="R103" i="1" s="1"/>
  <c r="R104" i="1" s="1"/>
  <c r="R105" i="1" s="1"/>
  <c r="R106" i="1" s="1"/>
  <c r="R107" i="1" s="1"/>
  <c r="R108" i="1" s="1"/>
  <c r="R109" i="1" s="1"/>
  <c r="R110" i="1" s="1"/>
  <c r="R111" i="1" s="1"/>
  <c r="R112" i="1" s="1"/>
  <c r="R113" i="1" s="1"/>
  <c r="R114" i="1" s="1"/>
  <c r="R115" i="1" s="1"/>
  <c r="R116" i="1" s="1"/>
  <c r="R117" i="1" s="1"/>
  <c r="R118" i="1" s="1"/>
  <c r="R119" i="1" s="1"/>
  <c r="R120" i="1" s="1"/>
  <c r="R121" i="1" s="1"/>
  <c r="R122" i="1" s="1"/>
  <c r="R123" i="1" s="1"/>
  <c r="R124" i="1" s="1"/>
  <c r="R125" i="1" s="1"/>
  <c r="R126" i="1" s="1"/>
  <c r="R127" i="1" s="1"/>
  <c r="R128" i="1" s="1"/>
  <c r="R129" i="1" s="1"/>
  <c r="R130" i="1" s="1"/>
  <c r="R131" i="1" s="1"/>
  <c r="R132" i="1" s="1"/>
  <c r="R133" i="1" s="1"/>
  <c r="R134" i="1" s="1"/>
  <c r="R135" i="1" s="1"/>
  <c r="R136" i="1" s="1"/>
  <c r="R137" i="1" s="1"/>
  <c r="R138" i="1" s="1"/>
  <c r="R139" i="1" s="1"/>
  <c r="R140" i="1" s="1"/>
  <c r="R141" i="1" s="1"/>
  <c r="R142" i="1" s="1"/>
  <c r="R143" i="1" s="1"/>
  <c r="R144" i="1" s="1"/>
  <c r="R145" i="1" s="1"/>
  <c r="R146" i="1" s="1"/>
  <c r="R147" i="1" s="1"/>
  <c r="R148" i="1" s="1"/>
  <c r="R149" i="1" s="1"/>
  <c r="R150" i="1" s="1"/>
  <c r="R151" i="1" s="1"/>
  <c r="R152" i="1" s="1"/>
  <c r="R153" i="1" s="1"/>
  <c r="R154" i="1" s="1"/>
  <c r="R155" i="1" s="1"/>
  <c r="R156" i="1" s="1"/>
  <c r="R157" i="1" s="1"/>
  <c r="R158" i="1" s="1"/>
  <c r="R159" i="1" s="1"/>
  <c r="R160" i="1" s="1"/>
  <c r="R161" i="1" s="1"/>
  <c r="R162" i="1" s="1"/>
  <c r="R163" i="1" s="1"/>
  <c r="R164" i="1" s="1"/>
  <c r="R165" i="1" s="1"/>
  <c r="R166" i="1" s="1"/>
  <c r="R167" i="1" s="1"/>
  <c r="R168" i="1" s="1"/>
  <c r="R169" i="1" s="1"/>
  <c r="R170" i="1" s="1"/>
  <c r="R171" i="1" s="1"/>
  <c r="R172" i="1" s="1"/>
  <c r="R173" i="1" s="1"/>
  <c r="R174" i="1" s="1"/>
  <c r="R175" i="1" s="1"/>
  <c r="R176" i="1" s="1"/>
  <c r="R177" i="1" s="1"/>
  <c r="R178" i="1" s="1"/>
  <c r="R179" i="1" s="1"/>
  <c r="R180" i="1" s="1"/>
  <c r="R181" i="1" s="1"/>
  <c r="R182" i="1" s="1"/>
  <c r="R183" i="1" s="1"/>
  <c r="R184" i="1" s="1"/>
  <c r="R185" i="1" s="1"/>
  <c r="R186" i="1" s="1"/>
  <c r="R187" i="1" s="1"/>
  <c r="R188" i="1" s="1"/>
  <c r="R189" i="1" s="1"/>
  <c r="R190" i="1" s="1"/>
  <c r="R191" i="1" s="1"/>
  <c r="R192" i="1" s="1"/>
  <c r="R193" i="1" s="1"/>
  <c r="R194" i="1" s="1"/>
  <c r="R195" i="1" s="1"/>
  <c r="R196" i="1" s="1"/>
  <c r="R197" i="1" s="1"/>
  <c r="R198" i="1" s="1"/>
  <c r="R199" i="1" s="1"/>
  <c r="R200" i="1" s="1"/>
  <c r="R201" i="1" s="1"/>
  <c r="R202" i="1" s="1"/>
  <c r="R203" i="1" s="1"/>
  <c r="R204" i="1" s="1"/>
  <c r="R205" i="1" s="1"/>
  <c r="R206" i="1" s="1"/>
  <c r="R207" i="1" s="1"/>
  <c r="R208" i="1" s="1"/>
  <c r="R209" i="1" s="1"/>
  <c r="R210" i="1" s="1"/>
  <c r="R211" i="1" s="1"/>
  <c r="R212" i="1" s="1"/>
  <c r="R213" i="1" s="1"/>
  <c r="R214" i="1" s="1"/>
  <c r="R215" i="1" s="1"/>
  <c r="R216" i="1" s="1"/>
  <c r="R217" i="1" s="1"/>
  <c r="R218" i="1" s="1"/>
  <c r="R219" i="1" s="1"/>
  <c r="R220" i="1" s="1"/>
  <c r="R221" i="1" s="1"/>
  <c r="R222" i="1" s="1"/>
  <c r="R223" i="1" s="1"/>
  <c r="R224" i="1" s="1"/>
  <c r="R225" i="1" s="1"/>
  <c r="R226" i="1" s="1"/>
  <c r="R227" i="1" s="1"/>
  <c r="R228" i="1" s="1"/>
  <c r="R229" i="1" s="1"/>
  <c r="R230" i="1" s="1"/>
  <c r="R231" i="1" s="1"/>
  <c r="R232" i="1" s="1"/>
  <c r="R233" i="1" s="1"/>
  <c r="R234" i="1" s="1"/>
  <c r="R235" i="1" s="1"/>
  <c r="R236" i="1" s="1"/>
  <c r="R237" i="1" s="1"/>
  <c r="R238" i="1" s="1"/>
  <c r="R239" i="1" s="1"/>
  <c r="R240" i="1" s="1"/>
  <c r="R241" i="1" s="1"/>
  <c r="R242" i="1" s="1"/>
  <c r="R243" i="1" s="1"/>
  <c r="R244" i="1" s="1"/>
  <c r="R245" i="1" s="1"/>
  <c r="R246" i="1" s="1"/>
  <c r="R247" i="1" s="1"/>
  <c r="R248" i="1" s="1"/>
  <c r="R249" i="1" s="1"/>
  <c r="R250" i="1" s="1"/>
  <c r="R251" i="1" s="1"/>
  <c r="R252" i="1" s="1"/>
  <c r="R253" i="1" s="1"/>
  <c r="R254" i="1" s="1"/>
  <c r="R255" i="1" s="1"/>
  <c r="R256" i="1" s="1"/>
  <c r="R257" i="1" s="1"/>
  <c r="R258" i="1" s="1"/>
  <c r="R259" i="1" s="1"/>
  <c r="R260" i="1" s="1"/>
  <c r="R261" i="1" s="1"/>
  <c r="R262" i="1" s="1"/>
  <c r="R263" i="1" s="1"/>
  <c r="R264" i="1" s="1"/>
  <c r="R265" i="1" s="1"/>
  <c r="R266" i="1" s="1"/>
  <c r="R267" i="1" s="1"/>
  <c r="R268" i="1" s="1"/>
  <c r="R269" i="1" s="1"/>
  <c r="R270" i="1" s="1"/>
  <c r="R271" i="1" s="1"/>
  <c r="R272" i="1" s="1"/>
  <c r="R273" i="1" s="1"/>
  <c r="R274" i="1" s="1"/>
  <c r="R275" i="1" s="1"/>
  <c r="R276" i="1" s="1"/>
  <c r="R277" i="1" s="1"/>
  <c r="R278" i="1" s="1"/>
  <c r="R279" i="1" s="1"/>
  <c r="R280" i="1" s="1"/>
  <c r="R281" i="1" s="1"/>
  <c r="R282" i="1" s="1"/>
  <c r="R283" i="1" s="1"/>
  <c r="R284" i="1" s="1"/>
  <c r="R285" i="1" s="1"/>
  <c r="R286" i="1" s="1"/>
  <c r="R287" i="1" s="1"/>
  <c r="R288" i="1" s="1"/>
  <c r="R289" i="1" s="1"/>
  <c r="R290" i="1" s="1"/>
  <c r="R291" i="1" s="1"/>
  <c r="R292" i="1" s="1"/>
  <c r="R293" i="1" s="1"/>
  <c r="R294" i="1" s="1"/>
  <c r="R295" i="1" s="1"/>
  <c r="R296" i="1" s="1"/>
  <c r="R297" i="1" s="1"/>
  <c r="R298" i="1" s="1"/>
  <c r="R299" i="1" s="1"/>
  <c r="R300" i="1" s="1"/>
  <c r="R301" i="1" s="1"/>
  <c r="R302" i="1" s="1"/>
  <c r="R303" i="1" s="1"/>
  <c r="R304" i="1" s="1"/>
  <c r="R305" i="1" s="1"/>
  <c r="R306" i="1" s="1"/>
  <c r="R307" i="1" s="1"/>
  <c r="R308" i="1" s="1"/>
  <c r="R309" i="1" s="1"/>
  <c r="R310" i="1" s="1"/>
  <c r="R311" i="1" s="1"/>
  <c r="R312" i="1" s="1"/>
  <c r="R313" i="1" s="1"/>
  <c r="R314" i="1" s="1"/>
  <c r="R315" i="1" s="1"/>
  <c r="R316" i="1" s="1"/>
  <c r="R317" i="1" s="1"/>
  <c r="R318" i="1" s="1"/>
  <c r="R319" i="1" s="1"/>
  <c r="R320" i="1" s="1"/>
  <c r="R321" i="1" s="1"/>
  <c r="R322" i="1" s="1"/>
  <c r="R323" i="1" s="1"/>
  <c r="R324" i="1" s="1"/>
  <c r="R325" i="1" s="1"/>
  <c r="R326" i="1" s="1"/>
  <c r="R327" i="1" s="1"/>
  <c r="R328" i="1" s="1"/>
  <c r="R329" i="1" s="1"/>
  <c r="R330" i="1" s="1"/>
  <c r="R331" i="1" s="1"/>
  <c r="R332" i="1" s="1"/>
  <c r="R333" i="1" s="1"/>
  <c r="R334" i="1" s="1"/>
  <c r="R335" i="1" s="1"/>
  <c r="R336" i="1" s="1"/>
  <c r="R337" i="1" s="1"/>
  <c r="R338" i="1" s="1"/>
  <c r="R339" i="1" s="1"/>
  <c r="R340" i="1" s="1"/>
  <c r="R341" i="1" s="1"/>
  <c r="R342" i="1" s="1"/>
  <c r="R343" i="1" s="1"/>
  <c r="R344" i="1" s="1"/>
  <c r="R345" i="1" s="1"/>
  <c r="R346" i="1" s="1"/>
  <c r="R347" i="1" s="1"/>
  <c r="R348" i="1" s="1"/>
  <c r="R349" i="1" s="1"/>
  <c r="R350" i="1" s="1"/>
  <c r="R351" i="1" s="1"/>
  <c r="R352" i="1" s="1"/>
  <c r="R353" i="1" s="1"/>
  <c r="R354" i="1" s="1"/>
  <c r="R355" i="1" s="1"/>
  <c r="R356" i="1" s="1"/>
  <c r="R357" i="1" s="1"/>
  <c r="R358" i="1" s="1"/>
  <c r="R359" i="1" s="1"/>
  <c r="R360" i="1" s="1"/>
  <c r="R361" i="1" s="1"/>
  <c r="R362" i="1" s="1"/>
  <c r="R363" i="1" s="1"/>
  <c r="R364" i="1" s="1"/>
  <c r="R365" i="1" s="1"/>
  <c r="R366" i="1" s="1"/>
  <c r="R367" i="1" s="1"/>
  <c r="R368" i="1" s="1"/>
  <c r="R369" i="1" s="1"/>
  <c r="R370" i="1" s="1"/>
  <c r="R371" i="1" s="1"/>
  <c r="R372" i="1" s="1"/>
  <c r="R373" i="1" s="1"/>
  <c r="R374" i="1" s="1"/>
  <c r="R375" i="1" s="1"/>
  <c r="R376" i="1" s="1"/>
  <c r="R377" i="1" s="1"/>
  <c r="R378" i="1" s="1"/>
  <c r="R379" i="1" s="1"/>
  <c r="R380" i="1" s="1"/>
  <c r="R381" i="1" s="1"/>
  <c r="R382" i="1" s="1"/>
  <c r="R383" i="1" s="1"/>
  <c r="L3" i="1"/>
  <c r="L4" i="1"/>
  <c r="L2" i="1"/>
  <c r="L24" i="1" l="1"/>
  <c r="I25" i="1"/>
  <c r="I24" i="1"/>
  <c r="S27" i="1"/>
  <c r="S35" i="1"/>
  <c r="S43" i="1"/>
  <c r="S51" i="1"/>
  <c r="S59" i="1"/>
  <c r="S67" i="1"/>
  <c r="S75" i="1"/>
  <c r="S83" i="1"/>
  <c r="S91" i="1"/>
  <c r="S99" i="1"/>
  <c r="S107" i="1"/>
  <c r="S115" i="1"/>
  <c r="S123" i="1"/>
  <c r="S131" i="1"/>
  <c r="S139" i="1"/>
  <c r="S147" i="1"/>
  <c r="S155" i="1"/>
  <c r="S163" i="1"/>
  <c r="S171" i="1"/>
  <c r="S179" i="1"/>
  <c r="S187" i="1"/>
  <c r="S195" i="1"/>
  <c r="S203" i="1"/>
  <c r="S211" i="1"/>
  <c r="S219" i="1"/>
  <c r="S227" i="1"/>
  <c r="S235" i="1"/>
  <c r="S243" i="1"/>
  <c r="S251" i="1"/>
  <c r="S259" i="1"/>
  <c r="S267" i="1"/>
  <c r="S275" i="1"/>
  <c r="S283" i="1"/>
  <c r="S291" i="1"/>
  <c r="S299" i="1"/>
  <c r="S307" i="1"/>
  <c r="S315" i="1"/>
  <c r="S323" i="1"/>
  <c r="S331" i="1"/>
  <c r="S339" i="1"/>
  <c r="S347" i="1"/>
  <c r="S355" i="1"/>
  <c r="S363" i="1"/>
  <c r="S371" i="1"/>
  <c r="S379" i="1"/>
  <c r="S28" i="1"/>
  <c r="S36" i="1"/>
  <c r="S44" i="1"/>
  <c r="S52" i="1"/>
  <c r="S60" i="1"/>
  <c r="S68" i="1"/>
  <c r="S76" i="1"/>
  <c r="S84" i="1"/>
  <c r="S92" i="1"/>
  <c r="S100" i="1"/>
  <c r="S108" i="1"/>
  <c r="S116" i="1"/>
  <c r="S124" i="1"/>
  <c r="S132" i="1"/>
  <c r="S140" i="1"/>
  <c r="S148" i="1"/>
  <c r="S156" i="1"/>
  <c r="S164" i="1"/>
  <c r="S172" i="1"/>
  <c r="S180" i="1"/>
  <c r="S188" i="1"/>
  <c r="S196" i="1"/>
  <c r="S204" i="1"/>
  <c r="S212" i="1"/>
  <c r="S220" i="1"/>
  <c r="S228" i="1"/>
  <c r="S236" i="1"/>
  <c r="S244" i="1"/>
  <c r="S252" i="1"/>
  <c r="S260" i="1"/>
  <c r="S268" i="1"/>
  <c r="S276" i="1"/>
  <c r="S284" i="1"/>
  <c r="S292" i="1"/>
  <c r="S300" i="1"/>
  <c r="S308" i="1"/>
  <c r="S316" i="1"/>
  <c r="S324" i="1"/>
  <c r="S332" i="1"/>
  <c r="S340" i="1"/>
  <c r="S348" i="1"/>
  <c r="S356" i="1"/>
  <c r="S364" i="1"/>
  <c r="S372" i="1"/>
  <c r="S380" i="1"/>
  <c r="S29" i="1"/>
  <c r="S37" i="1"/>
  <c r="S45" i="1"/>
  <c r="S53" i="1"/>
  <c r="S61" i="1"/>
  <c r="S69" i="1"/>
  <c r="S77" i="1"/>
  <c r="S85" i="1"/>
  <c r="S93" i="1"/>
  <c r="S101" i="1"/>
  <c r="S109" i="1"/>
  <c r="S117" i="1"/>
  <c r="S125" i="1"/>
  <c r="S133" i="1"/>
  <c r="S141" i="1"/>
  <c r="S149" i="1"/>
  <c r="S157" i="1"/>
  <c r="S165" i="1"/>
  <c r="S173" i="1"/>
  <c r="S181" i="1"/>
  <c r="S189" i="1"/>
  <c r="S197" i="1"/>
  <c r="S205" i="1"/>
  <c r="S213" i="1"/>
  <c r="S221" i="1"/>
  <c r="S229" i="1"/>
  <c r="S237" i="1"/>
  <c r="S245" i="1"/>
  <c r="S253" i="1"/>
  <c r="S261" i="1"/>
  <c r="S269" i="1"/>
  <c r="S277" i="1"/>
  <c r="S285" i="1"/>
  <c r="S293" i="1"/>
  <c r="S301" i="1"/>
  <c r="S309" i="1"/>
  <c r="S317" i="1"/>
  <c r="S325" i="1"/>
  <c r="S333" i="1"/>
  <c r="S341" i="1"/>
  <c r="S349" i="1"/>
  <c r="S357" i="1"/>
  <c r="S365" i="1"/>
  <c r="S373" i="1"/>
  <c r="S381" i="1"/>
  <c r="E23" i="1"/>
  <c r="S30" i="1"/>
  <c r="S38" i="1"/>
  <c r="S46" i="1"/>
  <c r="S54" i="1"/>
  <c r="S62" i="1"/>
  <c r="S70" i="1"/>
  <c r="S78" i="1"/>
  <c r="S86" i="1"/>
  <c r="S94" i="1"/>
  <c r="S102" i="1"/>
  <c r="S110" i="1"/>
  <c r="S118" i="1"/>
  <c r="S126" i="1"/>
  <c r="S134" i="1"/>
  <c r="S142" i="1"/>
  <c r="S150" i="1"/>
  <c r="S158" i="1"/>
  <c r="S166" i="1"/>
  <c r="S174" i="1"/>
  <c r="S182" i="1"/>
  <c r="S190" i="1"/>
  <c r="S198" i="1"/>
  <c r="S206" i="1"/>
  <c r="S214" i="1"/>
  <c r="S222" i="1"/>
  <c r="S230" i="1"/>
  <c r="S238" i="1"/>
  <c r="S246" i="1"/>
  <c r="S254" i="1"/>
  <c r="S262" i="1"/>
  <c r="S270" i="1"/>
  <c r="S278" i="1"/>
  <c r="S286" i="1"/>
  <c r="S294" i="1"/>
  <c r="S302" i="1"/>
  <c r="S310" i="1"/>
  <c r="S318" i="1"/>
  <c r="S326" i="1"/>
  <c r="S334" i="1"/>
  <c r="S342" i="1"/>
  <c r="S350" i="1"/>
  <c r="S358" i="1"/>
  <c r="S366" i="1"/>
  <c r="S374" i="1"/>
  <c r="S382" i="1"/>
  <c r="S31" i="1"/>
  <c r="S39" i="1"/>
  <c r="S47" i="1"/>
  <c r="S55" i="1"/>
  <c r="S63" i="1"/>
  <c r="S71" i="1"/>
  <c r="S79" i="1"/>
  <c r="S87" i="1"/>
  <c r="S95" i="1"/>
  <c r="S103" i="1"/>
  <c r="S111" i="1"/>
  <c r="S119" i="1"/>
  <c r="S127" i="1"/>
  <c r="S135" i="1"/>
  <c r="S143" i="1"/>
  <c r="S151" i="1"/>
  <c r="S159" i="1"/>
  <c r="S167" i="1"/>
  <c r="S175" i="1"/>
  <c r="S183" i="1"/>
  <c r="S191" i="1"/>
  <c r="S199" i="1"/>
  <c r="S207" i="1"/>
  <c r="S215" i="1"/>
  <c r="S223" i="1"/>
  <c r="S231" i="1"/>
  <c r="S239" i="1"/>
  <c r="S247" i="1"/>
  <c r="S255" i="1"/>
  <c r="S263" i="1"/>
  <c r="S271" i="1"/>
  <c r="S279" i="1"/>
  <c r="S287" i="1"/>
  <c r="S295" i="1"/>
  <c r="S303" i="1"/>
  <c r="S311" i="1"/>
  <c r="S319" i="1"/>
  <c r="S327" i="1"/>
  <c r="S335" i="1"/>
  <c r="S343" i="1"/>
  <c r="S351" i="1"/>
  <c r="S359" i="1"/>
  <c r="S367" i="1"/>
  <c r="S375" i="1"/>
  <c r="S383" i="1"/>
  <c r="B23" i="1"/>
  <c r="S24" i="1"/>
  <c r="S32" i="1"/>
  <c r="S40" i="1"/>
  <c r="S48" i="1"/>
  <c r="S56" i="1"/>
  <c r="S64" i="1"/>
  <c r="S72" i="1"/>
  <c r="S80" i="1"/>
  <c r="S88" i="1"/>
  <c r="S96" i="1"/>
  <c r="S104" i="1"/>
  <c r="S112" i="1"/>
  <c r="S120" i="1"/>
  <c r="S128" i="1"/>
  <c r="S136" i="1"/>
  <c r="S144" i="1"/>
  <c r="S152" i="1"/>
  <c r="S160" i="1"/>
  <c r="S168" i="1"/>
  <c r="S176" i="1"/>
  <c r="S184" i="1"/>
  <c r="S192" i="1"/>
  <c r="S200" i="1"/>
  <c r="S208" i="1"/>
  <c r="S216" i="1"/>
  <c r="S224" i="1"/>
  <c r="S232" i="1"/>
  <c r="S240" i="1"/>
  <c r="S248" i="1"/>
  <c r="S256" i="1"/>
  <c r="S264" i="1"/>
  <c r="S272" i="1"/>
  <c r="S280" i="1"/>
  <c r="S288" i="1"/>
  <c r="S296" i="1"/>
  <c r="S304" i="1"/>
  <c r="S312" i="1"/>
  <c r="S320" i="1"/>
  <c r="S328" i="1"/>
  <c r="S336" i="1"/>
  <c r="S344" i="1"/>
  <c r="S352" i="1"/>
  <c r="S360" i="1"/>
  <c r="S368" i="1"/>
  <c r="S376" i="1"/>
  <c r="S23" i="1"/>
  <c r="S25" i="1"/>
  <c r="S33" i="1"/>
  <c r="S41" i="1"/>
  <c r="S49" i="1"/>
  <c r="S57" i="1"/>
  <c r="S65" i="1"/>
  <c r="S73" i="1"/>
  <c r="S81" i="1"/>
  <c r="S89" i="1"/>
  <c r="S97" i="1"/>
  <c r="S105" i="1"/>
  <c r="S113" i="1"/>
  <c r="S121" i="1"/>
  <c r="S129" i="1"/>
  <c r="S137" i="1"/>
  <c r="S145" i="1"/>
  <c r="S153" i="1"/>
  <c r="S161" i="1"/>
  <c r="S169" i="1"/>
  <c r="S177" i="1"/>
  <c r="S185" i="1"/>
  <c r="S193" i="1"/>
  <c r="S201" i="1"/>
  <c r="S209" i="1"/>
  <c r="S217" i="1"/>
  <c r="S225" i="1"/>
  <c r="S233" i="1"/>
  <c r="S241" i="1"/>
  <c r="S249" i="1"/>
  <c r="S257" i="1"/>
  <c r="S265" i="1"/>
  <c r="S273" i="1"/>
  <c r="S281" i="1"/>
  <c r="S289" i="1"/>
  <c r="S297" i="1"/>
  <c r="S305" i="1"/>
  <c r="S313" i="1"/>
  <c r="S321" i="1"/>
  <c r="S329" i="1"/>
  <c r="S337" i="1"/>
  <c r="S345" i="1"/>
  <c r="S353" i="1"/>
  <c r="S361" i="1"/>
  <c r="S369" i="1"/>
  <c r="S377" i="1"/>
  <c r="S26" i="1"/>
  <c r="S34" i="1"/>
  <c r="S42" i="1"/>
  <c r="S50" i="1"/>
  <c r="S58" i="1"/>
  <c r="S66" i="1"/>
  <c r="S74" i="1"/>
  <c r="S82" i="1"/>
  <c r="S90" i="1"/>
  <c r="S98" i="1"/>
  <c r="S106" i="1"/>
  <c r="S114" i="1"/>
  <c r="S122" i="1"/>
  <c r="S130" i="1"/>
  <c r="S138" i="1"/>
  <c r="S146" i="1"/>
  <c r="S154" i="1"/>
  <c r="S162" i="1"/>
  <c r="S170" i="1"/>
  <c r="S178" i="1"/>
  <c r="S186" i="1"/>
  <c r="S194" i="1"/>
  <c r="S202" i="1"/>
  <c r="S210" i="1"/>
  <c r="S218" i="1"/>
  <c r="S226" i="1"/>
  <c r="S234" i="1"/>
  <c r="S242" i="1"/>
  <c r="S250" i="1"/>
  <c r="S258" i="1"/>
  <c r="S266" i="1"/>
  <c r="S274" i="1"/>
  <c r="S282" i="1"/>
  <c r="S290" i="1"/>
  <c r="S298" i="1"/>
  <c r="S306" i="1"/>
  <c r="S314" i="1"/>
  <c r="S322" i="1"/>
  <c r="S330" i="1"/>
  <c r="S338" i="1"/>
  <c r="S346" i="1"/>
  <c r="S354" i="1"/>
  <c r="S362" i="1"/>
  <c r="S370" i="1"/>
  <c r="S378" i="1"/>
  <c r="J25" i="1"/>
  <c r="J24" i="1"/>
  <c r="M26" i="1"/>
  <c r="K26" i="1" s="1"/>
  <c r="L25" i="1"/>
  <c r="K24" i="1"/>
  <c r="K25" i="1"/>
  <c r="P381" i="1"/>
  <c r="Q381" i="1" s="1"/>
  <c r="P373" i="1"/>
  <c r="Q373" i="1" s="1"/>
  <c r="P365" i="1"/>
  <c r="Q365" i="1" s="1"/>
  <c r="P357" i="1"/>
  <c r="Q357" i="1" s="1"/>
  <c r="P349" i="1"/>
  <c r="Q349" i="1" s="1"/>
  <c r="P341" i="1"/>
  <c r="Q341" i="1" s="1"/>
  <c r="P333" i="1"/>
  <c r="Q333" i="1" s="1"/>
  <c r="P325" i="1"/>
  <c r="Q325" i="1" s="1"/>
  <c r="P317" i="1"/>
  <c r="Q317" i="1" s="1"/>
  <c r="P309" i="1"/>
  <c r="Q309" i="1" s="1"/>
  <c r="P301" i="1"/>
  <c r="Q301" i="1" s="1"/>
  <c r="P293" i="1"/>
  <c r="Q293" i="1" s="1"/>
  <c r="P285" i="1"/>
  <c r="Q285" i="1" s="1"/>
  <c r="P277" i="1"/>
  <c r="Q277" i="1" s="1"/>
  <c r="P269" i="1"/>
  <c r="Q269" i="1" s="1"/>
  <c r="P261" i="1"/>
  <c r="Q261" i="1" s="1"/>
  <c r="P253" i="1"/>
  <c r="Q253" i="1" s="1"/>
  <c r="P245" i="1"/>
  <c r="Q245" i="1" s="1"/>
  <c r="P237" i="1"/>
  <c r="Q237" i="1" s="1"/>
  <c r="P229" i="1"/>
  <c r="Q229" i="1" s="1"/>
  <c r="P221" i="1"/>
  <c r="Q221" i="1" s="1"/>
  <c r="P213" i="1"/>
  <c r="Q213" i="1" s="1"/>
  <c r="P205" i="1"/>
  <c r="Q205" i="1" s="1"/>
  <c r="P197" i="1"/>
  <c r="Q197" i="1" s="1"/>
  <c r="P189" i="1"/>
  <c r="Q189" i="1" s="1"/>
  <c r="P181" i="1"/>
  <c r="Q181" i="1" s="1"/>
  <c r="P173" i="1"/>
  <c r="Q173" i="1" s="1"/>
  <c r="P165" i="1"/>
  <c r="Q165" i="1" s="1"/>
  <c r="P157" i="1"/>
  <c r="Q157" i="1" s="1"/>
  <c r="P149" i="1"/>
  <c r="Q149" i="1" s="1"/>
  <c r="P141" i="1"/>
  <c r="Q141" i="1" s="1"/>
  <c r="P133" i="1"/>
  <c r="Q133" i="1" s="1"/>
  <c r="P125" i="1"/>
  <c r="Q125" i="1" s="1"/>
  <c r="P117" i="1"/>
  <c r="Q117" i="1" s="1"/>
  <c r="P109" i="1"/>
  <c r="Q109" i="1" s="1"/>
  <c r="P69" i="1"/>
  <c r="Q69" i="1" s="1"/>
  <c r="P53" i="1"/>
  <c r="Q53" i="1" s="1"/>
  <c r="P37" i="1"/>
  <c r="Q37" i="1" s="1"/>
  <c r="P379" i="1"/>
  <c r="Q379" i="1" s="1"/>
  <c r="P371" i="1"/>
  <c r="Q371" i="1" s="1"/>
  <c r="P363" i="1"/>
  <c r="Q363" i="1" s="1"/>
  <c r="P355" i="1"/>
  <c r="Q355" i="1" s="1"/>
  <c r="P347" i="1"/>
  <c r="Q347" i="1" s="1"/>
  <c r="P339" i="1"/>
  <c r="Q339" i="1" s="1"/>
  <c r="P331" i="1"/>
  <c r="Q331" i="1" s="1"/>
  <c r="P323" i="1"/>
  <c r="Q323" i="1" s="1"/>
  <c r="P315" i="1"/>
  <c r="Q315" i="1" s="1"/>
  <c r="P307" i="1"/>
  <c r="Q307" i="1" s="1"/>
  <c r="P299" i="1"/>
  <c r="Q299" i="1" s="1"/>
  <c r="P291" i="1"/>
  <c r="Q291" i="1" s="1"/>
  <c r="P283" i="1"/>
  <c r="Q283" i="1" s="1"/>
  <c r="P275" i="1"/>
  <c r="Q275" i="1" s="1"/>
  <c r="P267" i="1"/>
  <c r="Q267" i="1" s="1"/>
  <c r="P259" i="1"/>
  <c r="Q259" i="1" s="1"/>
  <c r="P251" i="1"/>
  <c r="Q251" i="1" s="1"/>
  <c r="P243" i="1"/>
  <c r="Q243" i="1" s="1"/>
  <c r="P235" i="1"/>
  <c r="Q235" i="1" s="1"/>
  <c r="P227" i="1"/>
  <c r="Q227" i="1" s="1"/>
  <c r="P101" i="1"/>
  <c r="Q101" i="1" s="1"/>
  <c r="P85" i="1"/>
  <c r="Q85" i="1" s="1"/>
  <c r="P77" i="1"/>
  <c r="Q77" i="1" s="1"/>
  <c r="P61" i="1"/>
  <c r="Q61" i="1" s="1"/>
  <c r="P45" i="1"/>
  <c r="Q45" i="1" s="1"/>
  <c r="P380" i="1"/>
  <c r="Q380" i="1" s="1"/>
  <c r="P372" i="1"/>
  <c r="Q372" i="1" s="1"/>
  <c r="P364" i="1"/>
  <c r="Q364" i="1" s="1"/>
  <c r="P356" i="1"/>
  <c r="Q356" i="1" s="1"/>
  <c r="P348" i="1"/>
  <c r="Q348" i="1" s="1"/>
  <c r="P332" i="1"/>
  <c r="Q332" i="1" s="1"/>
  <c r="P324" i="1"/>
  <c r="Q324" i="1" s="1"/>
  <c r="P316" i="1"/>
  <c r="Q316" i="1" s="1"/>
  <c r="P308" i="1"/>
  <c r="Q308" i="1" s="1"/>
  <c r="P300" i="1"/>
  <c r="Q300" i="1" s="1"/>
  <c r="P292" i="1"/>
  <c r="Q292" i="1" s="1"/>
  <c r="P284" i="1"/>
  <c r="Q284" i="1" s="1"/>
  <c r="P276" i="1"/>
  <c r="Q276" i="1" s="1"/>
  <c r="P268" i="1"/>
  <c r="Q268" i="1" s="1"/>
  <c r="P260" i="1"/>
  <c r="Q260" i="1" s="1"/>
  <c r="P252" i="1"/>
  <c r="Q252" i="1" s="1"/>
  <c r="P244" i="1"/>
  <c r="Q244" i="1" s="1"/>
  <c r="P236" i="1"/>
  <c r="Q236" i="1" s="1"/>
  <c r="P228" i="1"/>
  <c r="Q228" i="1" s="1"/>
  <c r="P220" i="1"/>
  <c r="Q220" i="1" s="1"/>
  <c r="P212" i="1"/>
  <c r="Q212" i="1" s="1"/>
  <c r="P204" i="1"/>
  <c r="Q204" i="1" s="1"/>
  <c r="P196" i="1"/>
  <c r="Q196" i="1" s="1"/>
  <c r="P188" i="1"/>
  <c r="Q188" i="1" s="1"/>
  <c r="P172" i="1"/>
  <c r="Q172" i="1" s="1"/>
  <c r="P164" i="1"/>
  <c r="Q164" i="1" s="1"/>
  <c r="P156" i="1"/>
  <c r="Q156" i="1" s="1"/>
  <c r="P148" i="1"/>
  <c r="Q148" i="1" s="1"/>
  <c r="P140" i="1"/>
  <c r="Q140" i="1" s="1"/>
  <c r="P132" i="1"/>
  <c r="Q132" i="1" s="1"/>
  <c r="P124" i="1"/>
  <c r="Q124" i="1" s="1"/>
  <c r="P116" i="1"/>
  <c r="Q116" i="1" s="1"/>
  <c r="P108" i="1"/>
  <c r="Q108" i="1" s="1"/>
  <c r="P100" i="1"/>
  <c r="Q100" i="1" s="1"/>
  <c r="P92" i="1"/>
  <c r="Q92" i="1" s="1"/>
  <c r="P84" i="1"/>
  <c r="Q84" i="1" s="1"/>
  <c r="P76" i="1"/>
  <c r="Q76" i="1" s="1"/>
  <c r="P68" i="1"/>
  <c r="Q68" i="1" s="1"/>
  <c r="P60" i="1"/>
  <c r="Q60" i="1" s="1"/>
  <c r="P52" i="1"/>
  <c r="Q52" i="1" s="1"/>
  <c r="P44" i="1"/>
  <c r="Q44" i="1" s="1"/>
  <c r="P36" i="1"/>
  <c r="Q36" i="1" s="1"/>
  <c r="P28" i="1"/>
  <c r="Q28" i="1" s="1"/>
  <c r="P378" i="1"/>
  <c r="Q378" i="1" s="1"/>
  <c r="P370" i="1"/>
  <c r="Q370" i="1" s="1"/>
  <c r="P362" i="1"/>
  <c r="Q362" i="1" s="1"/>
  <c r="P354" i="1"/>
  <c r="Q354" i="1" s="1"/>
  <c r="P346" i="1"/>
  <c r="Q346" i="1" s="1"/>
  <c r="P338" i="1"/>
  <c r="Q338" i="1" s="1"/>
  <c r="P330" i="1"/>
  <c r="Q330" i="1" s="1"/>
  <c r="P322" i="1"/>
  <c r="Q322" i="1" s="1"/>
  <c r="P314" i="1"/>
  <c r="Q314" i="1" s="1"/>
  <c r="P306" i="1"/>
  <c r="Q306" i="1" s="1"/>
  <c r="P298" i="1"/>
  <c r="Q298" i="1" s="1"/>
  <c r="P290" i="1"/>
  <c r="Q290" i="1" s="1"/>
  <c r="P282" i="1"/>
  <c r="Q282" i="1" s="1"/>
  <c r="P274" i="1"/>
  <c r="Q274" i="1" s="1"/>
  <c r="P266" i="1"/>
  <c r="Q266" i="1" s="1"/>
  <c r="P258" i="1"/>
  <c r="Q258" i="1" s="1"/>
  <c r="P250" i="1"/>
  <c r="Q250" i="1" s="1"/>
  <c r="P242" i="1"/>
  <c r="Q242" i="1" s="1"/>
  <c r="P234" i="1"/>
  <c r="Q234" i="1" s="1"/>
  <c r="P226" i="1"/>
  <c r="Q226" i="1" s="1"/>
  <c r="P353" i="1"/>
  <c r="Q353" i="1" s="1"/>
  <c r="P377" i="1"/>
  <c r="Q377" i="1" s="1"/>
  <c r="P361" i="1"/>
  <c r="Q361" i="1" s="1"/>
  <c r="P337" i="1"/>
  <c r="Q337" i="1" s="1"/>
  <c r="P321" i="1"/>
  <c r="Q321" i="1" s="1"/>
  <c r="P305" i="1"/>
  <c r="Q305" i="1" s="1"/>
  <c r="P265" i="1"/>
  <c r="Q265" i="1" s="1"/>
  <c r="P376" i="1"/>
  <c r="Q376" i="1" s="1"/>
  <c r="P360" i="1"/>
  <c r="Q360" i="1" s="1"/>
  <c r="P344" i="1"/>
  <c r="Q344" i="1" s="1"/>
  <c r="P336" i="1"/>
  <c r="Q336" i="1" s="1"/>
  <c r="P320" i="1"/>
  <c r="Q320" i="1" s="1"/>
  <c r="P304" i="1"/>
  <c r="Q304" i="1" s="1"/>
  <c r="P288" i="1"/>
  <c r="Q288" i="1" s="1"/>
  <c r="P272" i="1"/>
  <c r="Q272" i="1" s="1"/>
  <c r="P256" i="1"/>
  <c r="Q256" i="1" s="1"/>
  <c r="P240" i="1"/>
  <c r="Q240" i="1" s="1"/>
  <c r="P383" i="1"/>
  <c r="Q383" i="1" s="1"/>
  <c r="P375" i="1"/>
  <c r="Q375" i="1" s="1"/>
  <c r="P367" i="1"/>
  <c r="Q367" i="1" s="1"/>
  <c r="P359" i="1"/>
  <c r="Q359" i="1" s="1"/>
  <c r="P351" i="1"/>
  <c r="Q351" i="1" s="1"/>
  <c r="P343" i="1"/>
  <c r="Q343" i="1" s="1"/>
  <c r="P335" i="1"/>
  <c r="Q335" i="1" s="1"/>
  <c r="P327" i="1"/>
  <c r="Q327" i="1" s="1"/>
  <c r="P319" i="1"/>
  <c r="Q319" i="1" s="1"/>
  <c r="P311" i="1"/>
  <c r="Q311" i="1" s="1"/>
  <c r="P303" i="1"/>
  <c r="Q303" i="1" s="1"/>
  <c r="P295" i="1"/>
  <c r="Q295" i="1" s="1"/>
  <c r="P287" i="1"/>
  <c r="Q287" i="1" s="1"/>
  <c r="P279" i="1"/>
  <c r="Q279" i="1" s="1"/>
  <c r="P271" i="1"/>
  <c r="Q271" i="1" s="1"/>
  <c r="P263" i="1"/>
  <c r="Q263" i="1" s="1"/>
  <c r="P255" i="1"/>
  <c r="Q255" i="1" s="1"/>
  <c r="P247" i="1"/>
  <c r="Q247" i="1" s="1"/>
  <c r="P239" i="1"/>
  <c r="Q239" i="1" s="1"/>
  <c r="P231" i="1"/>
  <c r="Q231" i="1" s="1"/>
  <c r="P223" i="1"/>
  <c r="Q223" i="1" s="1"/>
  <c r="P215" i="1"/>
  <c r="Q215" i="1" s="1"/>
  <c r="P207" i="1"/>
  <c r="Q207" i="1" s="1"/>
  <c r="P199" i="1"/>
  <c r="Q199" i="1" s="1"/>
  <c r="P191" i="1"/>
  <c r="Q191" i="1" s="1"/>
  <c r="P183" i="1"/>
  <c r="Q183" i="1" s="1"/>
  <c r="P175" i="1"/>
  <c r="Q175" i="1" s="1"/>
  <c r="P167" i="1"/>
  <c r="Q167" i="1" s="1"/>
  <c r="P159" i="1"/>
  <c r="Q159" i="1" s="1"/>
  <c r="P151" i="1"/>
  <c r="Q151" i="1" s="1"/>
  <c r="P143" i="1"/>
  <c r="Q143" i="1" s="1"/>
  <c r="P135" i="1"/>
  <c r="Q135" i="1" s="1"/>
  <c r="P127" i="1"/>
  <c r="Q127" i="1" s="1"/>
  <c r="P119" i="1"/>
  <c r="Q119" i="1" s="1"/>
  <c r="P111" i="1"/>
  <c r="Q111" i="1" s="1"/>
  <c r="P103" i="1"/>
  <c r="Q103" i="1" s="1"/>
  <c r="P95" i="1"/>
  <c r="Q95" i="1" s="1"/>
  <c r="P87" i="1"/>
  <c r="Q87" i="1" s="1"/>
  <c r="P79" i="1"/>
  <c r="Q79" i="1" s="1"/>
  <c r="P71" i="1"/>
  <c r="Q71" i="1" s="1"/>
  <c r="P63" i="1"/>
  <c r="Q63" i="1" s="1"/>
  <c r="P55" i="1"/>
  <c r="Q55" i="1" s="1"/>
  <c r="P47" i="1"/>
  <c r="Q47" i="1" s="1"/>
  <c r="P39" i="1"/>
  <c r="Q39" i="1" s="1"/>
  <c r="P31" i="1"/>
  <c r="Q31" i="1" s="1"/>
  <c r="P369" i="1"/>
  <c r="Q369" i="1" s="1"/>
  <c r="P345" i="1"/>
  <c r="Q345" i="1" s="1"/>
  <c r="P329" i="1"/>
  <c r="Q329" i="1" s="1"/>
  <c r="P313" i="1"/>
  <c r="Q313" i="1" s="1"/>
  <c r="P297" i="1"/>
  <c r="Q297" i="1" s="1"/>
  <c r="P289" i="1"/>
  <c r="Q289" i="1" s="1"/>
  <c r="P281" i="1"/>
  <c r="Q281" i="1" s="1"/>
  <c r="P273" i="1"/>
  <c r="Q273" i="1" s="1"/>
  <c r="P257" i="1"/>
  <c r="Q257" i="1" s="1"/>
  <c r="P249" i="1"/>
  <c r="Q249" i="1" s="1"/>
  <c r="P241" i="1"/>
  <c r="Q241" i="1" s="1"/>
  <c r="P233" i="1"/>
  <c r="Q233" i="1" s="1"/>
  <c r="P225" i="1"/>
  <c r="Q225" i="1" s="1"/>
  <c r="P368" i="1"/>
  <c r="Q368" i="1" s="1"/>
  <c r="P352" i="1"/>
  <c r="Q352" i="1" s="1"/>
  <c r="P328" i="1"/>
  <c r="Q328" i="1" s="1"/>
  <c r="P312" i="1"/>
  <c r="Q312" i="1" s="1"/>
  <c r="P296" i="1"/>
  <c r="Q296" i="1" s="1"/>
  <c r="P280" i="1"/>
  <c r="Q280" i="1" s="1"/>
  <c r="P264" i="1"/>
  <c r="Q264" i="1" s="1"/>
  <c r="P248" i="1"/>
  <c r="Q248" i="1" s="1"/>
  <c r="P232" i="1"/>
  <c r="Q232" i="1" s="1"/>
  <c r="P382" i="1"/>
  <c r="Q382" i="1" s="1"/>
  <c r="P374" i="1"/>
  <c r="Q374" i="1" s="1"/>
  <c r="P366" i="1"/>
  <c r="Q366" i="1" s="1"/>
  <c r="P358" i="1"/>
  <c r="Q358" i="1" s="1"/>
  <c r="P350" i="1"/>
  <c r="Q350" i="1" s="1"/>
  <c r="P342" i="1"/>
  <c r="Q342" i="1" s="1"/>
  <c r="P334" i="1"/>
  <c r="Q334" i="1" s="1"/>
  <c r="P326" i="1"/>
  <c r="Q326" i="1" s="1"/>
  <c r="P318" i="1"/>
  <c r="Q318" i="1" s="1"/>
  <c r="P310" i="1"/>
  <c r="Q310" i="1" s="1"/>
  <c r="P302" i="1"/>
  <c r="Q302" i="1" s="1"/>
  <c r="P294" i="1"/>
  <c r="Q294" i="1" s="1"/>
  <c r="P286" i="1"/>
  <c r="Q286" i="1" s="1"/>
  <c r="P278" i="1"/>
  <c r="Q278" i="1" s="1"/>
  <c r="P270" i="1"/>
  <c r="Q270" i="1" s="1"/>
  <c r="P262" i="1"/>
  <c r="Q262" i="1" s="1"/>
  <c r="P254" i="1"/>
  <c r="Q254" i="1" s="1"/>
  <c r="P246" i="1"/>
  <c r="Q246" i="1" s="1"/>
  <c r="P238" i="1"/>
  <c r="Q238" i="1" s="1"/>
  <c r="P230" i="1"/>
  <c r="Q230" i="1" s="1"/>
  <c r="P93" i="1"/>
  <c r="Q93" i="1" s="1"/>
  <c r="P29" i="1"/>
  <c r="Q29" i="1" s="1"/>
  <c r="P340" i="1"/>
  <c r="Q340" i="1" s="1"/>
  <c r="P180" i="1"/>
  <c r="Q180" i="1" s="1"/>
  <c r="P219" i="1"/>
  <c r="Q219" i="1" s="1"/>
  <c r="P211" i="1"/>
  <c r="Q211" i="1" s="1"/>
  <c r="P203" i="1"/>
  <c r="Q203" i="1" s="1"/>
  <c r="P218" i="1"/>
  <c r="Q218" i="1" s="1"/>
  <c r="P210" i="1"/>
  <c r="Q210" i="1" s="1"/>
  <c r="P202" i="1"/>
  <c r="Q202" i="1" s="1"/>
  <c r="P194" i="1"/>
  <c r="Q194" i="1" s="1"/>
  <c r="P186" i="1"/>
  <c r="Q186" i="1" s="1"/>
  <c r="P178" i="1"/>
  <c r="Q178" i="1" s="1"/>
  <c r="P170" i="1"/>
  <c r="Q170" i="1" s="1"/>
  <c r="P162" i="1"/>
  <c r="Q162" i="1" s="1"/>
  <c r="P154" i="1"/>
  <c r="Q154" i="1" s="1"/>
  <c r="P146" i="1"/>
  <c r="Q146" i="1" s="1"/>
  <c r="P138" i="1"/>
  <c r="Q138" i="1" s="1"/>
  <c r="P130" i="1"/>
  <c r="Q130" i="1" s="1"/>
  <c r="P122" i="1"/>
  <c r="Q122" i="1" s="1"/>
  <c r="P114" i="1"/>
  <c r="Q114" i="1" s="1"/>
  <c r="P106" i="1"/>
  <c r="Q106" i="1" s="1"/>
  <c r="P98" i="1"/>
  <c r="Q98" i="1" s="1"/>
  <c r="P90" i="1"/>
  <c r="Q90" i="1" s="1"/>
  <c r="P82" i="1"/>
  <c r="Q82" i="1" s="1"/>
  <c r="P74" i="1"/>
  <c r="Q74" i="1" s="1"/>
  <c r="P66" i="1"/>
  <c r="Q66" i="1" s="1"/>
  <c r="P58" i="1"/>
  <c r="Q58" i="1" s="1"/>
  <c r="P50" i="1"/>
  <c r="Q50" i="1" s="1"/>
  <c r="P42" i="1"/>
  <c r="Q42" i="1" s="1"/>
  <c r="P34" i="1"/>
  <c r="Q34" i="1" s="1"/>
  <c r="P26" i="1"/>
  <c r="Q26" i="1" s="1"/>
  <c r="P217" i="1"/>
  <c r="Q217" i="1" s="1"/>
  <c r="P209" i="1"/>
  <c r="Q209" i="1" s="1"/>
  <c r="P201" i="1"/>
  <c r="Q201" i="1" s="1"/>
  <c r="P224" i="1"/>
  <c r="Q224" i="1" s="1"/>
  <c r="P216" i="1"/>
  <c r="Q216" i="1" s="1"/>
  <c r="P208" i="1"/>
  <c r="Q208" i="1" s="1"/>
  <c r="P200" i="1"/>
  <c r="Q200" i="1" s="1"/>
  <c r="P222" i="1"/>
  <c r="Q222" i="1" s="1"/>
  <c r="P214" i="1"/>
  <c r="Q214" i="1" s="1"/>
  <c r="P206" i="1"/>
  <c r="Q206" i="1" s="1"/>
  <c r="P198" i="1"/>
  <c r="Q198" i="1" s="1"/>
  <c r="P195" i="1"/>
  <c r="Q195" i="1" s="1"/>
  <c r="P187" i="1"/>
  <c r="Q187" i="1" s="1"/>
  <c r="P179" i="1"/>
  <c r="Q179" i="1" s="1"/>
  <c r="P171" i="1"/>
  <c r="Q171" i="1" s="1"/>
  <c r="P163" i="1"/>
  <c r="Q163" i="1" s="1"/>
  <c r="P155" i="1"/>
  <c r="Q155" i="1" s="1"/>
  <c r="P147" i="1"/>
  <c r="Q147" i="1" s="1"/>
  <c r="P139" i="1"/>
  <c r="Q139" i="1" s="1"/>
  <c r="P131" i="1"/>
  <c r="Q131" i="1" s="1"/>
  <c r="P123" i="1"/>
  <c r="Q123" i="1" s="1"/>
  <c r="P115" i="1"/>
  <c r="Q115" i="1" s="1"/>
  <c r="P107" i="1"/>
  <c r="Q107" i="1" s="1"/>
  <c r="P99" i="1"/>
  <c r="Q99" i="1" s="1"/>
  <c r="P91" i="1"/>
  <c r="Q91" i="1" s="1"/>
  <c r="P83" i="1"/>
  <c r="Q83" i="1" s="1"/>
  <c r="P75" i="1"/>
  <c r="Q75" i="1" s="1"/>
  <c r="P67" i="1"/>
  <c r="Q67" i="1" s="1"/>
  <c r="P59" i="1"/>
  <c r="Q59" i="1" s="1"/>
  <c r="P51" i="1"/>
  <c r="Q51" i="1" s="1"/>
  <c r="P43" i="1"/>
  <c r="Q43" i="1" s="1"/>
  <c r="P35" i="1"/>
  <c r="Q35" i="1" s="1"/>
  <c r="P27" i="1"/>
  <c r="Q27" i="1" s="1"/>
  <c r="P193" i="1"/>
  <c r="Q193" i="1" s="1"/>
  <c r="P185" i="1"/>
  <c r="Q185" i="1" s="1"/>
  <c r="P177" i="1"/>
  <c r="Q177" i="1" s="1"/>
  <c r="P169" i="1"/>
  <c r="Q169" i="1" s="1"/>
  <c r="P161" i="1"/>
  <c r="Q161" i="1" s="1"/>
  <c r="P153" i="1"/>
  <c r="Q153" i="1" s="1"/>
  <c r="P145" i="1"/>
  <c r="Q145" i="1" s="1"/>
  <c r="P137" i="1"/>
  <c r="Q137" i="1" s="1"/>
  <c r="P129" i="1"/>
  <c r="Q129" i="1" s="1"/>
  <c r="P121" i="1"/>
  <c r="Q121" i="1" s="1"/>
  <c r="P113" i="1"/>
  <c r="Q113" i="1" s="1"/>
  <c r="P105" i="1"/>
  <c r="Q105" i="1" s="1"/>
  <c r="P97" i="1"/>
  <c r="Q97" i="1" s="1"/>
  <c r="P89" i="1"/>
  <c r="Q89" i="1" s="1"/>
  <c r="P81" i="1"/>
  <c r="Q81" i="1" s="1"/>
  <c r="P73" i="1"/>
  <c r="Q73" i="1" s="1"/>
  <c r="P65" i="1"/>
  <c r="Q65" i="1" s="1"/>
  <c r="P57" i="1"/>
  <c r="Q57" i="1" s="1"/>
  <c r="P49" i="1"/>
  <c r="Q49" i="1" s="1"/>
  <c r="P41" i="1"/>
  <c r="Q41" i="1" s="1"/>
  <c r="P33" i="1"/>
  <c r="Q33" i="1" s="1"/>
  <c r="P25" i="1"/>
  <c r="Q25" i="1" s="1"/>
  <c r="P192" i="1"/>
  <c r="Q192" i="1" s="1"/>
  <c r="P184" i="1"/>
  <c r="Q184" i="1" s="1"/>
  <c r="P176" i="1"/>
  <c r="Q176" i="1" s="1"/>
  <c r="P168" i="1"/>
  <c r="Q168" i="1" s="1"/>
  <c r="P160" i="1"/>
  <c r="Q160" i="1" s="1"/>
  <c r="P152" i="1"/>
  <c r="Q152" i="1" s="1"/>
  <c r="P144" i="1"/>
  <c r="Q144" i="1" s="1"/>
  <c r="P136" i="1"/>
  <c r="Q136" i="1" s="1"/>
  <c r="P128" i="1"/>
  <c r="Q128" i="1" s="1"/>
  <c r="P120" i="1"/>
  <c r="Q120" i="1" s="1"/>
  <c r="P112" i="1"/>
  <c r="Q112" i="1" s="1"/>
  <c r="P104" i="1"/>
  <c r="Q104" i="1" s="1"/>
  <c r="P96" i="1"/>
  <c r="Q96" i="1" s="1"/>
  <c r="P88" i="1"/>
  <c r="Q88" i="1" s="1"/>
  <c r="P80" i="1"/>
  <c r="Q80" i="1" s="1"/>
  <c r="P72" i="1"/>
  <c r="Q72" i="1" s="1"/>
  <c r="P64" i="1"/>
  <c r="Q64" i="1" s="1"/>
  <c r="P56" i="1"/>
  <c r="Q56" i="1" s="1"/>
  <c r="P48" i="1"/>
  <c r="Q48" i="1" s="1"/>
  <c r="P40" i="1"/>
  <c r="Q40" i="1" s="1"/>
  <c r="P32" i="1"/>
  <c r="Q32" i="1" s="1"/>
  <c r="P24" i="1"/>
  <c r="Q24" i="1" s="1"/>
  <c r="P190" i="1"/>
  <c r="Q190" i="1" s="1"/>
  <c r="P182" i="1"/>
  <c r="Q182" i="1" s="1"/>
  <c r="P174" i="1"/>
  <c r="Q174" i="1" s="1"/>
  <c r="P166" i="1"/>
  <c r="Q166" i="1" s="1"/>
  <c r="P158" i="1"/>
  <c r="Q158" i="1" s="1"/>
  <c r="P150" i="1"/>
  <c r="Q150" i="1" s="1"/>
  <c r="P142" i="1"/>
  <c r="Q142" i="1" s="1"/>
  <c r="P134" i="1"/>
  <c r="Q134" i="1" s="1"/>
  <c r="P126" i="1"/>
  <c r="Q126" i="1" s="1"/>
  <c r="P118" i="1"/>
  <c r="Q118" i="1" s="1"/>
  <c r="P110" i="1"/>
  <c r="Q110" i="1" s="1"/>
  <c r="P102" i="1"/>
  <c r="Q102" i="1" s="1"/>
  <c r="P94" i="1"/>
  <c r="Q94" i="1" s="1"/>
  <c r="P86" i="1"/>
  <c r="Q86" i="1" s="1"/>
  <c r="P78" i="1"/>
  <c r="Q78" i="1" s="1"/>
  <c r="P70" i="1"/>
  <c r="Q70" i="1" s="1"/>
  <c r="P62" i="1"/>
  <c r="Q62" i="1" s="1"/>
  <c r="P54" i="1"/>
  <c r="Q54" i="1" s="1"/>
  <c r="P46" i="1"/>
  <c r="Q46" i="1" s="1"/>
  <c r="P38" i="1"/>
  <c r="Q38" i="1" s="1"/>
  <c r="P30" i="1"/>
  <c r="Q30" i="1" s="1"/>
  <c r="U2" i="1" l="1"/>
  <c r="M27" i="1"/>
  <c r="L26" i="1"/>
  <c r="I26" i="1"/>
  <c r="J26" i="1"/>
  <c r="N24" i="1"/>
  <c r="V2" i="1" s="1"/>
  <c r="N25" i="1"/>
  <c r="T23" i="1"/>
  <c r="D23" i="1"/>
  <c r="F23" i="1" s="1"/>
  <c r="D31" i="1"/>
  <c r="D25" i="1"/>
  <c r="D33" i="1"/>
  <c r="D41" i="1"/>
  <c r="D49" i="1"/>
  <c r="D57" i="1"/>
  <c r="D65" i="1"/>
  <c r="D73" i="1"/>
  <c r="D81" i="1"/>
  <c r="D89" i="1"/>
  <c r="D97" i="1"/>
  <c r="D105" i="1"/>
  <c r="D113" i="1"/>
  <c r="D121" i="1"/>
  <c r="D129" i="1"/>
  <c r="D137" i="1"/>
  <c r="D145" i="1"/>
  <c r="D153" i="1"/>
  <c r="D161" i="1"/>
  <c r="D169" i="1"/>
  <c r="D177" i="1"/>
  <c r="D185" i="1"/>
  <c r="D193" i="1"/>
  <c r="D201" i="1"/>
  <c r="D209" i="1"/>
  <c r="D217" i="1"/>
  <c r="D225" i="1"/>
  <c r="D26" i="1"/>
  <c r="D34" i="1"/>
  <c r="D42" i="1"/>
  <c r="D50" i="1"/>
  <c r="D58" i="1"/>
  <c r="D66" i="1"/>
  <c r="D74" i="1"/>
  <c r="D82" i="1"/>
  <c r="D90" i="1"/>
  <c r="D98" i="1"/>
  <c r="D106" i="1"/>
  <c r="D114" i="1"/>
  <c r="D122" i="1"/>
  <c r="D130" i="1"/>
  <c r="D138" i="1"/>
  <c r="D146" i="1"/>
  <c r="D154" i="1"/>
  <c r="D162" i="1"/>
  <c r="D170" i="1"/>
  <c r="D178" i="1"/>
  <c r="D186" i="1"/>
  <c r="D194" i="1"/>
  <c r="D202" i="1"/>
  <c r="D210" i="1"/>
  <c r="D218" i="1"/>
  <c r="D226" i="1"/>
  <c r="D27" i="1"/>
  <c r="D35" i="1"/>
  <c r="D43" i="1"/>
  <c r="D51" i="1"/>
  <c r="D59" i="1"/>
  <c r="D67" i="1"/>
  <c r="D75" i="1"/>
  <c r="D83" i="1"/>
  <c r="D91" i="1"/>
  <c r="D99" i="1"/>
  <c r="D107" i="1"/>
  <c r="D115" i="1"/>
  <c r="D123" i="1"/>
  <c r="D131" i="1"/>
  <c r="D139" i="1"/>
  <c r="D147" i="1"/>
  <c r="D155" i="1"/>
  <c r="D163" i="1"/>
  <c r="D171" i="1"/>
  <c r="D179" i="1"/>
  <c r="D187" i="1"/>
  <c r="D195" i="1"/>
  <c r="D203" i="1"/>
  <c r="D211" i="1"/>
  <c r="D219" i="1"/>
  <c r="D28" i="1"/>
  <c r="D36" i="1"/>
  <c r="D44" i="1"/>
  <c r="D52" i="1"/>
  <c r="D60" i="1"/>
  <c r="D68" i="1"/>
  <c r="D76" i="1"/>
  <c r="D84" i="1"/>
  <c r="D29" i="1"/>
  <c r="D37" i="1"/>
  <c r="D45" i="1"/>
  <c r="D53" i="1"/>
  <c r="D61" i="1"/>
  <c r="D69" i="1"/>
  <c r="D77" i="1"/>
  <c r="D85" i="1"/>
  <c r="D93" i="1"/>
  <c r="D101" i="1"/>
  <c r="D109" i="1"/>
  <c r="D117" i="1"/>
  <c r="D125" i="1"/>
  <c r="D133" i="1"/>
  <c r="D141" i="1"/>
  <c r="D149" i="1"/>
  <c r="D157" i="1"/>
  <c r="D165" i="1"/>
  <c r="D173" i="1"/>
  <c r="D181" i="1"/>
  <c r="D189" i="1"/>
  <c r="D197" i="1"/>
  <c r="D205" i="1"/>
  <c r="D213" i="1"/>
  <c r="D221" i="1"/>
  <c r="D229" i="1"/>
  <c r="D40" i="1"/>
  <c r="D63" i="1"/>
  <c r="D86" i="1"/>
  <c r="D102" i="1"/>
  <c r="D118" i="1"/>
  <c r="D134" i="1"/>
  <c r="D150" i="1"/>
  <c r="D166" i="1"/>
  <c r="D182" i="1"/>
  <c r="D198" i="1"/>
  <c r="D214" i="1"/>
  <c r="D228" i="1"/>
  <c r="D237" i="1"/>
  <c r="D245" i="1"/>
  <c r="D253" i="1"/>
  <c r="D261" i="1"/>
  <c r="D269" i="1"/>
  <c r="D277" i="1"/>
  <c r="D285" i="1"/>
  <c r="D293" i="1"/>
  <c r="D301" i="1"/>
  <c r="D309" i="1"/>
  <c r="D317" i="1"/>
  <c r="D325" i="1"/>
  <c r="D333" i="1"/>
  <c r="D341" i="1"/>
  <c r="D349" i="1"/>
  <c r="D357" i="1"/>
  <c r="D365" i="1"/>
  <c r="D373" i="1"/>
  <c r="D381" i="1"/>
  <c r="C30" i="1"/>
  <c r="C38" i="1"/>
  <c r="C46" i="1"/>
  <c r="C54" i="1"/>
  <c r="C62" i="1"/>
  <c r="C70" i="1"/>
  <c r="C78" i="1"/>
  <c r="C86" i="1"/>
  <c r="C94" i="1"/>
  <c r="C102" i="1"/>
  <c r="C110" i="1"/>
  <c r="C118" i="1"/>
  <c r="C126" i="1"/>
  <c r="C134" i="1"/>
  <c r="C142" i="1"/>
  <c r="C150" i="1"/>
  <c r="C158" i="1"/>
  <c r="C166" i="1"/>
  <c r="C174" i="1"/>
  <c r="D46" i="1"/>
  <c r="D64" i="1"/>
  <c r="D87" i="1"/>
  <c r="D103" i="1"/>
  <c r="D119" i="1"/>
  <c r="D135" i="1"/>
  <c r="D151" i="1"/>
  <c r="D167" i="1"/>
  <c r="D183" i="1"/>
  <c r="D199" i="1"/>
  <c r="D215" i="1"/>
  <c r="D230" i="1"/>
  <c r="D238" i="1"/>
  <c r="D246" i="1"/>
  <c r="D254" i="1"/>
  <c r="D262" i="1"/>
  <c r="D270" i="1"/>
  <c r="D278" i="1"/>
  <c r="D286" i="1"/>
  <c r="D294" i="1"/>
  <c r="D302" i="1"/>
  <c r="D310" i="1"/>
  <c r="D318" i="1"/>
  <c r="D326" i="1"/>
  <c r="D334" i="1"/>
  <c r="D342" i="1"/>
  <c r="D350" i="1"/>
  <c r="D358" i="1"/>
  <c r="D366" i="1"/>
  <c r="D374" i="1"/>
  <c r="D382" i="1"/>
  <c r="C31" i="1"/>
  <c r="C39" i="1"/>
  <c r="C47" i="1"/>
  <c r="C55" i="1"/>
  <c r="C63" i="1"/>
  <c r="C71" i="1"/>
  <c r="C79" i="1"/>
  <c r="C87" i="1"/>
  <c r="C95" i="1"/>
  <c r="C103" i="1"/>
  <c r="C111" i="1"/>
  <c r="C119" i="1"/>
  <c r="C127" i="1"/>
  <c r="C135" i="1"/>
  <c r="C143" i="1"/>
  <c r="C151" i="1"/>
  <c r="C159" i="1"/>
  <c r="C167" i="1"/>
  <c r="C175" i="1"/>
  <c r="C183" i="1"/>
  <c r="C191" i="1"/>
  <c r="C199" i="1"/>
  <c r="C207" i="1"/>
  <c r="C215" i="1"/>
  <c r="C223" i="1"/>
  <c r="C231" i="1"/>
  <c r="C239" i="1"/>
  <c r="C247" i="1"/>
  <c r="C255" i="1"/>
  <c r="C263" i="1"/>
  <c r="C271" i="1"/>
  <c r="C279" i="1"/>
  <c r="C287" i="1"/>
  <c r="C295" i="1"/>
  <c r="C303" i="1"/>
  <c r="C311" i="1"/>
  <c r="C319" i="1"/>
  <c r="C327" i="1"/>
  <c r="C335" i="1"/>
  <c r="C343" i="1"/>
  <c r="C351" i="1"/>
  <c r="C359" i="1"/>
  <c r="C367" i="1"/>
  <c r="C375" i="1"/>
  <c r="C383" i="1"/>
  <c r="D47" i="1"/>
  <c r="D70" i="1"/>
  <c r="D88" i="1"/>
  <c r="D104" i="1"/>
  <c r="D120" i="1"/>
  <c r="D136" i="1"/>
  <c r="D152" i="1"/>
  <c r="D168" i="1"/>
  <c r="D184" i="1"/>
  <c r="D200" i="1"/>
  <c r="D216" i="1"/>
  <c r="D231" i="1"/>
  <c r="D239" i="1"/>
  <c r="D247" i="1"/>
  <c r="D255" i="1"/>
  <c r="D263" i="1"/>
  <c r="D271" i="1"/>
  <c r="D279" i="1"/>
  <c r="D287" i="1"/>
  <c r="D295" i="1"/>
  <c r="D303" i="1"/>
  <c r="D311" i="1"/>
  <c r="D319" i="1"/>
  <c r="D327" i="1"/>
  <c r="D335" i="1"/>
  <c r="D343" i="1"/>
  <c r="D351" i="1"/>
  <c r="D359" i="1"/>
  <c r="D367" i="1"/>
  <c r="D375" i="1"/>
  <c r="D383" i="1"/>
  <c r="C32" i="1"/>
  <c r="C40" i="1"/>
  <c r="C48" i="1"/>
  <c r="C56" i="1"/>
  <c r="C64" i="1"/>
  <c r="C72" i="1"/>
  <c r="C80" i="1"/>
  <c r="C88" i="1"/>
  <c r="C96" i="1"/>
  <c r="C104" i="1"/>
  <c r="C112" i="1"/>
  <c r="C120" i="1"/>
  <c r="C128" i="1"/>
  <c r="C136" i="1"/>
  <c r="C144" i="1"/>
  <c r="C152" i="1"/>
  <c r="C160" i="1"/>
  <c r="C168" i="1"/>
  <c r="C176" i="1"/>
  <c r="C184" i="1"/>
  <c r="C192" i="1"/>
  <c r="C200" i="1"/>
  <c r="C208" i="1"/>
  <c r="C216" i="1"/>
  <c r="C224" i="1"/>
  <c r="C232" i="1"/>
  <c r="C240" i="1"/>
  <c r="C248" i="1"/>
  <c r="C256" i="1"/>
  <c r="C264" i="1"/>
  <c r="C272" i="1"/>
  <c r="C280" i="1"/>
  <c r="C288" i="1"/>
  <c r="C296" i="1"/>
  <c r="C304" i="1"/>
  <c r="C312" i="1"/>
  <c r="C320" i="1"/>
  <c r="C328" i="1"/>
  <c r="C336" i="1"/>
  <c r="C344" i="1"/>
  <c r="C352" i="1"/>
  <c r="D48" i="1"/>
  <c r="D71" i="1"/>
  <c r="D92" i="1"/>
  <c r="D108" i="1"/>
  <c r="D124" i="1"/>
  <c r="D140" i="1"/>
  <c r="D156" i="1"/>
  <c r="D172" i="1"/>
  <c r="D188" i="1"/>
  <c r="D204" i="1"/>
  <c r="D220" i="1"/>
  <c r="D232" i="1"/>
  <c r="D240" i="1"/>
  <c r="D248" i="1"/>
  <c r="D256" i="1"/>
  <c r="D264" i="1"/>
  <c r="D272" i="1"/>
  <c r="D280" i="1"/>
  <c r="D288" i="1"/>
  <c r="D296" i="1"/>
  <c r="D304" i="1"/>
  <c r="D312" i="1"/>
  <c r="D320" i="1"/>
  <c r="D328" i="1"/>
  <c r="D336" i="1"/>
  <c r="D344" i="1"/>
  <c r="D352" i="1"/>
  <c r="D360" i="1"/>
  <c r="D368" i="1"/>
  <c r="D376" i="1"/>
  <c r="C25" i="1"/>
  <c r="C33" i="1"/>
  <c r="C41" i="1"/>
  <c r="C49" i="1"/>
  <c r="C57" i="1"/>
  <c r="C65" i="1"/>
  <c r="C73" i="1"/>
  <c r="C81" i="1"/>
  <c r="C89" i="1"/>
  <c r="C97" i="1"/>
  <c r="C105" i="1"/>
  <c r="C113" i="1"/>
  <c r="C121" i="1"/>
  <c r="C129" i="1"/>
  <c r="C137" i="1"/>
  <c r="C145" i="1"/>
  <c r="C153" i="1"/>
  <c r="C161" i="1"/>
  <c r="C169" i="1"/>
  <c r="C177" i="1"/>
  <c r="C185" i="1"/>
  <c r="C193" i="1"/>
  <c r="C201" i="1"/>
  <c r="C209" i="1"/>
  <c r="C217" i="1"/>
  <c r="C225" i="1"/>
  <c r="C233" i="1"/>
  <c r="C241" i="1"/>
  <c r="C249" i="1"/>
  <c r="C257" i="1"/>
  <c r="C265" i="1"/>
  <c r="C273" i="1"/>
  <c r="C281" i="1"/>
  <c r="C289" i="1"/>
  <c r="C297" i="1"/>
  <c r="C305" i="1"/>
  <c r="C313" i="1"/>
  <c r="C321" i="1"/>
  <c r="C329" i="1"/>
  <c r="C337" i="1"/>
  <c r="C345" i="1"/>
  <c r="C353" i="1"/>
  <c r="C361" i="1"/>
  <c r="C369" i="1"/>
  <c r="C377" i="1"/>
  <c r="B28" i="1"/>
  <c r="D30" i="1"/>
  <c r="D54" i="1"/>
  <c r="D72" i="1"/>
  <c r="D94" i="1"/>
  <c r="D110" i="1"/>
  <c r="D126" i="1"/>
  <c r="D142" i="1"/>
  <c r="D158" i="1"/>
  <c r="D174" i="1"/>
  <c r="D190" i="1"/>
  <c r="D206" i="1"/>
  <c r="D222" i="1"/>
  <c r="D233" i="1"/>
  <c r="D241" i="1"/>
  <c r="D249" i="1"/>
  <c r="D257" i="1"/>
  <c r="D32" i="1"/>
  <c r="D55" i="1"/>
  <c r="D78" i="1"/>
  <c r="D95" i="1"/>
  <c r="D111" i="1"/>
  <c r="D127" i="1"/>
  <c r="D143" i="1"/>
  <c r="D159" i="1"/>
  <c r="D175" i="1"/>
  <c r="D191" i="1"/>
  <c r="D207" i="1"/>
  <c r="D223" i="1"/>
  <c r="D234" i="1"/>
  <c r="D242" i="1"/>
  <c r="D250" i="1"/>
  <c r="D258" i="1"/>
  <c r="D266" i="1"/>
  <c r="D274" i="1"/>
  <c r="D282" i="1"/>
  <c r="D290" i="1"/>
  <c r="D298" i="1"/>
  <c r="D306" i="1"/>
  <c r="D314" i="1"/>
  <c r="D322" i="1"/>
  <c r="D330" i="1"/>
  <c r="D338" i="1"/>
  <c r="D346" i="1"/>
  <c r="D354" i="1"/>
  <c r="D362" i="1"/>
  <c r="D370" i="1"/>
  <c r="D378" i="1"/>
  <c r="C27" i="1"/>
  <c r="C35" i="1"/>
  <c r="C43" i="1"/>
  <c r="C51" i="1"/>
  <c r="C59" i="1"/>
  <c r="C67" i="1"/>
  <c r="C75" i="1"/>
  <c r="C83" i="1"/>
  <c r="C91" i="1"/>
  <c r="C99" i="1"/>
  <c r="C107" i="1"/>
  <c r="C115" i="1"/>
  <c r="C123" i="1"/>
  <c r="C131" i="1"/>
  <c r="C139" i="1"/>
  <c r="C147" i="1"/>
  <c r="C155" i="1"/>
  <c r="C163" i="1"/>
  <c r="C171" i="1"/>
  <c r="C179" i="1"/>
  <c r="C187" i="1"/>
  <c r="C195" i="1"/>
  <c r="C203" i="1"/>
  <c r="C211" i="1"/>
  <c r="C219" i="1"/>
  <c r="C227" i="1"/>
  <c r="C235" i="1"/>
  <c r="C243" i="1"/>
  <c r="C251" i="1"/>
  <c r="C259" i="1"/>
  <c r="C267" i="1"/>
  <c r="C275" i="1"/>
  <c r="C283" i="1"/>
  <c r="C291" i="1"/>
  <c r="C299" i="1"/>
  <c r="C307" i="1"/>
  <c r="C315" i="1"/>
  <c r="C323" i="1"/>
  <c r="C331" i="1"/>
  <c r="C339" i="1"/>
  <c r="C347" i="1"/>
  <c r="C355" i="1"/>
  <c r="D38" i="1"/>
  <c r="D56" i="1"/>
  <c r="D79" i="1"/>
  <c r="D96" i="1"/>
  <c r="D112" i="1"/>
  <c r="D128" i="1"/>
  <c r="D144" i="1"/>
  <c r="D160" i="1"/>
  <c r="D176" i="1"/>
  <c r="D192" i="1"/>
  <c r="D208" i="1"/>
  <c r="D224" i="1"/>
  <c r="D235" i="1"/>
  <c r="D243" i="1"/>
  <c r="D251" i="1"/>
  <c r="D259" i="1"/>
  <c r="D267" i="1"/>
  <c r="D275" i="1"/>
  <c r="D283" i="1"/>
  <c r="D291" i="1"/>
  <c r="D299" i="1"/>
  <c r="D307" i="1"/>
  <c r="D315" i="1"/>
  <c r="D323" i="1"/>
  <c r="D331" i="1"/>
  <c r="D339" i="1"/>
  <c r="D347" i="1"/>
  <c r="D355" i="1"/>
  <c r="D363" i="1"/>
  <c r="D371" i="1"/>
  <c r="D379" i="1"/>
  <c r="C28" i="1"/>
  <c r="C36" i="1"/>
  <c r="C44" i="1"/>
  <c r="C52" i="1"/>
  <c r="C60" i="1"/>
  <c r="C68" i="1"/>
  <c r="C76" i="1"/>
  <c r="C84" i="1"/>
  <c r="C92" i="1"/>
  <c r="C100" i="1"/>
  <c r="C108" i="1"/>
  <c r="C116" i="1"/>
  <c r="C124" i="1"/>
  <c r="C132" i="1"/>
  <c r="C140" i="1"/>
  <c r="C148" i="1"/>
  <c r="C156" i="1"/>
  <c r="C164" i="1"/>
  <c r="C172" i="1"/>
  <c r="C180" i="1"/>
  <c r="C188" i="1"/>
  <c r="C196" i="1"/>
  <c r="C204" i="1"/>
  <c r="C212" i="1"/>
  <c r="C220" i="1"/>
  <c r="C228" i="1"/>
  <c r="C236" i="1"/>
  <c r="C244" i="1"/>
  <c r="C252" i="1"/>
  <c r="C260" i="1"/>
  <c r="C268" i="1"/>
  <c r="C276" i="1"/>
  <c r="C284" i="1"/>
  <c r="D39" i="1"/>
  <c r="D62" i="1"/>
  <c r="D80" i="1"/>
  <c r="D100" i="1"/>
  <c r="D116" i="1"/>
  <c r="D132" i="1"/>
  <c r="D148" i="1"/>
  <c r="D164" i="1"/>
  <c r="D180" i="1"/>
  <c r="D196" i="1"/>
  <c r="D212" i="1"/>
  <c r="D227" i="1"/>
  <c r="D236" i="1"/>
  <c r="D244" i="1"/>
  <c r="D252" i="1"/>
  <c r="D268" i="1"/>
  <c r="D300" i="1"/>
  <c r="D332" i="1"/>
  <c r="D364" i="1"/>
  <c r="C37" i="1"/>
  <c r="C69" i="1"/>
  <c r="C101" i="1"/>
  <c r="C133" i="1"/>
  <c r="C165" i="1"/>
  <c r="C190" i="1"/>
  <c r="C213" i="1"/>
  <c r="C234" i="1"/>
  <c r="C254" i="1"/>
  <c r="C277" i="1"/>
  <c r="C294" i="1"/>
  <c r="C310" i="1"/>
  <c r="C326" i="1"/>
  <c r="C342" i="1"/>
  <c r="C358" i="1"/>
  <c r="C370" i="1"/>
  <c r="C380" i="1"/>
  <c r="B33" i="1"/>
  <c r="B41" i="1"/>
  <c r="B49" i="1"/>
  <c r="B57" i="1"/>
  <c r="B65" i="1"/>
  <c r="B73" i="1"/>
  <c r="B81" i="1"/>
  <c r="B89" i="1"/>
  <c r="B97" i="1"/>
  <c r="B105" i="1"/>
  <c r="B113" i="1"/>
  <c r="B121" i="1"/>
  <c r="B129" i="1"/>
  <c r="B137" i="1"/>
  <c r="B145" i="1"/>
  <c r="B153" i="1"/>
  <c r="B161" i="1"/>
  <c r="B169" i="1"/>
  <c r="B177" i="1"/>
  <c r="B185" i="1"/>
  <c r="B193" i="1"/>
  <c r="B201" i="1"/>
  <c r="B209" i="1"/>
  <c r="B217" i="1"/>
  <c r="B225" i="1"/>
  <c r="B233" i="1"/>
  <c r="B241" i="1"/>
  <c r="B249" i="1"/>
  <c r="B257" i="1"/>
  <c r="B265" i="1"/>
  <c r="B273" i="1"/>
  <c r="B281" i="1"/>
  <c r="B289" i="1"/>
  <c r="B297" i="1"/>
  <c r="B305" i="1"/>
  <c r="B313" i="1"/>
  <c r="B321" i="1"/>
  <c r="B329" i="1"/>
  <c r="B337" i="1"/>
  <c r="B345" i="1"/>
  <c r="B353" i="1"/>
  <c r="B361" i="1"/>
  <c r="B369" i="1"/>
  <c r="B377" i="1"/>
  <c r="B27" i="1"/>
  <c r="D273" i="1"/>
  <c r="D305" i="1"/>
  <c r="D337" i="1"/>
  <c r="D369" i="1"/>
  <c r="C42" i="1"/>
  <c r="C74" i="1"/>
  <c r="C106" i="1"/>
  <c r="C138" i="1"/>
  <c r="C170" i="1"/>
  <c r="C194" i="1"/>
  <c r="C214" i="1"/>
  <c r="C237" i="1"/>
  <c r="C258" i="1"/>
  <c r="C278" i="1"/>
  <c r="C298" i="1"/>
  <c r="C314" i="1"/>
  <c r="C330" i="1"/>
  <c r="C346" i="1"/>
  <c r="C360" i="1"/>
  <c r="C371" i="1"/>
  <c r="C381" i="1"/>
  <c r="B34" i="1"/>
  <c r="B42" i="1"/>
  <c r="B50" i="1"/>
  <c r="B58" i="1"/>
  <c r="B66" i="1"/>
  <c r="B74" i="1"/>
  <c r="B82" i="1"/>
  <c r="B90" i="1"/>
  <c r="B98" i="1"/>
  <c r="B106" i="1"/>
  <c r="B114" i="1"/>
  <c r="B122" i="1"/>
  <c r="B130" i="1"/>
  <c r="B138" i="1"/>
  <c r="B146" i="1"/>
  <c r="B154" i="1"/>
  <c r="B162" i="1"/>
  <c r="B170" i="1"/>
  <c r="B178" i="1"/>
  <c r="B186" i="1"/>
  <c r="B194" i="1"/>
  <c r="B202" i="1"/>
  <c r="B210" i="1"/>
  <c r="B218" i="1"/>
  <c r="B226" i="1"/>
  <c r="B234" i="1"/>
  <c r="B242" i="1"/>
  <c r="B250" i="1"/>
  <c r="B258" i="1"/>
  <c r="B266" i="1"/>
  <c r="B274" i="1"/>
  <c r="B282" i="1"/>
  <c r="B290" i="1"/>
  <c r="B298" i="1"/>
  <c r="B306" i="1"/>
  <c r="B314" i="1"/>
  <c r="B322" i="1"/>
  <c r="B330" i="1"/>
  <c r="B338" i="1"/>
  <c r="B346" i="1"/>
  <c r="B354" i="1"/>
  <c r="B362" i="1"/>
  <c r="B370" i="1"/>
  <c r="B378" i="1"/>
  <c r="B24" i="1"/>
  <c r="D276" i="1"/>
  <c r="D308" i="1"/>
  <c r="D340" i="1"/>
  <c r="D372" i="1"/>
  <c r="C45" i="1"/>
  <c r="C77" i="1"/>
  <c r="C109" i="1"/>
  <c r="C141" i="1"/>
  <c r="C173" i="1"/>
  <c r="C197" i="1"/>
  <c r="C218" i="1"/>
  <c r="C238" i="1"/>
  <c r="C261" i="1"/>
  <c r="C282" i="1"/>
  <c r="C300" i="1"/>
  <c r="C316" i="1"/>
  <c r="C332" i="1"/>
  <c r="C348" i="1"/>
  <c r="C362" i="1"/>
  <c r="C372" i="1"/>
  <c r="C382" i="1"/>
  <c r="B35" i="1"/>
  <c r="B43" i="1"/>
  <c r="B51" i="1"/>
  <c r="B59" i="1"/>
  <c r="B67" i="1"/>
  <c r="B75" i="1"/>
  <c r="B83" i="1"/>
  <c r="B91" i="1"/>
  <c r="B99" i="1"/>
  <c r="B107" i="1"/>
  <c r="B115" i="1"/>
  <c r="B123" i="1"/>
  <c r="B131" i="1"/>
  <c r="B139" i="1"/>
  <c r="B147" i="1"/>
  <c r="B155" i="1"/>
  <c r="B163" i="1"/>
  <c r="B171" i="1"/>
  <c r="B179" i="1"/>
  <c r="B187" i="1"/>
  <c r="B195" i="1"/>
  <c r="B203" i="1"/>
  <c r="B211" i="1"/>
  <c r="B219" i="1"/>
  <c r="B227" i="1"/>
  <c r="B235" i="1"/>
  <c r="B243" i="1"/>
  <c r="B251" i="1"/>
  <c r="B259" i="1"/>
  <c r="B267" i="1"/>
  <c r="B275" i="1"/>
  <c r="B283" i="1"/>
  <c r="B291" i="1"/>
  <c r="B299" i="1"/>
  <c r="B307" i="1"/>
  <c r="B315" i="1"/>
  <c r="B323" i="1"/>
  <c r="B331" i="1"/>
  <c r="B339" i="1"/>
  <c r="B347" i="1"/>
  <c r="B355" i="1"/>
  <c r="B363" i="1"/>
  <c r="B371" i="1"/>
  <c r="B379" i="1"/>
  <c r="D284" i="1"/>
  <c r="D316" i="1"/>
  <c r="D348" i="1"/>
  <c r="D380" i="1"/>
  <c r="C53" i="1"/>
  <c r="C85" i="1"/>
  <c r="C117" i="1"/>
  <c r="C149" i="1"/>
  <c r="C181" i="1"/>
  <c r="C202" i="1"/>
  <c r="C222" i="1"/>
  <c r="C245" i="1"/>
  <c r="C266" i="1"/>
  <c r="C286" i="1"/>
  <c r="C302" i="1"/>
  <c r="C318" i="1"/>
  <c r="C334" i="1"/>
  <c r="C350" i="1"/>
  <c r="C364" i="1"/>
  <c r="C374" i="1"/>
  <c r="B29" i="1"/>
  <c r="B37" i="1"/>
  <c r="B45" i="1"/>
  <c r="B53" i="1"/>
  <c r="B61" i="1"/>
  <c r="B69" i="1"/>
  <c r="B77" i="1"/>
  <c r="B85" i="1"/>
  <c r="B93" i="1"/>
  <c r="B101" i="1"/>
  <c r="B109" i="1"/>
  <c r="B117" i="1"/>
  <c r="B125" i="1"/>
  <c r="B133" i="1"/>
  <c r="B141" i="1"/>
  <c r="B149" i="1"/>
  <c r="B157" i="1"/>
  <c r="B165" i="1"/>
  <c r="B173" i="1"/>
  <c r="B181" i="1"/>
  <c r="B189" i="1"/>
  <c r="B197" i="1"/>
  <c r="B205" i="1"/>
  <c r="B213" i="1"/>
  <c r="B221" i="1"/>
  <c r="B229" i="1"/>
  <c r="B237" i="1"/>
  <c r="B245" i="1"/>
  <c r="B253" i="1"/>
  <c r="B261" i="1"/>
  <c r="B269" i="1"/>
  <c r="B277" i="1"/>
  <c r="B285" i="1"/>
  <c r="B293" i="1"/>
  <c r="B301" i="1"/>
  <c r="B309" i="1"/>
  <c r="B317" i="1"/>
  <c r="B325" i="1"/>
  <c r="B333" i="1"/>
  <c r="B341" i="1"/>
  <c r="B349" i="1"/>
  <c r="B357" i="1"/>
  <c r="B365" i="1"/>
  <c r="B373" i="1"/>
  <c r="B381" i="1"/>
  <c r="C24" i="1"/>
  <c r="D289" i="1"/>
  <c r="D321" i="1"/>
  <c r="D353" i="1"/>
  <c r="C26" i="1"/>
  <c r="C58" i="1"/>
  <c r="C90" i="1"/>
  <c r="C122" i="1"/>
  <c r="C154" i="1"/>
  <c r="C182" i="1"/>
  <c r="C205" i="1"/>
  <c r="C226" i="1"/>
  <c r="C246" i="1"/>
  <c r="C269" i="1"/>
  <c r="C290" i="1"/>
  <c r="C306" i="1"/>
  <c r="C322" i="1"/>
  <c r="C338" i="1"/>
  <c r="C354" i="1"/>
  <c r="C365" i="1"/>
  <c r="C376" i="1"/>
  <c r="B30" i="1"/>
  <c r="B38" i="1"/>
  <c r="B46" i="1"/>
  <c r="B54" i="1"/>
  <c r="B62" i="1"/>
  <c r="B70" i="1"/>
  <c r="B78" i="1"/>
  <c r="B86" i="1"/>
  <c r="B94" i="1"/>
  <c r="B102" i="1"/>
  <c r="B110" i="1"/>
  <c r="B118" i="1"/>
  <c r="B126" i="1"/>
  <c r="B134" i="1"/>
  <c r="B142" i="1"/>
  <c r="B150" i="1"/>
  <c r="B158" i="1"/>
  <c r="B166" i="1"/>
  <c r="B174" i="1"/>
  <c r="B182" i="1"/>
  <c r="B190" i="1"/>
  <c r="B198" i="1"/>
  <c r="B206" i="1"/>
  <c r="B214" i="1"/>
  <c r="B222" i="1"/>
  <c r="B230" i="1"/>
  <c r="B238" i="1"/>
  <c r="B246" i="1"/>
  <c r="B254" i="1"/>
  <c r="B262" i="1"/>
  <c r="B270" i="1"/>
  <c r="B278" i="1"/>
  <c r="B286" i="1"/>
  <c r="B294" i="1"/>
  <c r="B302" i="1"/>
  <c r="B310" i="1"/>
  <c r="B318" i="1"/>
  <c r="B326" i="1"/>
  <c r="B334" i="1"/>
  <c r="B342" i="1"/>
  <c r="B350" i="1"/>
  <c r="B358" i="1"/>
  <c r="B366" i="1"/>
  <c r="B374" i="1"/>
  <c r="B382" i="1"/>
  <c r="D260" i="1"/>
  <c r="D292" i="1"/>
  <c r="D324" i="1"/>
  <c r="D356" i="1"/>
  <c r="C29" i="1"/>
  <c r="C61" i="1"/>
  <c r="C93" i="1"/>
  <c r="C125" i="1"/>
  <c r="C157" i="1"/>
  <c r="C186" i="1"/>
  <c r="C206" i="1"/>
  <c r="C229" i="1"/>
  <c r="C250" i="1"/>
  <c r="C270" i="1"/>
  <c r="C292" i="1"/>
  <c r="C308" i="1"/>
  <c r="C324" i="1"/>
  <c r="C340" i="1"/>
  <c r="C356" i="1"/>
  <c r="C366" i="1"/>
  <c r="C378" i="1"/>
  <c r="B31" i="1"/>
  <c r="B39" i="1"/>
  <c r="B47" i="1"/>
  <c r="B55" i="1"/>
  <c r="B63" i="1"/>
  <c r="B71" i="1"/>
  <c r="B79" i="1"/>
  <c r="B87" i="1"/>
  <c r="B95" i="1"/>
  <c r="B103" i="1"/>
  <c r="B111" i="1"/>
  <c r="B119" i="1"/>
  <c r="B127" i="1"/>
  <c r="B135" i="1"/>
  <c r="B143" i="1"/>
  <c r="B151" i="1"/>
  <c r="B159" i="1"/>
  <c r="B167" i="1"/>
  <c r="B175" i="1"/>
  <c r="B183" i="1"/>
  <c r="B191" i="1"/>
  <c r="B199" i="1"/>
  <c r="B207" i="1"/>
  <c r="B215" i="1"/>
  <c r="B223" i="1"/>
  <c r="B231" i="1"/>
  <c r="B239" i="1"/>
  <c r="B247" i="1"/>
  <c r="B255" i="1"/>
  <c r="B263" i="1"/>
  <c r="B271" i="1"/>
  <c r="B279" i="1"/>
  <c r="B287" i="1"/>
  <c r="B295" i="1"/>
  <c r="B303" i="1"/>
  <c r="B311" i="1"/>
  <c r="B319" i="1"/>
  <c r="B327" i="1"/>
  <c r="B335" i="1"/>
  <c r="B343" i="1"/>
  <c r="B351" i="1"/>
  <c r="B359" i="1"/>
  <c r="B367" i="1"/>
  <c r="B375" i="1"/>
  <c r="B25" i="1"/>
  <c r="D297" i="1"/>
  <c r="C66" i="1"/>
  <c r="C189" i="1"/>
  <c r="C274" i="1"/>
  <c r="C341" i="1"/>
  <c r="B32" i="1"/>
  <c r="B64" i="1"/>
  <c r="B96" i="1"/>
  <c r="B128" i="1"/>
  <c r="B160" i="1"/>
  <c r="B192" i="1"/>
  <c r="B224" i="1"/>
  <c r="B256" i="1"/>
  <c r="B288" i="1"/>
  <c r="B320" i="1"/>
  <c r="B352" i="1"/>
  <c r="B26" i="1"/>
  <c r="D313" i="1"/>
  <c r="C82" i="1"/>
  <c r="C198" i="1"/>
  <c r="C285" i="1"/>
  <c r="C349" i="1"/>
  <c r="B36" i="1"/>
  <c r="B68" i="1"/>
  <c r="B100" i="1"/>
  <c r="B132" i="1"/>
  <c r="B164" i="1"/>
  <c r="B196" i="1"/>
  <c r="B228" i="1"/>
  <c r="B260" i="1"/>
  <c r="B292" i="1"/>
  <c r="B324" i="1"/>
  <c r="B356" i="1"/>
  <c r="D24" i="1"/>
  <c r="E24" i="1" s="1"/>
  <c r="E25" i="1" s="1"/>
  <c r="E26" i="1" s="1"/>
  <c r="E27" i="1" s="1"/>
  <c r="D329" i="1"/>
  <c r="C98" i="1"/>
  <c r="C210" i="1"/>
  <c r="C293" i="1"/>
  <c r="C357" i="1"/>
  <c r="B40" i="1"/>
  <c r="B72" i="1"/>
  <c r="B104" i="1"/>
  <c r="B136" i="1"/>
  <c r="B168" i="1"/>
  <c r="B200" i="1"/>
  <c r="B232" i="1"/>
  <c r="B264" i="1"/>
  <c r="B296" i="1"/>
  <c r="B328" i="1"/>
  <c r="B360" i="1"/>
  <c r="D361" i="1"/>
  <c r="C130" i="1"/>
  <c r="C230" i="1"/>
  <c r="C309" i="1"/>
  <c r="C368" i="1"/>
  <c r="B48" i="1"/>
  <c r="B80" i="1"/>
  <c r="B112" i="1"/>
  <c r="B144" i="1"/>
  <c r="B176" i="1"/>
  <c r="B208" i="1"/>
  <c r="B240" i="1"/>
  <c r="B272" i="1"/>
  <c r="B304" i="1"/>
  <c r="B336" i="1"/>
  <c r="B368" i="1"/>
  <c r="D377" i="1"/>
  <c r="C146" i="1"/>
  <c r="C242" i="1"/>
  <c r="C317" i="1"/>
  <c r="C373" i="1"/>
  <c r="B52" i="1"/>
  <c r="B84" i="1"/>
  <c r="B116" i="1"/>
  <c r="B148" i="1"/>
  <c r="B180" i="1"/>
  <c r="B212" i="1"/>
  <c r="B244" i="1"/>
  <c r="B276" i="1"/>
  <c r="B308" i="1"/>
  <c r="B340" i="1"/>
  <c r="B372" i="1"/>
  <c r="D265" i="1"/>
  <c r="C34" i="1"/>
  <c r="C162" i="1"/>
  <c r="C253" i="1"/>
  <c r="C325" i="1"/>
  <c r="C379" i="1"/>
  <c r="B56" i="1"/>
  <c r="B88" i="1"/>
  <c r="B120" i="1"/>
  <c r="B152" i="1"/>
  <c r="B184" i="1"/>
  <c r="B216" i="1"/>
  <c r="B248" i="1"/>
  <c r="B280" i="1"/>
  <c r="B312" i="1"/>
  <c r="B344" i="1"/>
  <c r="B376" i="1"/>
  <c r="D345" i="1"/>
  <c r="C363" i="1"/>
  <c r="B140" i="1"/>
  <c r="B268" i="1"/>
  <c r="C50" i="1"/>
  <c r="B383" i="1"/>
  <c r="B156" i="1"/>
  <c r="B284" i="1"/>
  <c r="C178" i="1"/>
  <c r="B60" i="1"/>
  <c r="B188" i="1"/>
  <c r="B316" i="1"/>
  <c r="C221" i="1"/>
  <c r="B76" i="1"/>
  <c r="B204" i="1"/>
  <c r="B332" i="1"/>
  <c r="C262" i="1"/>
  <c r="B92" i="1"/>
  <c r="B220" i="1"/>
  <c r="B348" i="1"/>
  <c r="D281" i="1"/>
  <c r="C333" i="1"/>
  <c r="B124" i="1"/>
  <c r="B252" i="1"/>
  <c r="B380" i="1"/>
  <c r="B44" i="1"/>
  <c r="B108" i="1"/>
  <c r="B172" i="1"/>
  <c r="B300" i="1"/>
  <c r="B364" i="1"/>
  <c r="C114" i="1"/>
  <c r="B236" i="1"/>
  <c r="C301" i="1"/>
  <c r="E28" i="1" l="1"/>
  <c r="E29" i="1" s="1"/>
  <c r="E30" i="1" s="1"/>
  <c r="E31" i="1" s="1"/>
  <c r="E32" i="1" s="1"/>
  <c r="E33" i="1" s="1"/>
  <c r="E34" i="1" s="1"/>
  <c r="E35" i="1" s="1"/>
  <c r="E36" i="1" s="1"/>
  <c r="E37" i="1" s="1"/>
  <c r="E38" i="1" s="1"/>
  <c r="E39" i="1" s="1"/>
  <c r="E40" i="1" s="1"/>
  <c r="E41" i="1" s="1"/>
  <c r="E42" i="1" s="1"/>
  <c r="E43" i="1" s="1"/>
  <c r="E44" i="1" s="1"/>
  <c r="E45" i="1" s="1"/>
  <c r="E46" i="1" s="1"/>
  <c r="E47" i="1" s="1"/>
  <c r="E48" i="1" s="1"/>
  <c r="E49" i="1" s="1"/>
  <c r="E50" i="1" s="1"/>
  <c r="E51" i="1" s="1"/>
  <c r="E52" i="1" s="1"/>
  <c r="E53" i="1" s="1"/>
  <c r="E54" i="1" s="1"/>
  <c r="E55" i="1" s="1"/>
  <c r="E56" i="1" s="1"/>
  <c r="E57" i="1" s="1"/>
  <c r="E58" i="1" s="1"/>
  <c r="E59" i="1" s="1"/>
  <c r="E60" i="1" s="1"/>
  <c r="E61" i="1" s="1"/>
  <c r="E62" i="1" s="1"/>
  <c r="E63" i="1" s="1"/>
  <c r="E64" i="1" s="1"/>
  <c r="E65" i="1" s="1"/>
  <c r="E66" i="1" s="1"/>
  <c r="E67" i="1" s="1"/>
  <c r="E68" i="1" s="1"/>
  <c r="E69" i="1" s="1"/>
  <c r="E70" i="1" s="1"/>
  <c r="E71" i="1" s="1"/>
  <c r="E72" i="1" s="1"/>
  <c r="E73" i="1" s="1"/>
  <c r="E74" i="1" s="1"/>
  <c r="E75" i="1" s="1"/>
  <c r="E76" i="1" s="1"/>
  <c r="E77" i="1" s="1"/>
  <c r="E78" i="1" s="1"/>
  <c r="E79" i="1" s="1"/>
  <c r="E80" i="1" s="1"/>
  <c r="E81" i="1" s="1"/>
  <c r="E82" i="1" s="1"/>
  <c r="E83" i="1" s="1"/>
  <c r="E84" i="1" s="1"/>
  <c r="E85" i="1" s="1"/>
  <c r="E86" i="1" s="1"/>
  <c r="E87" i="1" s="1"/>
  <c r="E88" i="1" s="1"/>
  <c r="E89" i="1" s="1"/>
  <c r="E90" i="1" s="1"/>
  <c r="E91" i="1" s="1"/>
  <c r="E92" i="1" s="1"/>
  <c r="E93" i="1" s="1"/>
  <c r="E94" i="1" s="1"/>
  <c r="E95" i="1" s="1"/>
  <c r="E96" i="1" s="1"/>
  <c r="E97" i="1" s="1"/>
  <c r="E98" i="1" s="1"/>
  <c r="E99" i="1" s="1"/>
  <c r="E100" i="1" s="1"/>
  <c r="E101" i="1" s="1"/>
  <c r="E102" i="1" s="1"/>
  <c r="E103" i="1" s="1"/>
  <c r="E104" i="1" s="1"/>
  <c r="E105" i="1" s="1"/>
  <c r="E106" i="1" s="1"/>
  <c r="E107" i="1" s="1"/>
  <c r="E108" i="1" s="1"/>
  <c r="E109" i="1" s="1"/>
  <c r="E110" i="1" s="1"/>
  <c r="E111" i="1" s="1"/>
  <c r="E112" i="1" s="1"/>
  <c r="E113" i="1" s="1"/>
  <c r="E114" i="1" s="1"/>
  <c r="E115" i="1" s="1"/>
  <c r="E116" i="1" s="1"/>
  <c r="E117" i="1" s="1"/>
  <c r="E118" i="1" s="1"/>
  <c r="E119" i="1" s="1"/>
  <c r="E120" i="1" s="1"/>
  <c r="E121" i="1" s="1"/>
  <c r="E122" i="1" s="1"/>
  <c r="E123" i="1" s="1"/>
  <c r="E124" i="1" s="1"/>
  <c r="E125" i="1" s="1"/>
  <c r="E126" i="1" s="1"/>
  <c r="E127" i="1" s="1"/>
  <c r="E128" i="1" s="1"/>
  <c r="E129" i="1" s="1"/>
  <c r="E130" i="1" s="1"/>
  <c r="E131" i="1" s="1"/>
  <c r="E132" i="1" s="1"/>
  <c r="E133" i="1" s="1"/>
  <c r="E134" i="1" s="1"/>
  <c r="E135" i="1" s="1"/>
  <c r="E136" i="1" s="1"/>
  <c r="E137" i="1" s="1"/>
  <c r="E138" i="1" s="1"/>
  <c r="E139" i="1" s="1"/>
  <c r="E140" i="1" s="1"/>
  <c r="E141" i="1" s="1"/>
  <c r="E142" i="1" s="1"/>
  <c r="E143" i="1" s="1"/>
  <c r="E144" i="1" s="1"/>
  <c r="E145" i="1" s="1"/>
  <c r="E146" i="1" s="1"/>
  <c r="E147" i="1" s="1"/>
  <c r="E148" i="1" s="1"/>
  <c r="E149" i="1" s="1"/>
  <c r="E150" i="1" s="1"/>
  <c r="E151" i="1" s="1"/>
  <c r="E152" i="1" s="1"/>
  <c r="E153" i="1" s="1"/>
  <c r="E154" i="1" s="1"/>
  <c r="E155" i="1" s="1"/>
  <c r="E156" i="1" s="1"/>
  <c r="E157" i="1" s="1"/>
  <c r="E158" i="1" s="1"/>
  <c r="E159" i="1" s="1"/>
  <c r="E160" i="1" s="1"/>
  <c r="E161" i="1" s="1"/>
  <c r="E162" i="1" s="1"/>
  <c r="E163" i="1" s="1"/>
  <c r="E164" i="1" s="1"/>
  <c r="E165" i="1" s="1"/>
  <c r="E166" i="1" s="1"/>
  <c r="E167" i="1" s="1"/>
  <c r="E168" i="1" s="1"/>
  <c r="E169" i="1" s="1"/>
  <c r="E170" i="1" s="1"/>
  <c r="E171" i="1" s="1"/>
  <c r="E172" i="1" s="1"/>
  <c r="E173" i="1" s="1"/>
  <c r="E174" i="1" s="1"/>
  <c r="E175" i="1" s="1"/>
  <c r="E176" i="1" s="1"/>
  <c r="E177" i="1" s="1"/>
  <c r="E178" i="1" s="1"/>
  <c r="E179" i="1" s="1"/>
  <c r="E180" i="1" s="1"/>
  <c r="E181" i="1" s="1"/>
  <c r="E182" i="1" s="1"/>
  <c r="E183" i="1" s="1"/>
  <c r="E184" i="1" s="1"/>
  <c r="E185" i="1" s="1"/>
  <c r="E186" i="1" s="1"/>
  <c r="E187" i="1" s="1"/>
  <c r="E188" i="1" s="1"/>
  <c r="E189" i="1" s="1"/>
  <c r="E190" i="1" s="1"/>
  <c r="E191" i="1" s="1"/>
  <c r="E192" i="1" s="1"/>
  <c r="E193" i="1" s="1"/>
  <c r="E194" i="1" s="1"/>
  <c r="E195" i="1" s="1"/>
  <c r="E196" i="1" s="1"/>
  <c r="E197" i="1" s="1"/>
  <c r="E198" i="1" s="1"/>
  <c r="E199" i="1" s="1"/>
  <c r="E200" i="1" s="1"/>
  <c r="E201" i="1" s="1"/>
  <c r="E202" i="1" s="1"/>
  <c r="E203" i="1" s="1"/>
  <c r="E204" i="1" s="1"/>
  <c r="E205" i="1" s="1"/>
  <c r="E206" i="1" s="1"/>
  <c r="E207" i="1" s="1"/>
  <c r="E208" i="1" s="1"/>
  <c r="E209" i="1" s="1"/>
  <c r="E210" i="1" s="1"/>
  <c r="E211" i="1" s="1"/>
  <c r="E212" i="1" s="1"/>
  <c r="E213" i="1" s="1"/>
  <c r="E214" i="1" s="1"/>
  <c r="E215" i="1" s="1"/>
  <c r="E216" i="1" s="1"/>
  <c r="E217" i="1" s="1"/>
  <c r="E218" i="1" s="1"/>
  <c r="E219" i="1" s="1"/>
  <c r="E220" i="1" s="1"/>
  <c r="E221" i="1" s="1"/>
  <c r="E222" i="1" s="1"/>
  <c r="E223" i="1" s="1"/>
  <c r="E224" i="1" s="1"/>
  <c r="E225" i="1" s="1"/>
  <c r="E226" i="1" s="1"/>
  <c r="E227" i="1" s="1"/>
  <c r="E228" i="1" s="1"/>
  <c r="E229" i="1" s="1"/>
  <c r="E230" i="1" s="1"/>
  <c r="E231" i="1" s="1"/>
  <c r="E232" i="1" s="1"/>
  <c r="E233" i="1" s="1"/>
  <c r="E234" i="1" s="1"/>
  <c r="E235" i="1" s="1"/>
  <c r="E236" i="1" s="1"/>
  <c r="E237" i="1" s="1"/>
  <c r="E238" i="1" s="1"/>
  <c r="E239" i="1" s="1"/>
  <c r="E240" i="1" s="1"/>
  <c r="E241" i="1" s="1"/>
  <c r="E242" i="1" s="1"/>
  <c r="E243" i="1" s="1"/>
  <c r="E244" i="1" s="1"/>
  <c r="E245" i="1" s="1"/>
  <c r="E246" i="1" s="1"/>
  <c r="E247" i="1" s="1"/>
  <c r="E248" i="1" s="1"/>
  <c r="E249" i="1" s="1"/>
  <c r="E250" i="1" s="1"/>
  <c r="E251" i="1" s="1"/>
  <c r="E252" i="1" s="1"/>
  <c r="E253" i="1" s="1"/>
  <c r="E254" i="1" s="1"/>
  <c r="E255" i="1" s="1"/>
  <c r="E256" i="1" s="1"/>
  <c r="E257" i="1" s="1"/>
  <c r="E258" i="1" s="1"/>
  <c r="E259" i="1" s="1"/>
  <c r="E260" i="1" s="1"/>
  <c r="E261" i="1" s="1"/>
  <c r="E262" i="1" s="1"/>
  <c r="E263" i="1" s="1"/>
  <c r="E264" i="1" s="1"/>
  <c r="E265" i="1" s="1"/>
  <c r="E266" i="1" s="1"/>
  <c r="E267" i="1" s="1"/>
  <c r="E268" i="1" s="1"/>
  <c r="E269" i="1" s="1"/>
  <c r="E270" i="1" s="1"/>
  <c r="E271" i="1" s="1"/>
  <c r="E272" i="1" s="1"/>
  <c r="E273" i="1" s="1"/>
  <c r="E274" i="1" s="1"/>
  <c r="E275" i="1" s="1"/>
  <c r="E276" i="1" s="1"/>
  <c r="E277" i="1" s="1"/>
  <c r="E278" i="1" s="1"/>
  <c r="E279" i="1" s="1"/>
  <c r="E280" i="1" s="1"/>
  <c r="E281" i="1" s="1"/>
  <c r="E282" i="1" s="1"/>
  <c r="E283" i="1" s="1"/>
  <c r="E284" i="1" s="1"/>
  <c r="E285" i="1" s="1"/>
  <c r="E286" i="1" s="1"/>
  <c r="E287" i="1" s="1"/>
  <c r="E288" i="1" s="1"/>
  <c r="E289" i="1" s="1"/>
  <c r="E290" i="1" s="1"/>
  <c r="E291" i="1" s="1"/>
  <c r="E292" i="1" s="1"/>
  <c r="E293" i="1" s="1"/>
  <c r="E294" i="1" s="1"/>
  <c r="E295" i="1" s="1"/>
  <c r="E296" i="1" s="1"/>
  <c r="E297" i="1" s="1"/>
  <c r="E298" i="1" s="1"/>
  <c r="E299" i="1" s="1"/>
  <c r="E300" i="1" s="1"/>
  <c r="E301" i="1" s="1"/>
  <c r="E302" i="1" s="1"/>
  <c r="E303" i="1" s="1"/>
  <c r="E304" i="1" s="1"/>
  <c r="E305" i="1" s="1"/>
  <c r="E306" i="1" s="1"/>
  <c r="E307" i="1" s="1"/>
  <c r="E308" i="1" s="1"/>
  <c r="E309" i="1" s="1"/>
  <c r="E310" i="1" s="1"/>
  <c r="E311" i="1" s="1"/>
  <c r="E312" i="1" s="1"/>
  <c r="E313" i="1" s="1"/>
  <c r="E314" i="1" s="1"/>
  <c r="E315" i="1" s="1"/>
  <c r="E316" i="1" s="1"/>
  <c r="E317" i="1" s="1"/>
  <c r="E318" i="1" s="1"/>
  <c r="E319" i="1" s="1"/>
  <c r="E320" i="1" s="1"/>
  <c r="E321" i="1" s="1"/>
  <c r="E322" i="1" s="1"/>
  <c r="E323" i="1" s="1"/>
  <c r="E324" i="1" s="1"/>
  <c r="E325" i="1" s="1"/>
  <c r="E326" i="1" s="1"/>
  <c r="E327" i="1" s="1"/>
  <c r="E328" i="1" s="1"/>
  <c r="E329" i="1" s="1"/>
  <c r="E330" i="1" s="1"/>
  <c r="E331" i="1" s="1"/>
  <c r="E332" i="1" s="1"/>
  <c r="E333" i="1" s="1"/>
  <c r="E334" i="1" s="1"/>
  <c r="E335" i="1" s="1"/>
  <c r="E336" i="1" s="1"/>
  <c r="E337" i="1" s="1"/>
  <c r="E338" i="1" s="1"/>
  <c r="E339" i="1" s="1"/>
  <c r="E340" i="1" s="1"/>
  <c r="E341" i="1" s="1"/>
  <c r="E342" i="1" s="1"/>
  <c r="E343" i="1" s="1"/>
  <c r="E344" i="1" s="1"/>
  <c r="E345" i="1" s="1"/>
  <c r="E346" i="1" s="1"/>
  <c r="E347" i="1" s="1"/>
  <c r="E348" i="1" s="1"/>
  <c r="E349" i="1" s="1"/>
  <c r="E350" i="1" s="1"/>
  <c r="E351" i="1" s="1"/>
  <c r="E352" i="1" s="1"/>
  <c r="E353" i="1" s="1"/>
  <c r="E354" i="1" s="1"/>
  <c r="E355" i="1" s="1"/>
  <c r="E356" i="1" s="1"/>
  <c r="E357" i="1" s="1"/>
  <c r="E358" i="1" s="1"/>
  <c r="E359" i="1" s="1"/>
  <c r="E360" i="1" s="1"/>
  <c r="E361" i="1" s="1"/>
  <c r="E362" i="1" s="1"/>
  <c r="E363" i="1" s="1"/>
  <c r="E364" i="1" s="1"/>
  <c r="E365" i="1" s="1"/>
  <c r="E366" i="1" s="1"/>
  <c r="E367" i="1" s="1"/>
  <c r="E368" i="1" s="1"/>
  <c r="E369" i="1" s="1"/>
  <c r="E370" i="1" s="1"/>
  <c r="E371" i="1" s="1"/>
  <c r="E372" i="1" s="1"/>
  <c r="E373" i="1" s="1"/>
  <c r="E374" i="1" s="1"/>
  <c r="E375" i="1" s="1"/>
  <c r="E376" i="1" s="1"/>
  <c r="E377" i="1" s="1"/>
  <c r="E378" i="1" s="1"/>
  <c r="E379" i="1" s="1"/>
  <c r="E380" i="1" s="1"/>
  <c r="E381" i="1" s="1"/>
  <c r="E382" i="1" s="1"/>
  <c r="E383" i="1" s="1"/>
  <c r="N26" i="1"/>
  <c r="T26" i="1" s="1"/>
  <c r="W26" i="1" s="1"/>
  <c r="T25" i="1"/>
  <c r="W25" i="1" s="1"/>
  <c r="T24" i="1"/>
  <c r="T2" i="1" s="1"/>
  <c r="U23" i="1"/>
  <c r="W23" i="1"/>
  <c r="M28" i="1"/>
  <c r="L27" i="1"/>
  <c r="J27" i="1"/>
  <c r="I27" i="1"/>
  <c r="K27" i="1"/>
  <c r="F24" i="1"/>
  <c r="G23" i="1"/>
  <c r="V25" i="1" l="1"/>
  <c r="V24" i="1"/>
  <c r="V26" i="1"/>
  <c r="W2" i="1"/>
  <c r="U24" i="1"/>
  <c r="U25" i="1" s="1"/>
  <c r="U26" i="1" s="1"/>
  <c r="W24" i="1"/>
  <c r="X23" i="1"/>
  <c r="N27" i="1"/>
  <c r="T27" i="1" s="1"/>
  <c r="W27" i="1" s="1"/>
  <c r="M29" i="1"/>
  <c r="L28" i="1"/>
  <c r="I28" i="1"/>
  <c r="J28" i="1"/>
  <c r="K28" i="1"/>
  <c r="G24" i="1"/>
  <c r="F25" i="1"/>
  <c r="V27" i="1" l="1"/>
  <c r="Y25" i="1"/>
  <c r="Y26" i="1"/>
  <c r="Y27" i="1"/>
  <c r="Y24" i="1"/>
  <c r="U27" i="1"/>
  <c r="N28" i="1"/>
  <c r="T28" i="1" s="1"/>
  <c r="X24" i="1"/>
  <c r="X25" i="1" s="1"/>
  <c r="X26" i="1" s="1"/>
  <c r="X27" i="1" s="1"/>
  <c r="M30" i="1"/>
  <c r="L29" i="1"/>
  <c r="I29" i="1"/>
  <c r="J29" i="1"/>
  <c r="K29" i="1"/>
  <c r="G25" i="1"/>
  <c r="F26" i="1"/>
  <c r="W28" i="1" l="1"/>
  <c r="X28" i="1" s="1"/>
  <c r="V28" i="1"/>
  <c r="N29" i="1"/>
  <c r="T29" i="1" s="1"/>
  <c r="W29" i="1" s="1"/>
  <c r="U28" i="1"/>
  <c r="F27" i="1"/>
  <c r="G26" i="1"/>
  <c r="M31" i="1"/>
  <c r="L30" i="1"/>
  <c r="J30" i="1"/>
  <c r="I30" i="1"/>
  <c r="K30" i="1"/>
  <c r="Y29" i="1" l="1"/>
  <c r="Y28" i="1"/>
  <c r="V29" i="1"/>
  <c r="U29" i="1"/>
  <c r="X29" i="1"/>
  <c r="M32" i="1"/>
  <c r="L31" i="1"/>
  <c r="J31" i="1"/>
  <c r="I31" i="1"/>
  <c r="K31" i="1"/>
  <c r="F28" i="1"/>
  <c r="G27" i="1"/>
  <c r="N30" i="1"/>
  <c r="T30" i="1" s="1"/>
  <c r="V30" i="1" l="1"/>
  <c r="N31" i="1"/>
  <c r="T31" i="1" s="1"/>
  <c r="W31" i="1" s="1"/>
  <c r="W30" i="1"/>
  <c r="F29" i="1"/>
  <c r="G28" i="1"/>
  <c r="U30" i="1"/>
  <c r="M33" i="1"/>
  <c r="L32" i="1"/>
  <c r="I32" i="1"/>
  <c r="J32" i="1"/>
  <c r="K32" i="1"/>
  <c r="Y30" i="1" l="1"/>
  <c r="Y31" i="1"/>
  <c r="V31" i="1"/>
  <c r="U31" i="1"/>
  <c r="X30" i="1"/>
  <c r="X31" i="1" s="1"/>
  <c r="F30" i="1"/>
  <c r="G29" i="1"/>
  <c r="M34" i="1"/>
  <c r="L33" i="1"/>
  <c r="I33" i="1"/>
  <c r="J33" i="1"/>
  <c r="K33" i="1"/>
  <c r="N32" i="1"/>
  <c r="T32" i="1" s="1"/>
  <c r="V32" i="1" s="1"/>
  <c r="W32" i="1" l="1"/>
  <c r="N33" i="1"/>
  <c r="T33" i="1" s="1"/>
  <c r="M35" i="1"/>
  <c r="L34" i="1"/>
  <c r="I34" i="1"/>
  <c r="J34" i="1"/>
  <c r="K34" i="1"/>
  <c r="F31" i="1"/>
  <c r="G30" i="1"/>
  <c r="U32" i="1"/>
  <c r="W33" i="1" l="1"/>
  <c r="Y33" i="1" s="1"/>
  <c r="V33" i="1"/>
  <c r="Y32" i="1"/>
  <c r="U33" i="1"/>
  <c r="N34" i="1"/>
  <c r="T34" i="1" s="1"/>
  <c r="X32" i="1"/>
  <c r="F32" i="1"/>
  <c r="G31" i="1"/>
  <c r="M36" i="1"/>
  <c r="L35" i="1"/>
  <c r="I35" i="1"/>
  <c r="J35" i="1"/>
  <c r="K35" i="1"/>
  <c r="X33" i="1" l="1"/>
  <c r="W34" i="1"/>
  <c r="V34" i="1"/>
  <c r="U34" i="1"/>
  <c r="M37" i="1"/>
  <c r="L36" i="1"/>
  <c r="I36" i="1"/>
  <c r="J36" i="1"/>
  <c r="K36" i="1"/>
  <c r="N35" i="1"/>
  <c r="T35" i="1" s="1"/>
  <c r="F33" i="1"/>
  <c r="G32" i="1"/>
  <c r="X34" i="1" l="1"/>
  <c r="W35" i="1"/>
  <c r="Y35" i="1" s="1"/>
  <c r="V35" i="1"/>
  <c r="Y34" i="1"/>
  <c r="N36" i="1"/>
  <c r="T36" i="1" s="1"/>
  <c r="M38" i="1"/>
  <c r="L37" i="1"/>
  <c r="I37" i="1"/>
  <c r="J37" i="1"/>
  <c r="K37" i="1"/>
  <c r="F34" i="1"/>
  <c r="G33" i="1"/>
  <c r="U35" i="1"/>
  <c r="X35" i="1" l="1"/>
  <c r="W36" i="1"/>
  <c r="V36" i="1"/>
  <c r="U36" i="1"/>
  <c r="N37" i="1"/>
  <c r="T37" i="1" s="1"/>
  <c r="M39" i="1"/>
  <c r="L38" i="1"/>
  <c r="I38" i="1"/>
  <c r="J38" i="1"/>
  <c r="K38" i="1"/>
  <c r="F35" i="1"/>
  <c r="G34" i="1"/>
  <c r="W37" i="1" l="1"/>
  <c r="V37" i="1"/>
  <c r="X36" i="1"/>
  <c r="Y36" i="1"/>
  <c r="U37" i="1"/>
  <c r="N38" i="1"/>
  <c r="T38" i="1" s="1"/>
  <c r="F36" i="1"/>
  <c r="G35" i="1"/>
  <c r="M40" i="1"/>
  <c r="L39" i="1"/>
  <c r="J39" i="1"/>
  <c r="I39" i="1"/>
  <c r="K39" i="1"/>
  <c r="W38" i="1" l="1"/>
  <c r="V38" i="1"/>
  <c r="X37" i="1"/>
  <c r="Y37" i="1"/>
  <c r="U38" i="1"/>
  <c r="N39" i="1"/>
  <c r="T39" i="1" s="1"/>
  <c r="M41" i="1"/>
  <c r="L40" i="1"/>
  <c r="I40" i="1"/>
  <c r="J40" i="1"/>
  <c r="K40" i="1"/>
  <c r="F37" i="1"/>
  <c r="G36" i="1"/>
  <c r="W39" i="1" l="1"/>
  <c r="V39" i="1"/>
  <c r="X38" i="1"/>
  <c r="Y38" i="1"/>
  <c r="U39" i="1"/>
  <c r="N40" i="1"/>
  <c r="T40" i="1" s="1"/>
  <c r="M42" i="1"/>
  <c r="L41" i="1"/>
  <c r="I41" i="1"/>
  <c r="J41" i="1"/>
  <c r="K41" i="1"/>
  <c r="F38" i="1"/>
  <c r="G37" i="1"/>
  <c r="W40" i="1" l="1"/>
  <c r="V40" i="1"/>
  <c r="X39" i="1"/>
  <c r="Y39" i="1"/>
  <c r="N41" i="1"/>
  <c r="T41" i="1" s="1"/>
  <c r="U40" i="1"/>
  <c r="M43" i="1"/>
  <c r="L42" i="1"/>
  <c r="J42" i="1"/>
  <c r="I42" i="1"/>
  <c r="K42" i="1"/>
  <c r="F39" i="1"/>
  <c r="G38" i="1"/>
  <c r="X40" i="1" l="1"/>
  <c r="Y40" i="1"/>
  <c r="W41" i="1"/>
  <c r="V41" i="1"/>
  <c r="N42" i="1"/>
  <c r="T42" i="1" s="1"/>
  <c r="U41" i="1"/>
  <c r="F40" i="1"/>
  <c r="G39" i="1"/>
  <c r="M44" i="1"/>
  <c r="L43" i="1"/>
  <c r="I43" i="1"/>
  <c r="J43" i="1"/>
  <c r="K43" i="1"/>
  <c r="W42" i="1" l="1"/>
  <c r="V42" i="1"/>
  <c r="X41" i="1"/>
  <c r="Y41" i="1"/>
  <c r="U42" i="1"/>
  <c r="M45" i="1"/>
  <c r="L44" i="1"/>
  <c r="I44" i="1"/>
  <c r="J44" i="1"/>
  <c r="K44" i="1"/>
  <c r="F41" i="1"/>
  <c r="G40" i="1"/>
  <c r="N43" i="1"/>
  <c r="T43" i="1" s="1"/>
  <c r="W43" i="1" l="1"/>
  <c r="V43" i="1"/>
  <c r="X42" i="1"/>
  <c r="Y42" i="1"/>
  <c r="U43" i="1"/>
  <c r="N44" i="1"/>
  <c r="T44" i="1" s="1"/>
  <c r="M46" i="1"/>
  <c r="L45" i="1"/>
  <c r="I45" i="1"/>
  <c r="J45" i="1"/>
  <c r="K45" i="1"/>
  <c r="F42" i="1"/>
  <c r="G41" i="1"/>
  <c r="W44" i="1" l="1"/>
  <c r="V44" i="1"/>
  <c r="X43" i="1"/>
  <c r="Y43" i="1"/>
  <c r="N45" i="1"/>
  <c r="T45" i="1" s="1"/>
  <c r="M47" i="1"/>
  <c r="L46" i="1"/>
  <c r="J46" i="1"/>
  <c r="I46" i="1"/>
  <c r="K46" i="1"/>
  <c r="U44" i="1"/>
  <c r="F43" i="1"/>
  <c r="G42" i="1"/>
  <c r="W45" i="1" l="1"/>
  <c r="V45" i="1"/>
  <c r="X44" i="1"/>
  <c r="Y44" i="1"/>
  <c r="N46" i="1"/>
  <c r="T46" i="1" s="1"/>
  <c r="U45" i="1"/>
  <c r="M48" i="1"/>
  <c r="L47" i="1"/>
  <c r="I47" i="1"/>
  <c r="J47" i="1"/>
  <c r="K47" i="1"/>
  <c r="F44" i="1"/>
  <c r="G43" i="1"/>
  <c r="W46" i="1" l="1"/>
  <c r="V46" i="1"/>
  <c r="X45" i="1"/>
  <c r="Y45" i="1"/>
  <c r="U46" i="1"/>
  <c r="N47" i="1"/>
  <c r="T47" i="1" s="1"/>
  <c r="M49" i="1"/>
  <c r="L48" i="1"/>
  <c r="J48" i="1"/>
  <c r="I48" i="1"/>
  <c r="K48" i="1"/>
  <c r="F45" i="1"/>
  <c r="G44" i="1"/>
  <c r="X46" i="1" l="1"/>
  <c r="Y46" i="1"/>
  <c r="W47" i="1"/>
  <c r="V47" i="1"/>
  <c r="N48" i="1"/>
  <c r="T48" i="1" s="1"/>
  <c r="U47" i="1"/>
  <c r="M50" i="1"/>
  <c r="L49" i="1"/>
  <c r="J49" i="1"/>
  <c r="I49" i="1"/>
  <c r="K49" i="1"/>
  <c r="F46" i="1"/>
  <c r="G45" i="1"/>
  <c r="W48" i="1" l="1"/>
  <c r="V48" i="1"/>
  <c r="X47" i="1"/>
  <c r="Y47" i="1"/>
  <c r="U48" i="1"/>
  <c r="N49" i="1"/>
  <c r="T49" i="1" s="1"/>
  <c r="M51" i="1"/>
  <c r="L50" i="1"/>
  <c r="I50" i="1"/>
  <c r="J50" i="1"/>
  <c r="K50" i="1"/>
  <c r="F47" i="1"/>
  <c r="G46" i="1"/>
  <c r="W49" i="1" l="1"/>
  <c r="V49" i="1"/>
  <c r="N50" i="1"/>
  <c r="T50" i="1" s="1"/>
  <c r="X48" i="1"/>
  <c r="Y48" i="1"/>
  <c r="U49" i="1"/>
  <c r="U50" i="1" s="1"/>
  <c r="M52" i="1"/>
  <c r="L51" i="1"/>
  <c r="I51" i="1"/>
  <c r="J51" i="1"/>
  <c r="K51" i="1"/>
  <c r="F48" i="1"/>
  <c r="G47" i="1"/>
  <c r="N51" i="1" l="1"/>
  <c r="T51" i="1" s="1"/>
  <c r="U51" i="1" s="1"/>
  <c r="X49" i="1"/>
  <c r="Y49" i="1"/>
  <c r="W50" i="1"/>
  <c r="V50" i="1"/>
  <c r="M53" i="1"/>
  <c r="L52" i="1"/>
  <c r="J52" i="1"/>
  <c r="I52" i="1"/>
  <c r="K52" i="1"/>
  <c r="F49" i="1"/>
  <c r="G48" i="1"/>
  <c r="X50" i="1" l="1"/>
  <c r="Y50" i="1"/>
  <c r="W51" i="1"/>
  <c r="V51" i="1"/>
  <c r="N52" i="1"/>
  <c r="T52" i="1" s="1"/>
  <c r="M54" i="1"/>
  <c r="L53" i="1"/>
  <c r="I53" i="1"/>
  <c r="J53" i="1"/>
  <c r="K53" i="1"/>
  <c r="F50" i="1"/>
  <c r="G49" i="1"/>
  <c r="W52" i="1" l="1"/>
  <c r="V52" i="1"/>
  <c r="X51" i="1"/>
  <c r="Y51" i="1"/>
  <c r="N53" i="1"/>
  <c r="T53" i="1" s="1"/>
  <c r="U52" i="1"/>
  <c r="M55" i="1"/>
  <c r="L54" i="1"/>
  <c r="I54" i="1"/>
  <c r="K54" i="1"/>
  <c r="J54" i="1"/>
  <c r="F51" i="1"/>
  <c r="G50" i="1"/>
  <c r="W53" i="1" l="1"/>
  <c r="V53" i="1"/>
  <c r="X52" i="1"/>
  <c r="Y52" i="1"/>
  <c r="U53" i="1"/>
  <c r="N54" i="1"/>
  <c r="T54" i="1" s="1"/>
  <c r="M56" i="1"/>
  <c r="L55" i="1"/>
  <c r="I55" i="1"/>
  <c r="J55" i="1"/>
  <c r="K55" i="1"/>
  <c r="F52" i="1"/>
  <c r="G51" i="1"/>
  <c r="W54" i="1" l="1"/>
  <c r="V54" i="1"/>
  <c r="N55" i="1"/>
  <c r="T55" i="1" s="1"/>
  <c r="X53" i="1"/>
  <c r="Y53" i="1"/>
  <c r="U54" i="1"/>
  <c r="M57" i="1"/>
  <c r="L56" i="1"/>
  <c r="J56" i="1"/>
  <c r="I56" i="1"/>
  <c r="K56" i="1"/>
  <c r="F53" i="1"/>
  <c r="G52" i="1"/>
  <c r="U55" i="1" l="1"/>
  <c r="W55" i="1"/>
  <c r="Y55" i="1" s="1"/>
  <c r="V55" i="1"/>
  <c r="X54" i="1"/>
  <c r="Y54" i="1"/>
  <c r="N56" i="1"/>
  <c r="T56" i="1" s="1"/>
  <c r="M58" i="1"/>
  <c r="L57" i="1"/>
  <c r="J57" i="1"/>
  <c r="I57" i="1"/>
  <c r="K57" i="1"/>
  <c r="F54" i="1"/>
  <c r="G53" i="1"/>
  <c r="X55" i="1" l="1"/>
  <c r="W56" i="1"/>
  <c r="V56" i="1"/>
  <c r="N57" i="1"/>
  <c r="T57" i="1" s="1"/>
  <c r="U56" i="1"/>
  <c r="F55" i="1"/>
  <c r="G54" i="1"/>
  <c r="M59" i="1"/>
  <c r="L58" i="1"/>
  <c r="J58" i="1"/>
  <c r="I58" i="1"/>
  <c r="K58" i="1"/>
  <c r="W57" i="1" l="1"/>
  <c r="V57" i="1"/>
  <c r="X56" i="1"/>
  <c r="Y56" i="1"/>
  <c r="U57" i="1"/>
  <c r="N58" i="1"/>
  <c r="T58" i="1" s="1"/>
  <c r="M60" i="1"/>
  <c r="L59" i="1"/>
  <c r="I59" i="1"/>
  <c r="J59" i="1"/>
  <c r="K59" i="1"/>
  <c r="F56" i="1"/>
  <c r="G55" i="1"/>
  <c r="W58" i="1" l="1"/>
  <c r="V58" i="1"/>
  <c r="N59" i="1"/>
  <c r="T59" i="1" s="1"/>
  <c r="X57" i="1"/>
  <c r="Y57" i="1"/>
  <c r="M61" i="1"/>
  <c r="L60" i="1"/>
  <c r="J60" i="1"/>
  <c r="I60" i="1"/>
  <c r="K60" i="1"/>
  <c r="F57" i="1"/>
  <c r="G56" i="1"/>
  <c r="U58" i="1"/>
  <c r="U59" i="1" s="1"/>
  <c r="W59" i="1" l="1"/>
  <c r="Y59" i="1" s="1"/>
  <c r="V59" i="1"/>
  <c r="X58" i="1"/>
  <c r="Y58" i="1"/>
  <c r="N60" i="1"/>
  <c r="T60" i="1" s="1"/>
  <c r="F58" i="1"/>
  <c r="G57" i="1"/>
  <c r="M62" i="1"/>
  <c r="L61" i="1"/>
  <c r="J61" i="1"/>
  <c r="I61" i="1"/>
  <c r="K61" i="1"/>
  <c r="X59" i="1" l="1"/>
  <c r="W60" i="1"/>
  <c r="V60" i="1"/>
  <c r="U60" i="1"/>
  <c r="F59" i="1"/>
  <c r="G58" i="1"/>
  <c r="M63" i="1"/>
  <c r="L62" i="1"/>
  <c r="J62" i="1"/>
  <c r="I62" i="1"/>
  <c r="K62" i="1"/>
  <c r="N61" i="1"/>
  <c r="T61" i="1" s="1"/>
  <c r="W61" i="1" l="1"/>
  <c r="V61" i="1"/>
  <c r="X60" i="1"/>
  <c r="Y60" i="1"/>
  <c r="N62" i="1"/>
  <c r="T62" i="1" s="1"/>
  <c r="M64" i="1"/>
  <c r="L63" i="1"/>
  <c r="J63" i="1"/>
  <c r="I63" i="1"/>
  <c r="K63" i="1"/>
  <c r="U61" i="1"/>
  <c r="F60" i="1"/>
  <c r="G59" i="1"/>
  <c r="W62" i="1" l="1"/>
  <c r="V62" i="1"/>
  <c r="N63" i="1"/>
  <c r="T63" i="1" s="1"/>
  <c r="X61" i="1"/>
  <c r="Y61" i="1"/>
  <c r="U62" i="1"/>
  <c r="U63" i="1" s="1"/>
  <c r="F61" i="1"/>
  <c r="G60" i="1"/>
  <c r="M65" i="1"/>
  <c r="L64" i="1"/>
  <c r="J64" i="1"/>
  <c r="I64" i="1"/>
  <c r="K64" i="1"/>
  <c r="W63" i="1" l="1"/>
  <c r="Y63" i="1" s="1"/>
  <c r="V63" i="1"/>
  <c r="X62" i="1"/>
  <c r="Y62" i="1"/>
  <c r="F62" i="1"/>
  <c r="G61" i="1"/>
  <c r="M66" i="1"/>
  <c r="L65" i="1"/>
  <c r="J65" i="1"/>
  <c r="I65" i="1"/>
  <c r="K65" i="1"/>
  <c r="N64" i="1"/>
  <c r="T64" i="1" s="1"/>
  <c r="X63" i="1" l="1"/>
  <c r="W64" i="1"/>
  <c r="V64" i="1"/>
  <c r="N65" i="1"/>
  <c r="T65" i="1" s="1"/>
  <c r="M67" i="1"/>
  <c r="L66" i="1"/>
  <c r="J66" i="1"/>
  <c r="I66" i="1"/>
  <c r="K66" i="1"/>
  <c r="U64" i="1"/>
  <c r="F63" i="1"/>
  <c r="G62" i="1"/>
  <c r="W65" i="1" l="1"/>
  <c r="V65" i="1"/>
  <c r="N66" i="1"/>
  <c r="T66" i="1" s="1"/>
  <c r="X64" i="1"/>
  <c r="Y64" i="1"/>
  <c r="U65" i="1"/>
  <c r="M68" i="1"/>
  <c r="L67" i="1"/>
  <c r="I67" i="1"/>
  <c r="J67" i="1"/>
  <c r="K67" i="1"/>
  <c r="F64" i="1"/>
  <c r="G63" i="1"/>
  <c r="U66" i="1" l="1"/>
  <c r="W66" i="1"/>
  <c r="Y66" i="1" s="1"/>
  <c r="V66" i="1"/>
  <c r="X65" i="1"/>
  <c r="Y65" i="1"/>
  <c r="N67" i="1"/>
  <c r="T67" i="1" s="1"/>
  <c r="M69" i="1"/>
  <c r="L68" i="1"/>
  <c r="J68" i="1"/>
  <c r="I68" i="1"/>
  <c r="K68" i="1"/>
  <c r="F65" i="1"/>
  <c r="G64" i="1"/>
  <c r="X66" i="1" l="1"/>
  <c r="W67" i="1"/>
  <c r="V67" i="1"/>
  <c r="U67" i="1"/>
  <c r="N68" i="1"/>
  <c r="T68" i="1" s="1"/>
  <c r="M70" i="1"/>
  <c r="L69" i="1"/>
  <c r="J69" i="1"/>
  <c r="I69" i="1"/>
  <c r="K69" i="1"/>
  <c r="F66" i="1"/>
  <c r="G65" i="1"/>
  <c r="X67" i="1" l="1"/>
  <c r="Y67" i="1"/>
  <c r="W68" i="1"/>
  <c r="V68" i="1"/>
  <c r="N69" i="1"/>
  <c r="T69" i="1" s="1"/>
  <c r="U68" i="1"/>
  <c r="M71" i="1"/>
  <c r="L70" i="1"/>
  <c r="J70" i="1"/>
  <c r="I70" i="1"/>
  <c r="K70" i="1"/>
  <c r="F67" i="1"/>
  <c r="G66" i="1"/>
  <c r="W69" i="1" l="1"/>
  <c r="V69" i="1"/>
  <c r="X68" i="1"/>
  <c r="Y68" i="1"/>
  <c r="N70" i="1"/>
  <c r="T70" i="1" s="1"/>
  <c r="U69" i="1"/>
  <c r="F68" i="1"/>
  <c r="G67" i="1"/>
  <c r="M72" i="1"/>
  <c r="L71" i="1"/>
  <c r="I71" i="1"/>
  <c r="J71" i="1"/>
  <c r="K71" i="1"/>
  <c r="W70" i="1" l="1"/>
  <c r="Y70" i="1" s="1"/>
  <c r="V70" i="1"/>
  <c r="U70" i="1"/>
  <c r="X69" i="1"/>
  <c r="Y69" i="1"/>
  <c r="M73" i="1"/>
  <c r="L72" i="1"/>
  <c r="J72" i="1"/>
  <c r="I72" i="1"/>
  <c r="K72" i="1"/>
  <c r="N71" i="1"/>
  <c r="T71" i="1" s="1"/>
  <c r="F69" i="1"/>
  <c r="G68" i="1"/>
  <c r="X70" i="1" l="1"/>
  <c r="W71" i="1"/>
  <c r="V71" i="1"/>
  <c r="U71" i="1"/>
  <c r="N72" i="1"/>
  <c r="T72" i="1" s="1"/>
  <c r="F70" i="1"/>
  <c r="G69" i="1"/>
  <c r="M74" i="1"/>
  <c r="L73" i="1"/>
  <c r="I73" i="1"/>
  <c r="J73" i="1"/>
  <c r="K73" i="1"/>
  <c r="W72" i="1" l="1"/>
  <c r="V72" i="1"/>
  <c r="X71" i="1"/>
  <c r="Y71" i="1"/>
  <c r="U72" i="1"/>
  <c r="M75" i="1"/>
  <c r="L74" i="1"/>
  <c r="J74" i="1"/>
  <c r="I74" i="1"/>
  <c r="K74" i="1"/>
  <c r="N73" i="1"/>
  <c r="T73" i="1" s="1"/>
  <c r="F71" i="1"/>
  <c r="G70" i="1"/>
  <c r="W73" i="1" l="1"/>
  <c r="V73" i="1"/>
  <c r="X72" i="1"/>
  <c r="Y72" i="1"/>
  <c r="N74" i="1"/>
  <c r="T74" i="1" s="1"/>
  <c r="U73" i="1"/>
  <c r="F72" i="1"/>
  <c r="G71" i="1"/>
  <c r="M76" i="1"/>
  <c r="L75" i="1"/>
  <c r="I75" i="1"/>
  <c r="J75" i="1"/>
  <c r="K75" i="1"/>
  <c r="W74" i="1" l="1"/>
  <c r="V74" i="1"/>
  <c r="X73" i="1"/>
  <c r="Y73" i="1"/>
  <c r="U74" i="1"/>
  <c r="F73" i="1"/>
  <c r="G72" i="1"/>
  <c r="M77" i="1"/>
  <c r="L76" i="1"/>
  <c r="J76" i="1"/>
  <c r="I76" i="1"/>
  <c r="K76" i="1"/>
  <c r="N75" i="1"/>
  <c r="T75" i="1" s="1"/>
  <c r="W75" i="1" l="1"/>
  <c r="V75" i="1"/>
  <c r="X74" i="1"/>
  <c r="Y74" i="1"/>
  <c r="N76" i="1"/>
  <c r="T76" i="1" s="1"/>
  <c r="U75" i="1"/>
  <c r="M78" i="1"/>
  <c r="L77" i="1"/>
  <c r="J77" i="1"/>
  <c r="I77" i="1"/>
  <c r="K77" i="1"/>
  <c r="F74" i="1"/>
  <c r="G73" i="1"/>
  <c r="W76" i="1" l="1"/>
  <c r="V76" i="1"/>
  <c r="X75" i="1"/>
  <c r="Y75" i="1"/>
  <c r="N77" i="1"/>
  <c r="T77" i="1" s="1"/>
  <c r="U76" i="1"/>
  <c r="M79" i="1"/>
  <c r="L78" i="1"/>
  <c r="I78" i="1"/>
  <c r="J78" i="1"/>
  <c r="K78" i="1"/>
  <c r="F75" i="1"/>
  <c r="G74" i="1"/>
  <c r="W77" i="1" l="1"/>
  <c r="V77" i="1"/>
  <c r="X76" i="1"/>
  <c r="Y76" i="1"/>
  <c r="U77" i="1"/>
  <c r="N78" i="1"/>
  <c r="T78" i="1" s="1"/>
  <c r="M80" i="1"/>
  <c r="L79" i="1"/>
  <c r="J79" i="1"/>
  <c r="I79" i="1"/>
  <c r="K79" i="1"/>
  <c r="F76" i="1"/>
  <c r="G75" i="1"/>
  <c r="W78" i="1" l="1"/>
  <c r="V78" i="1"/>
  <c r="X77" i="1"/>
  <c r="Y77" i="1"/>
  <c r="U78" i="1"/>
  <c r="N79" i="1"/>
  <c r="T79" i="1" s="1"/>
  <c r="M81" i="1"/>
  <c r="L80" i="1"/>
  <c r="J80" i="1"/>
  <c r="I80" i="1"/>
  <c r="K80" i="1"/>
  <c r="F77" i="1"/>
  <c r="G76" i="1"/>
  <c r="W79" i="1" l="1"/>
  <c r="V79" i="1"/>
  <c r="X78" i="1"/>
  <c r="Y78" i="1"/>
  <c r="N80" i="1"/>
  <c r="T80" i="1" s="1"/>
  <c r="U79" i="1"/>
  <c r="M82" i="1"/>
  <c r="L81" i="1"/>
  <c r="I81" i="1"/>
  <c r="J81" i="1"/>
  <c r="K81" i="1"/>
  <c r="F78" i="1"/>
  <c r="G77" i="1"/>
  <c r="W80" i="1" l="1"/>
  <c r="V80" i="1"/>
  <c r="X79" i="1"/>
  <c r="Y79" i="1"/>
  <c r="U80" i="1"/>
  <c r="N81" i="1"/>
  <c r="T81" i="1" s="1"/>
  <c r="M83" i="1"/>
  <c r="L82" i="1"/>
  <c r="I82" i="1"/>
  <c r="J82" i="1"/>
  <c r="K82" i="1"/>
  <c r="F79" i="1"/>
  <c r="G78" i="1"/>
  <c r="W81" i="1" l="1"/>
  <c r="V81" i="1"/>
  <c r="X80" i="1"/>
  <c r="Y80" i="1"/>
  <c r="U81" i="1"/>
  <c r="N82" i="1"/>
  <c r="T82" i="1" s="1"/>
  <c r="M84" i="1"/>
  <c r="L83" i="1"/>
  <c r="J83" i="1"/>
  <c r="I83" i="1"/>
  <c r="K83" i="1"/>
  <c r="F80" i="1"/>
  <c r="G79" i="1"/>
  <c r="W82" i="1" l="1"/>
  <c r="V82" i="1"/>
  <c r="N83" i="1"/>
  <c r="T83" i="1" s="1"/>
  <c r="X81" i="1"/>
  <c r="Y81" i="1"/>
  <c r="U82" i="1"/>
  <c r="M85" i="1"/>
  <c r="L84" i="1"/>
  <c r="I84" i="1"/>
  <c r="J84" i="1"/>
  <c r="K84" i="1"/>
  <c r="F81" i="1"/>
  <c r="G80" i="1"/>
  <c r="U83" i="1" l="1"/>
  <c r="X82" i="1"/>
  <c r="Y82" i="1"/>
  <c r="W83" i="1"/>
  <c r="V83" i="1"/>
  <c r="N84" i="1"/>
  <c r="T84" i="1" s="1"/>
  <c r="M86" i="1"/>
  <c r="L85" i="1"/>
  <c r="I85" i="1"/>
  <c r="J85" i="1"/>
  <c r="K85" i="1"/>
  <c r="F82" i="1"/>
  <c r="G81" i="1"/>
  <c r="W84" i="1" l="1"/>
  <c r="V84" i="1"/>
  <c r="X83" i="1"/>
  <c r="Y83" i="1"/>
  <c r="N85" i="1"/>
  <c r="T85" i="1" s="1"/>
  <c r="U84" i="1"/>
  <c r="M87" i="1"/>
  <c r="L86" i="1"/>
  <c r="J86" i="1"/>
  <c r="I86" i="1"/>
  <c r="K86" i="1"/>
  <c r="F83" i="1"/>
  <c r="G82" i="1"/>
  <c r="W85" i="1" l="1"/>
  <c r="V85" i="1"/>
  <c r="U85" i="1"/>
  <c r="X84" i="1"/>
  <c r="Y84" i="1"/>
  <c r="N86" i="1"/>
  <c r="T86" i="1" s="1"/>
  <c r="M88" i="1"/>
  <c r="L87" i="1"/>
  <c r="I87" i="1"/>
  <c r="J87" i="1"/>
  <c r="K87" i="1"/>
  <c r="F84" i="1"/>
  <c r="G83" i="1"/>
  <c r="W86" i="1" l="1"/>
  <c r="V86" i="1"/>
  <c r="X85" i="1"/>
  <c r="Y85" i="1"/>
  <c r="U86" i="1"/>
  <c r="N87" i="1"/>
  <c r="T87" i="1" s="1"/>
  <c r="M89" i="1"/>
  <c r="L88" i="1"/>
  <c r="I88" i="1"/>
  <c r="J88" i="1"/>
  <c r="K88" i="1"/>
  <c r="F85" i="1"/>
  <c r="G84" i="1"/>
  <c r="W87" i="1" l="1"/>
  <c r="V87" i="1"/>
  <c r="X86" i="1"/>
  <c r="Y86" i="1"/>
  <c r="U87" i="1"/>
  <c r="M90" i="1"/>
  <c r="L89" i="1"/>
  <c r="I89" i="1"/>
  <c r="J89" i="1"/>
  <c r="K89" i="1"/>
  <c r="N88" i="1"/>
  <c r="T88" i="1" s="1"/>
  <c r="F86" i="1"/>
  <c r="G85" i="1"/>
  <c r="W88" i="1" l="1"/>
  <c r="V88" i="1"/>
  <c r="X87" i="1"/>
  <c r="Y87" i="1"/>
  <c r="N89" i="1"/>
  <c r="T89" i="1" s="1"/>
  <c r="M91" i="1"/>
  <c r="L90" i="1"/>
  <c r="I90" i="1"/>
  <c r="J90" i="1"/>
  <c r="K90" i="1"/>
  <c r="F87" i="1"/>
  <c r="G86" i="1"/>
  <c r="U88" i="1"/>
  <c r="W89" i="1" l="1"/>
  <c r="V89" i="1"/>
  <c r="X88" i="1"/>
  <c r="Y88" i="1"/>
  <c r="N90" i="1"/>
  <c r="T90" i="1" s="1"/>
  <c r="U89" i="1"/>
  <c r="F88" i="1"/>
  <c r="G87" i="1"/>
  <c r="M92" i="1"/>
  <c r="L91" i="1"/>
  <c r="J91" i="1"/>
  <c r="I91" i="1"/>
  <c r="K91" i="1"/>
  <c r="W90" i="1" l="1"/>
  <c r="V90" i="1"/>
  <c r="X89" i="1"/>
  <c r="Y89" i="1"/>
  <c r="U90" i="1"/>
  <c r="N91" i="1"/>
  <c r="T91" i="1" s="1"/>
  <c r="M93" i="1"/>
  <c r="L92" i="1"/>
  <c r="J92" i="1"/>
  <c r="I92" i="1"/>
  <c r="K92" i="1"/>
  <c r="F89" i="1"/>
  <c r="G88" i="1"/>
  <c r="W91" i="1" l="1"/>
  <c r="V91" i="1"/>
  <c r="X90" i="1"/>
  <c r="Y90" i="1"/>
  <c r="U91" i="1"/>
  <c r="N92" i="1"/>
  <c r="T92" i="1" s="1"/>
  <c r="M94" i="1"/>
  <c r="L93" i="1"/>
  <c r="I93" i="1"/>
  <c r="J93" i="1"/>
  <c r="K93" i="1"/>
  <c r="F90" i="1"/>
  <c r="G89" i="1"/>
  <c r="W92" i="1" l="1"/>
  <c r="V92" i="1"/>
  <c r="X91" i="1"/>
  <c r="Y91" i="1"/>
  <c r="N93" i="1"/>
  <c r="T93" i="1" s="1"/>
  <c r="U92" i="1"/>
  <c r="M95" i="1"/>
  <c r="L94" i="1"/>
  <c r="J94" i="1"/>
  <c r="I94" i="1"/>
  <c r="K94" i="1"/>
  <c r="F91" i="1"/>
  <c r="G90" i="1"/>
  <c r="W93" i="1" l="1"/>
  <c r="V93" i="1"/>
  <c r="X92" i="1"/>
  <c r="Y92" i="1"/>
  <c r="U93" i="1"/>
  <c r="N94" i="1"/>
  <c r="T94" i="1" s="1"/>
  <c r="M96" i="1"/>
  <c r="L95" i="1"/>
  <c r="I95" i="1"/>
  <c r="J95" i="1"/>
  <c r="K95" i="1"/>
  <c r="F92" i="1"/>
  <c r="G91" i="1"/>
  <c r="W94" i="1" l="1"/>
  <c r="V94" i="1"/>
  <c r="X93" i="1"/>
  <c r="Y93" i="1"/>
  <c r="N95" i="1"/>
  <c r="T95" i="1" s="1"/>
  <c r="U94" i="1"/>
  <c r="M97" i="1"/>
  <c r="L96" i="1"/>
  <c r="I96" i="1"/>
  <c r="K96" i="1"/>
  <c r="J96" i="1"/>
  <c r="F93" i="1"/>
  <c r="G92" i="1"/>
  <c r="W95" i="1" l="1"/>
  <c r="V95" i="1"/>
  <c r="U95" i="1"/>
  <c r="X94" i="1"/>
  <c r="Y94" i="1"/>
  <c r="N96" i="1"/>
  <c r="T96" i="1" s="1"/>
  <c r="M98" i="1"/>
  <c r="L97" i="1"/>
  <c r="J97" i="1"/>
  <c r="I97" i="1"/>
  <c r="K97" i="1"/>
  <c r="F94" i="1"/>
  <c r="G93" i="1"/>
  <c r="W96" i="1" l="1"/>
  <c r="V96" i="1"/>
  <c r="X95" i="1"/>
  <c r="Y95" i="1"/>
  <c r="N97" i="1"/>
  <c r="T97" i="1" s="1"/>
  <c r="M99" i="1"/>
  <c r="L98" i="1"/>
  <c r="I98" i="1"/>
  <c r="J98" i="1"/>
  <c r="K98" i="1"/>
  <c r="U96" i="1"/>
  <c r="F95" i="1"/>
  <c r="G94" i="1"/>
  <c r="W97" i="1" l="1"/>
  <c r="V97" i="1"/>
  <c r="X96" i="1"/>
  <c r="Y96" i="1"/>
  <c r="U97" i="1"/>
  <c r="N98" i="1"/>
  <c r="T98" i="1" s="1"/>
  <c r="F96" i="1"/>
  <c r="G95" i="1"/>
  <c r="M100" i="1"/>
  <c r="L99" i="1"/>
  <c r="I99" i="1"/>
  <c r="J99" i="1"/>
  <c r="K99" i="1"/>
  <c r="W98" i="1" l="1"/>
  <c r="V98" i="1"/>
  <c r="X97" i="1"/>
  <c r="Y97" i="1"/>
  <c r="U98" i="1"/>
  <c r="M101" i="1"/>
  <c r="L100" i="1"/>
  <c r="I100" i="1"/>
  <c r="J100" i="1"/>
  <c r="K100" i="1"/>
  <c r="F97" i="1"/>
  <c r="G96" i="1"/>
  <c r="N99" i="1"/>
  <c r="T99" i="1" s="1"/>
  <c r="V99" i="1" s="1"/>
  <c r="X98" i="1" l="1"/>
  <c r="Y98" i="1"/>
  <c r="W99" i="1"/>
  <c r="U99" i="1"/>
  <c r="F98" i="1"/>
  <c r="G97" i="1"/>
  <c r="N100" i="1"/>
  <c r="T100" i="1" s="1"/>
  <c r="M102" i="1"/>
  <c r="L101" i="1"/>
  <c r="I101" i="1"/>
  <c r="J101" i="1"/>
  <c r="K101" i="1"/>
  <c r="W100" i="1" l="1"/>
  <c r="Y100" i="1" s="1"/>
  <c r="V100" i="1"/>
  <c r="X99" i="1"/>
  <c r="Y99" i="1"/>
  <c r="M103" i="1"/>
  <c r="L102" i="1"/>
  <c r="J102" i="1"/>
  <c r="I102" i="1"/>
  <c r="K102" i="1"/>
  <c r="F99" i="1"/>
  <c r="G98" i="1"/>
  <c r="U100" i="1"/>
  <c r="N101" i="1"/>
  <c r="T101" i="1" s="1"/>
  <c r="X100" i="1" l="1"/>
  <c r="X101" i="1" s="1"/>
  <c r="W101" i="1"/>
  <c r="Y101" i="1" s="1"/>
  <c r="V101" i="1"/>
  <c r="N102" i="1"/>
  <c r="T102" i="1" s="1"/>
  <c r="F100" i="1"/>
  <c r="G99" i="1"/>
  <c r="U101" i="1"/>
  <c r="U102" i="1" s="1"/>
  <c r="M104" i="1"/>
  <c r="L103" i="1"/>
  <c r="J103" i="1"/>
  <c r="I103" i="1"/>
  <c r="K103" i="1"/>
  <c r="W102" i="1" l="1"/>
  <c r="Y102" i="1" s="1"/>
  <c r="V102" i="1"/>
  <c r="F101" i="1"/>
  <c r="G100" i="1"/>
  <c r="M105" i="1"/>
  <c r="L104" i="1"/>
  <c r="I104" i="1"/>
  <c r="J104" i="1"/>
  <c r="K104" i="1"/>
  <c r="N103" i="1"/>
  <c r="T103" i="1" s="1"/>
  <c r="W103" i="1" l="1"/>
  <c r="V103" i="1"/>
  <c r="X102" i="1"/>
  <c r="N104" i="1"/>
  <c r="T104" i="1" s="1"/>
  <c r="M106" i="1"/>
  <c r="L105" i="1"/>
  <c r="I105" i="1"/>
  <c r="K105" i="1"/>
  <c r="J105" i="1"/>
  <c r="F102" i="1"/>
  <c r="G101" i="1"/>
  <c r="U103" i="1"/>
  <c r="W104" i="1" l="1"/>
  <c r="V104" i="1"/>
  <c r="X103" i="1"/>
  <c r="Y103" i="1"/>
  <c r="N105" i="1"/>
  <c r="T105" i="1" s="1"/>
  <c r="U104" i="1"/>
  <c r="F103" i="1"/>
  <c r="G102" i="1"/>
  <c r="M107" i="1"/>
  <c r="L106" i="1"/>
  <c r="I106" i="1"/>
  <c r="J106" i="1"/>
  <c r="K106" i="1"/>
  <c r="W105" i="1" l="1"/>
  <c r="V105" i="1"/>
  <c r="X104" i="1"/>
  <c r="Y104" i="1"/>
  <c r="U105" i="1"/>
  <c r="F104" i="1"/>
  <c r="G103" i="1"/>
  <c r="M108" i="1"/>
  <c r="L107" i="1"/>
  <c r="I107" i="1"/>
  <c r="J107" i="1"/>
  <c r="K107" i="1"/>
  <c r="N106" i="1"/>
  <c r="T106" i="1" s="1"/>
  <c r="W106" i="1" l="1"/>
  <c r="V106" i="1"/>
  <c r="X105" i="1"/>
  <c r="Y105" i="1"/>
  <c r="M109" i="1"/>
  <c r="L108" i="1"/>
  <c r="I108" i="1"/>
  <c r="J108" i="1"/>
  <c r="K108" i="1"/>
  <c r="N107" i="1"/>
  <c r="T107" i="1" s="1"/>
  <c r="U106" i="1"/>
  <c r="F105" i="1"/>
  <c r="G104" i="1"/>
  <c r="W107" i="1" l="1"/>
  <c r="V107" i="1"/>
  <c r="X106" i="1"/>
  <c r="Y106" i="1"/>
  <c r="N108" i="1"/>
  <c r="T108" i="1" s="1"/>
  <c r="F106" i="1"/>
  <c r="G105" i="1"/>
  <c r="U107" i="1"/>
  <c r="M110" i="1"/>
  <c r="L109" i="1"/>
  <c r="J109" i="1"/>
  <c r="I109" i="1"/>
  <c r="K109" i="1"/>
  <c r="W108" i="1" l="1"/>
  <c r="V108" i="1"/>
  <c r="X107" i="1"/>
  <c r="Y107" i="1"/>
  <c r="U108" i="1"/>
  <c r="M111" i="1"/>
  <c r="L110" i="1"/>
  <c r="I110" i="1"/>
  <c r="J110" i="1"/>
  <c r="K110" i="1"/>
  <c r="F107" i="1"/>
  <c r="G106" i="1"/>
  <c r="N109" i="1"/>
  <c r="T109" i="1" s="1"/>
  <c r="N110" i="1" l="1"/>
  <c r="T110" i="1" s="1"/>
  <c r="W109" i="1"/>
  <c r="V109" i="1"/>
  <c r="X108" i="1"/>
  <c r="Y108" i="1"/>
  <c r="F108" i="1"/>
  <c r="G107" i="1"/>
  <c r="M112" i="1"/>
  <c r="L111" i="1"/>
  <c r="J111" i="1"/>
  <c r="I111" i="1"/>
  <c r="K111" i="1"/>
  <c r="U109" i="1"/>
  <c r="U110" i="1" s="1"/>
  <c r="X109" i="1" l="1"/>
  <c r="Y109" i="1"/>
  <c r="W110" i="1"/>
  <c r="Y110" i="1" s="1"/>
  <c r="V110" i="1"/>
  <c r="N111" i="1"/>
  <c r="T111" i="1" s="1"/>
  <c r="M113" i="1"/>
  <c r="L112" i="1"/>
  <c r="I112" i="1"/>
  <c r="J112" i="1"/>
  <c r="K112" i="1"/>
  <c r="F109" i="1"/>
  <c r="G108" i="1"/>
  <c r="W111" i="1" l="1"/>
  <c r="V111" i="1"/>
  <c r="X110" i="1"/>
  <c r="N112" i="1"/>
  <c r="T112" i="1" s="1"/>
  <c r="U111" i="1"/>
  <c r="F110" i="1"/>
  <c r="G109" i="1"/>
  <c r="M114" i="1"/>
  <c r="L113" i="1"/>
  <c r="I113" i="1"/>
  <c r="J113" i="1"/>
  <c r="K113" i="1"/>
  <c r="W112" i="1" l="1"/>
  <c r="V112" i="1"/>
  <c r="X111" i="1"/>
  <c r="Y111" i="1"/>
  <c r="U112" i="1"/>
  <c r="F111" i="1"/>
  <c r="G110" i="1"/>
  <c r="M115" i="1"/>
  <c r="L114" i="1"/>
  <c r="I114" i="1"/>
  <c r="J114" i="1"/>
  <c r="K114" i="1"/>
  <c r="N113" i="1"/>
  <c r="T113" i="1" s="1"/>
  <c r="W113" i="1" l="1"/>
  <c r="V113" i="1"/>
  <c r="X112" i="1"/>
  <c r="Y112" i="1"/>
  <c r="N114" i="1"/>
  <c r="T114" i="1" s="1"/>
  <c r="M116" i="1"/>
  <c r="L115" i="1"/>
  <c r="J115" i="1"/>
  <c r="I115" i="1"/>
  <c r="K115" i="1"/>
  <c r="U113" i="1"/>
  <c r="F112" i="1"/>
  <c r="G111" i="1"/>
  <c r="W114" i="1" l="1"/>
  <c r="V114" i="1"/>
  <c r="X113" i="1"/>
  <c r="Y113" i="1"/>
  <c r="N115" i="1"/>
  <c r="T115" i="1" s="1"/>
  <c r="U114" i="1"/>
  <c r="M117" i="1"/>
  <c r="L116" i="1"/>
  <c r="J116" i="1"/>
  <c r="I116" i="1"/>
  <c r="K116" i="1"/>
  <c r="F113" i="1"/>
  <c r="G112" i="1"/>
  <c r="W115" i="1" l="1"/>
  <c r="V115" i="1"/>
  <c r="X114" i="1"/>
  <c r="Y114" i="1"/>
  <c r="U115" i="1"/>
  <c r="N116" i="1"/>
  <c r="T116" i="1" s="1"/>
  <c r="M118" i="1"/>
  <c r="L117" i="1"/>
  <c r="I117" i="1"/>
  <c r="J117" i="1"/>
  <c r="K117" i="1"/>
  <c r="F114" i="1"/>
  <c r="G113" i="1"/>
  <c r="W116" i="1" l="1"/>
  <c r="V116" i="1"/>
  <c r="N117" i="1"/>
  <c r="T117" i="1" s="1"/>
  <c r="X115" i="1"/>
  <c r="Y115" i="1"/>
  <c r="U116" i="1"/>
  <c r="M119" i="1"/>
  <c r="L118" i="1"/>
  <c r="I118" i="1"/>
  <c r="J118" i="1"/>
  <c r="K118" i="1"/>
  <c r="F115" i="1"/>
  <c r="G114" i="1"/>
  <c r="U117" i="1" l="1"/>
  <c r="W117" i="1"/>
  <c r="V117" i="1"/>
  <c r="X116" i="1"/>
  <c r="Y116" i="1"/>
  <c r="N118" i="1"/>
  <c r="T118" i="1" s="1"/>
  <c r="U118" i="1" s="1"/>
  <c r="M120" i="1"/>
  <c r="L119" i="1"/>
  <c r="I119" i="1"/>
  <c r="J119" i="1"/>
  <c r="K119" i="1"/>
  <c r="F116" i="1"/>
  <c r="G115" i="1"/>
  <c r="W118" i="1" l="1"/>
  <c r="V118" i="1"/>
  <c r="X117" i="1"/>
  <c r="Y117" i="1"/>
  <c r="N119" i="1"/>
  <c r="T119" i="1" s="1"/>
  <c r="M121" i="1"/>
  <c r="L120" i="1"/>
  <c r="I120" i="1"/>
  <c r="J120" i="1"/>
  <c r="K120" i="1"/>
  <c r="F117" i="1"/>
  <c r="G116" i="1"/>
  <c r="W119" i="1" l="1"/>
  <c r="V119" i="1"/>
  <c r="X118" i="1"/>
  <c r="Y118" i="1"/>
  <c r="U119" i="1"/>
  <c r="N120" i="1"/>
  <c r="T120" i="1" s="1"/>
  <c r="M122" i="1"/>
  <c r="L121" i="1"/>
  <c r="J121" i="1"/>
  <c r="I121" i="1"/>
  <c r="K121" i="1"/>
  <c r="F118" i="1"/>
  <c r="G117" i="1"/>
  <c r="W120" i="1" l="1"/>
  <c r="V120" i="1"/>
  <c r="X119" i="1"/>
  <c r="Y119" i="1"/>
  <c r="N121" i="1"/>
  <c r="T121" i="1" s="1"/>
  <c r="U120" i="1"/>
  <c r="M123" i="1"/>
  <c r="L122" i="1"/>
  <c r="J122" i="1"/>
  <c r="I122" i="1"/>
  <c r="K122" i="1"/>
  <c r="F119" i="1"/>
  <c r="G118" i="1"/>
  <c r="W121" i="1" l="1"/>
  <c r="V121" i="1"/>
  <c r="X120" i="1"/>
  <c r="Y120" i="1"/>
  <c r="U121" i="1"/>
  <c r="N122" i="1"/>
  <c r="T122" i="1" s="1"/>
  <c r="M124" i="1"/>
  <c r="L123" i="1"/>
  <c r="J123" i="1"/>
  <c r="I123" i="1"/>
  <c r="K123" i="1"/>
  <c r="F120" i="1"/>
  <c r="G119" i="1"/>
  <c r="W122" i="1" l="1"/>
  <c r="V122" i="1"/>
  <c r="X121" i="1"/>
  <c r="Y121" i="1"/>
  <c r="U122" i="1"/>
  <c r="N123" i="1"/>
  <c r="T123" i="1" s="1"/>
  <c r="M125" i="1"/>
  <c r="L124" i="1"/>
  <c r="J124" i="1"/>
  <c r="I124" i="1"/>
  <c r="K124" i="1"/>
  <c r="F121" i="1"/>
  <c r="G120" i="1"/>
  <c r="U123" i="1" l="1"/>
  <c r="V123" i="1"/>
  <c r="X122" i="1"/>
  <c r="Y122" i="1"/>
  <c r="N124" i="1"/>
  <c r="T124" i="1" s="1"/>
  <c r="V124" i="1" s="1"/>
  <c r="M126" i="1"/>
  <c r="L125" i="1"/>
  <c r="I125" i="1"/>
  <c r="J125" i="1"/>
  <c r="K125" i="1"/>
  <c r="F122" i="1"/>
  <c r="G121" i="1"/>
  <c r="U124" i="1" l="1"/>
  <c r="N125" i="1"/>
  <c r="T125" i="1" s="1"/>
  <c r="V125" i="1" s="1"/>
  <c r="F123" i="1"/>
  <c r="G122" i="1"/>
  <c r="M127" i="1"/>
  <c r="L126" i="1"/>
  <c r="J126" i="1"/>
  <c r="I126" i="1"/>
  <c r="K126" i="1"/>
  <c r="U125" i="1" l="1"/>
  <c r="M128" i="1"/>
  <c r="L127" i="1"/>
  <c r="I127" i="1"/>
  <c r="J127" i="1"/>
  <c r="K127" i="1"/>
  <c r="N126" i="1"/>
  <c r="T126" i="1" s="1"/>
  <c r="F124" i="1"/>
  <c r="G123" i="1"/>
  <c r="W123" i="1" s="1"/>
  <c r="Y2" i="1" l="1"/>
  <c r="Y294" i="1"/>
  <c r="Y254" i="1"/>
  <c r="Y369" i="1"/>
  <c r="Y380" i="1"/>
  <c r="Y231" i="1"/>
  <c r="Y375" i="1"/>
  <c r="Y285" i="1"/>
  <c r="Y230" i="1"/>
  <c r="Y344" i="1"/>
  <c r="Y162" i="1"/>
  <c r="Y157" i="1"/>
  <c r="Y182" i="1"/>
  <c r="Y303" i="1"/>
  <c r="Y226" i="1"/>
  <c r="Y192" i="1"/>
  <c r="Y151" i="1"/>
  <c r="Y253" i="1"/>
  <c r="Y314" i="1"/>
  <c r="Y195" i="1"/>
  <c r="Y198" i="1"/>
  <c r="Y207" i="1"/>
  <c r="Y368" i="1"/>
  <c r="Y126" i="1"/>
  <c r="Y209" i="1"/>
  <c r="Y240" i="1"/>
  <c r="Y348" i="1"/>
  <c r="Y328" i="1"/>
  <c r="Y288" i="1"/>
  <c r="Y261" i="1"/>
  <c r="Y340" i="1"/>
  <c r="Y220" i="1"/>
  <c r="Y180" i="1"/>
  <c r="Y278" i="1"/>
  <c r="Y366" i="1"/>
  <c r="Y164" i="1"/>
  <c r="Y139" i="1"/>
  <c r="Y249" i="1"/>
  <c r="Y190" i="1"/>
  <c r="Y201" i="1"/>
  <c r="Y218" i="1"/>
  <c r="Y310" i="1"/>
  <c r="Y134" i="1"/>
  <c r="Y196" i="1"/>
  <c r="Y155" i="1"/>
  <c r="Y269" i="1"/>
  <c r="Y311" i="1"/>
  <c r="Y128" i="1"/>
  <c r="Y165" i="1"/>
  <c r="Y147" i="1"/>
  <c r="Y179" i="1"/>
  <c r="Y326" i="1"/>
  <c r="Y304" i="1"/>
  <c r="Y174" i="1"/>
  <c r="Y245" i="1"/>
  <c r="Y289" i="1"/>
  <c r="Y265" i="1"/>
  <c r="Y283" i="1"/>
  <c r="Y210" i="1"/>
  <c r="Y350" i="1"/>
  <c r="Y223" i="1"/>
  <c r="Y376" i="1"/>
  <c r="Y124" i="1"/>
  <c r="Y152" i="1"/>
  <c r="Y331" i="1"/>
  <c r="Y282" i="1"/>
  <c r="Y178" i="1"/>
  <c r="Y313" i="1"/>
  <c r="Y332" i="1"/>
  <c r="Y336" i="1"/>
  <c r="Y185" i="1"/>
  <c r="Y292" i="1"/>
  <c r="Y258" i="1"/>
  <c r="Y296" i="1"/>
  <c r="Y167" i="1"/>
  <c r="Y200" i="1"/>
  <c r="Y233" i="1"/>
  <c r="Y255" i="1"/>
  <c r="Y177" i="1"/>
  <c r="Y197" i="1"/>
  <c r="Y383" i="1"/>
  <c r="Y168" i="1"/>
  <c r="Y247" i="1"/>
  <c r="Y173" i="1"/>
  <c r="Y370" i="1"/>
  <c r="Y330" i="1"/>
  <c r="Y272" i="1"/>
  <c r="Y312" i="1"/>
  <c r="Y260" i="1"/>
  <c r="Y166" i="1"/>
  <c r="Y142" i="1"/>
  <c r="Y293" i="1"/>
  <c r="Y243" i="1"/>
  <c r="Y297" i="1"/>
  <c r="Y264" i="1"/>
  <c r="Y224" i="1"/>
  <c r="Y319" i="1"/>
  <c r="Y309" i="1"/>
  <c r="Y361" i="1"/>
  <c r="Y281" i="1"/>
  <c r="Y345" i="1"/>
  <c r="Y334" i="1"/>
  <c r="Y187" i="1"/>
  <c r="Y235" i="1"/>
  <c r="Y323" i="1"/>
  <c r="Y135" i="1"/>
  <c r="Y347" i="1"/>
  <c r="Y186" i="1"/>
  <c r="Y308" i="1"/>
  <c r="Y268" i="1"/>
  <c r="Y259" i="1"/>
  <c r="Y158" i="1"/>
  <c r="Y374" i="1"/>
  <c r="Y256" i="1"/>
  <c r="Y321" i="1"/>
  <c r="Y206" i="1"/>
  <c r="Y205" i="1"/>
  <c r="Y371" i="1"/>
  <c r="Y172" i="1"/>
  <c r="Y273" i="1"/>
  <c r="Y169" i="1"/>
  <c r="Y171" i="1"/>
  <c r="Y225" i="1"/>
  <c r="Y267" i="1"/>
  <c r="Y270" i="1"/>
  <c r="Y144" i="1"/>
  <c r="Y241" i="1"/>
  <c r="Y216" i="1"/>
  <c r="Y329" i="1"/>
  <c r="Y175" i="1"/>
  <c r="Y188" i="1"/>
  <c r="Y221" i="1"/>
  <c r="Y212" i="1"/>
  <c r="Y181" i="1"/>
  <c r="Y191" i="1"/>
  <c r="Y337" i="1"/>
  <c r="Y137" i="1"/>
  <c r="Y208" i="1"/>
  <c r="Y202" i="1"/>
  <c r="Y161" i="1"/>
  <c r="Y232" i="1"/>
  <c r="Y125" i="1"/>
  <c r="Y338" i="1"/>
  <c r="Y204" i="1"/>
  <c r="Y290" i="1"/>
  <c r="Y133" i="1"/>
  <c r="Y341" i="1"/>
  <c r="Y379" i="1"/>
  <c r="Y372" i="1"/>
  <c r="Y362" i="1"/>
  <c r="Y322" i="1"/>
  <c r="Y219" i="1"/>
  <c r="Y154" i="1"/>
  <c r="Y300" i="1"/>
  <c r="Y146" i="1"/>
  <c r="Y364" i="1"/>
  <c r="Y252" i="1"/>
  <c r="Y263" i="1"/>
  <c r="Y301" i="1"/>
  <c r="Y149" i="1"/>
  <c r="Y271" i="1"/>
  <c r="Y237" i="1"/>
  <c r="Y335" i="1"/>
  <c r="Y315" i="1"/>
  <c r="Y184" i="1"/>
  <c r="Y129" i="1"/>
  <c r="Y213" i="1"/>
  <c r="Y150" i="1"/>
  <c r="Y286" i="1"/>
  <c r="Y189" i="1"/>
  <c r="Y163" i="1"/>
  <c r="Y349" i="1"/>
  <c r="Y355" i="1"/>
  <c r="Y257" i="1"/>
  <c r="Y279" i="1"/>
  <c r="Y194" i="1"/>
  <c r="Y132" i="1"/>
  <c r="Y360" i="1"/>
  <c r="Y140" i="1"/>
  <c r="Y287" i="1"/>
  <c r="Y305" i="1"/>
  <c r="Y242" i="1"/>
  <c r="Y357" i="1"/>
  <c r="Y238" i="1"/>
  <c r="Y234" i="1"/>
  <c r="Y211" i="1"/>
  <c r="Y346" i="1"/>
  <c r="Y365" i="1"/>
  <c r="Y143" i="1"/>
  <c r="Y378" i="1"/>
  <c r="Y160" i="1"/>
  <c r="Y280" i="1"/>
  <c r="Y153" i="1"/>
  <c r="Y324" i="1"/>
  <c r="Y159" i="1"/>
  <c r="Y127" i="1"/>
  <c r="Y277" i="1"/>
  <c r="Y250" i="1"/>
  <c r="Y353" i="1"/>
  <c r="Y318" i="1"/>
  <c r="Y131" i="1"/>
  <c r="Y203" i="1"/>
  <c r="Y141" i="1"/>
  <c r="Y148" i="1"/>
  <c r="Y227" i="1"/>
  <c r="Y316" i="1"/>
  <c r="Y130" i="1"/>
  <c r="Y176" i="1"/>
  <c r="Y136" i="1"/>
  <c r="Y284" i="1"/>
  <c r="Y215" i="1"/>
  <c r="Y299" i="1"/>
  <c r="Y229" i="1"/>
  <c r="Y298" i="1"/>
  <c r="Y228" i="1"/>
  <c r="Y352" i="1"/>
  <c r="Y373" i="1"/>
  <c r="Y351" i="1"/>
  <c r="Y382" i="1"/>
  <c r="Y295" i="1"/>
  <c r="Y291" i="1"/>
  <c r="Y363" i="1"/>
  <c r="Y343" i="1"/>
  <c r="Y214" i="1"/>
  <c r="Y138" i="1"/>
  <c r="Y193" i="1"/>
  <c r="Y307" i="1"/>
  <c r="Y246" i="1"/>
  <c r="Y325" i="1"/>
  <c r="Y354" i="1"/>
  <c r="Y217" i="1"/>
  <c r="Y145" i="1"/>
  <c r="Y302" i="1"/>
  <c r="Y275" i="1"/>
  <c r="Y262" i="1"/>
  <c r="Y222" i="1"/>
  <c r="Y156" i="1"/>
  <c r="Y327" i="1"/>
  <c r="Y333" i="1"/>
  <c r="Y359" i="1"/>
  <c r="Y339" i="1"/>
  <c r="Y342" i="1"/>
  <c r="Y320" i="1"/>
  <c r="Y183" i="1"/>
  <c r="Y381" i="1"/>
  <c r="Y356" i="1"/>
  <c r="Y170" i="1"/>
  <c r="Y317" i="1"/>
  <c r="Y358" i="1"/>
  <c r="Y306" i="1"/>
  <c r="Y377" i="1"/>
  <c r="Y239" i="1"/>
  <c r="Y244" i="1"/>
  <c r="Y266" i="1"/>
  <c r="Y367" i="1"/>
  <c r="Y274" i="1"/>
  <c r="Y251" i="1"/>
  <c r="Y123" i="1"/>
  <c r="Y199" i="1"/>
  <c r="Y248" i="1"/>
  <c r="Y276" i="1"/>
  <c r="Y236" i="1"/>
  <c r="U126" i="1"/>
  <c r="V126" i="1"/>
  <c r="N127" i="1"/>
  <c r="T127" i="1" s="1"/>
  <c r="X123" i="1"/>
  <c r="X124" i="1" s="1"/>
  <c r="X125" i="1" s="1"/>
  <c r="X126" i="1" s="1"/>
  <c r="X127" i="1" s="1"/>
  <c r="X128" i="1" s="1"/>
  <c r="X129" i="1" s="1"/>
  <c r="X130" i="1" s="1"/>
  <c r="X131" i="1" s="1"/>
  <c r="X132" i="1" s="1"/>
  <c r="X133" i="1" s="1"/>
  <c r="X134" i="1" s="1"/>
  <c r="X135" i="1" s="1"/>
  <c r="X136" i="1" s="1"/>
  <c r="X137" i="1" s="1"/>
  <c r="X138" i="1" s="1"/>
  <c r="X139" i="1" s="1"/>
  <c r="X140" i="1" s="1"/>
  <c r="X141" i="1" s="1"/>
  <c r="X142" i="1" s="1"/>
  <c r="X143" i="1" s="1"/>
  <c r="X144" i="1" s="1"/>
  <c r="X145" i="1" s="1"/>
  <c r="X146" i="1" s="1"/>
  <c r="X147" i="1" s="1"/>
  <c r="X148" i="1" s="1"/>
  <c r="X149" i="1" s="1"/>
  <c r="X150" i="1" s="1"/>
  <c r="X151" i="1" s="1"/>
  <c r="X152" i="1" s="1"/>
  <c r="X153" i="1" s="1"/>
  <c r="X154" i="1" s="1"/>
  <c r="X155" i="1" s="1"/>
  <c r="X156" i="1" s="1"/>
  <c r="X157" i="1" s="1"/>
  <c r="X158" i="1" s="1"/>
  <c r="X159" i="1" s="1"/>
  <c r="X160" i="1" s="1"/>
  <c r="X161" i="1" s="1"/>
  <c r="X162" i="1" s="1"/>
  <c r="X163" i="1" s="1"/>
  <c r="X164" i="1" s="1"/>
  <c r="X165" i="1" s="1"/>
  <c r="X166" i="1" s="1"/>
  <c r="X167" i="1" s="1"/>
  <c r="X168" i="1" s="1"/>
  <c r="X169" i="1" s="1"/>
  <c r="X170" i="1" s="1"/>
  <c r="X171" i="1" s="1"/>
  <c r="X172" i="1" s="1"/>
  <c r="X173" i="1" s="1"/>
  <c r="X174" i="1" s="1"/>
  <c r="X175" i="1" s="1"/>
  <c r="X176" i="1" s="1"/>
  <c r="X177" i="1" s="1"/>
  <c r="X178" i="1" s="1"/>
  <c r="X179" i="1" s="1"/>
  <c r="X180" i="1" s="1"/>
  <c r="X181" i="1" s="1"/>
  <c r="X182" i="1" s="1"/>
  <c r="X183" i="1" s="1"/>
  <c r="X184" i="1" s="1"/>
  <c r="X185" i="1" s="1"/>
  <c r="X186" i="1" s="1"/>
  <c r="X187" i="1" s="1"/>
  <c r="X188" i="1" s="1"/>
  <c r="X189" i="1" s="1"/>
  <c r="X190" i="1" s="1"/>
  <c r="X191" i="1" s="1"/>
  <c r="X192" i="1" s="1"/>
  <c r="X193" i="1" s="1"/>
  <c r="X194" i="1" s="1"/>
  <c r="X195" i="1" s="1"/>
  <c r="X196" i="1" s="1"/>
  <c r="X197" i="1" s="1"/>
  <c r="X198" i="1" s="1"/>
  <c r="X199" i="1" s="1"/>
  <c r="X200" i="1" s="1"/>
  <c r="X201" i="1" s="1"/>
  <c r="X202" i="1" s="1"/>
  <c r="X203" i="1" s="1"/>
  <c r="X204" i="1" s="1"/>
  <c r="X205" i="1" s="1"/>
  <c r="X206" i="1" s="1"/>
  <c r="X207" i="1" s="1"/>
  <c r="X208" i="1" s="1"/>
  <c r="X209" i="1" s="1"/>
  <c r="X210" i="1" s="1"/>
  <c r="X211" i="1" s="1"/>
  <c r="X212" i="1" s="1"/>
  <c r="X213" i="1" s="1"/>
  <c r="X214" i="1" s="1"/>
  <c r="X215" i="1" s="1"/>
  <c r="X216" i="1" s="1"/>
  <c r="X217" i="1" s="1"/>
  <c r="X218" i="1" s="1"/>
  <c r="X219" i="1" s="1"/>
  <c r="X220" i="1" s="1"/>
  <c r="X221" i="1" s="1"/>
  <c r="X222" i="1" s="1"/>
  <c r="X223" i="1" s="1"/>
  <c r="X224" i="1" s="1"/>
  <c r="X225" i="1" s="1"/>
  <c r="X226" i="1" s="1"/>
  <c r="X227" i="1" s="1"/>
  <c r="X228" i="1" s="1"/>
  <c r="X229" i="1" s="1"/>
  <c r="X230" i="1" s="1"/>
  <c r="X231" i="1" s="1"/>
  <c r="X232" i="1" s="1"/>
  <c r="X233" i="1" s="1"/>
  <c r="X234" i="1" s="1"/>
  <c r="X235" i="1" s="1"/>
  <c r="X236" i="1" s="1"/>
  <c r="X237" i="1" s="1"/>
  <c r="X238" i="1" s="1"/>
  <c r="X239" i="1" s="1"/>
  <c r="X240" i="1" s="1"/>
  <c r="X241" i="1" s="1"/>
  <c r="X242" i="1" s="1"/>
  <c r="X243" i="1" s="1"/>
  <c r="X244" i="1" s="1"/>
  <c r="X245" i="1" s="1"/>
  <c r="X246" i="1" s="1"/>
  <c r="X247" i="1" s="1"/>
  <c r="X248" i="1" s="1"/>
  <c r="X249" i="1" s="1"/>
  <c r="X250" i="1" s="1"/>
  <c r="X251" i="1" s="1"/>
  <c r="X252" i="1" s="1"/>
  <c r="X253" i="1" s="1"/>
  <c r="X254" i="1" s="1"/>
  <c r="X255" i="1" s="1"/>
  <c r="X256" i="1" s="1"/>
  <c r="X257" i="1" s="1"/>
  <c r="X258" i="1" s="1"/>
  <c r="X259" i="1" s="1"/>
  <c r="X260" i="1" s="1"/>
  <c r="X261" i="1" s="1"/>
  <c r="X262" i="1" s="1"/>
  <c r="X263" i="1" s="1"/>
  <c r="X264" i="1" s="1"/>
  <c r="X265" i="1" s="1"/>
  <c r="X266" i="1" s="1"/>
  <c r="X267" i="1" s="1"/>
  <c r="X268" i="1" s="1"/>
  <c r="X269" i="1" s="1"/>
  <c r="X270" i="1" s="1"/>
  <c r="X271" i="1" s="1"/>
  <c r="X272" i="1" s="1"/>
  <c r="X273" i="1" s="1"/>
  <c r="X274" i="1" s="1"/>
  <c r="X275" i="1" s="1"/>
  <c r="X276" i="1" s="1"/>
  <c r="X277" i="1" s="1"/>
  <c r="X278" i="1" s="1"/>
  <c r="X279" i="1" s="1"/>
  <c r="X280" i="1" s="1"/>
  <c r="X281" i="1" s="1"/>
  <c r="X282" i="1" s="1"/>
  <c r="X283" i="1" s="1"/>
  <c r="X284" i="1" s="1"/>
  <c r="X285" i="1" s="1"/>
  <c r="X286" i="1" s="1"/>
  <c r="X287" i="1" s="1"/>
  <c r="X288" i="1" s="1"/>
  <c r="X289" i="1" s="1"/>
  <c r="X290" i="1" s="1"/>
  <c r="X291" i="1" s="1"/>
  <c r="X292" i="1" s="1"/>
  <c r="X293" i="1" s="1"/>
  <c r="X294" i="1" s="1"/>
  <c r="X295" i="1" s="1"/>
  <c r="X296" i="1" s="1"/>
  <c r="X297" i="1" s="1"/>
  <c r="X298" i="1" s="1"/>
  <c r="X299" i="1" s="1"/>
  <c r="X300" i="1" s="1"/>
  <c r="X301" i="1" s="1"/>
  <c r="X302" i="1" s="1"/>
  <c r="X303" i="1" s="1"/>
  <c r="X304" i="1" s="1"/>
  <c r="X305" i="1" s="1"/>
  <c r="X306" i="1" s="1"/>
  <c r="X307" i="1" s="1"/>
  <c r="X308" i="1" s="1"/>
  <c r="X309" i="1" s="1"/>
  <c r="X310" i="1" s="1"/>
  <c r="X311" i="1" s="1"/>
  <c r="X312" i="1" s="1"/>
  <c r="X313" i="1" s="1"/>
  <c r="X314" i="1" s="1"/>
  <c r="X315" i="1" s="1"/>
  <c r="X316" i="1" s="1"/>
  <c r="X317" i="1" s="1"/>
  <c r="X318" i="1" s="1"/>
  <c r="X319" i="1" s="1"/>
  <c r="X320" i="1" s="1"/>
  <c r="X321" i="1" s="1"/>
  <c r="X322" i="1" s="1"/>
  <c r="X323" i="1" s="1"/>
  <c r="X324" i="1" s="1"/>
  <c r="X325" i="1" s="1"/>
  <c r="X326" i="1" s="1"/>
  <c r="X327" i="1" s="1"/>
  <c r="X328" i="1" s="1"/>
  <c r="X329" i="1" s="1"/>
  <c r="X330" i="1" s="1"/>
  <c r="X331" i="1" s="1"/>
  <c r="X332" i="1" s="1"/>
  <c r="X333" i="1" s="1"/>
  <c r="X334" i="1" s="1"/>
  <c r="X335" i="1" s="1"/>
  <c r="X336" i="1" s="1"/>
  <c r="X337" i="1" s="1"/>
  <c r="X338" i="1" s="1"/>
  <c r="X339" i="1" s="1"/>
  <c r="X340" i="1" s="1"/>
  <c r="X341" i="1" s="1"/>
  <c r="X342" i="1" s="1"/>
  <c r="X343" i="1" s="1"/>
  <c r="X344" i="1" s="1"/>
  <c r="X345" i="1" s="1"/>
  <c r="X346" i="1" s="1"/>
  <c r="X347" i="1" s="1"/>
  <c r="X348" i="1" s="1"/>
  <c r="X349" i="1" s="1"/>
  <c r="X350" i="1" s="1"/>
  <c r="X351" i="1" s="1"/>
  <c r="X352" i="1" s="1"/>
  <c r="X353" i="1" s="1"/>
  <c r="X354" i="1" s="1"/>
  <c r="X355" i="1" s="1"/>
  <c r="X356" i="1" s="1"/>
  <c r="X357" i="1" s="1"/>
  <c r="X358" i="1" s="1"/>
  <c r="X359" i="1" s="1"/>
  <c r="X360" i="1" s="1"/>
  <c r="X361" i="1" s="1"/>
  <c r="X362" i="1" s="1"/>
  <c r="X363" i="1" s="1"/>
  <c r="X364" i="1" s="1"/>
  <c r="X365" i="1" s="1"/>
  <c r="X366" i="1" s="1"/>
  <c r="X367" i="1" s="1"/>
  <c r="X368" i="1" s="1"/>
  <c r="X369" i="1" s="1"/>
  <c r="X370" i="1" s="1"/>
  <c r="X371" i="1" s="1"/>
  <c r="X372" i="1" s="1"/>
  <c r="X373" i="1" s="1"/>
  <c r="X374" i="1" s="1"/>
  <c r="X375" i="1" s="1"/>
  <c r="X376" i="1" s="1"/>
  <c r="X377" i="1" s="1"/>
  <c r="X378" i="1" s="1"/>
  <c r="X379" i="1" s="1"/>
  <c r="X380" i="1" s="1"/>
  <c r="X381" i="1" s="1"/>
  <c r="X382" i="1" s="1"/>
  <c r="X383" i="1" s="1"/>
  <c r="AA2" i="1"/>
  <c r="F125" i="1"/>
  <c r="G124" i="1"/>
  <c r="M129" i="1"/>
  <c r="L128" i="1"/>
  <c r="I128" i="1"/>
  <c r="J128" i="1"/>
  <c r="K128" i="1"/>
  <c r="AB2" i="1" l="1" a="1"/>
  <c r="AB2" i="1" s="1"/>
  <c r="AC2" i="1" a="1"/>
  <c r="AC2" i="1" s="1"/>
  <c r="U127" i="1"/>
  <c r="V127" i="1"/>
  <c r="N128" i="1"/>
  <c r="T128" i="1" s="1"/>
  <c r="M130" i="1"/>
  <c r="L129" i="1"/>
  <c r="J129" i="1"/>
  <c r="I129" i="1"/>
  <c r="K129" i="1"/>
  <c r="F126" i="1"/>
  <c r="G125" i="1"/>
  <c r="U128" i="1" l="1"/>
  <c r="V128" i="1"/>
  <c r="F127" i="1"/>
  <c r="G126" i="1"/>
  <c r="M131" i="1"/>
  <c r="L130" i="1"/>
  <c r="K130" i="1"/>
  <c r="J130" i="1"/>
  <c r="I130" i="1"/>
  <c r="N129" i="1"/>
  <c r="T129" i="1" s="1"/>
  <c r="U129" i="1" l="1"/>
  <c r="V129" i="1"/>
  <c r="N130" i="1"/>
  <c r="T130" i="1" s="1"/>
  <c r="V130" i="1" s="1"/>
  <c r="M132" i="1"/>
  <c r="L131" i="1"/>
  <c r="J131" i="1"/>
  <c r="I131" i="1"/>
  <c r="K131" i="1"/>
  <c r="F128" i="1"/>
  <c r="G127" i="1"/>
  <c r="U130" i="1" l="1"/>
  <c r="N131" i="1"/>
  <c r="T131" i="1" s="1"/>
  <c r="F129" i="1"/>
  <c r="G128" i="1"/>
  <c r="M133" i="1"/>
  <c r="L132" i="1"/>
  <c r="J132" i="1"/>
  <c r="I132" i="1"/>
  <c r="K132" i="1"/>
  <c r="U131" i="1" l="1"/>
  <c r="V131" i="1"/>
  <c r="M134" i="1"/>
  <c r="L133" i="1"/>
  <c r="I133" i="1"/>
  <c r="J133" i="1"/>
  <c r="K133" i="1"/>
  <c r="F130" i="1"/>
  <c r="G129" i="1"/>
  <c r="N132" i="1"/>
  <c r="T132" i="1" s="1"/>
  <c r="U132" i="1" l="1"/>
  <c r="V132" i="1"/>
  <c r="N133" i="1"/>
  <c r="T133" i="1" s="1"/>
  <c r="F131" i="1"/>
  <c r="G130" i="1"/>
  <c r="M135" i="1"/>
  <c r="L134" i="1"/>
  <c r="J134" i="1"/>
  <c r="I134" i="1"/>
  <c r="K134" i="1"/>
  <c r="U133" i="1" l="1"/>
  <c r="V133" i="1"/>
  <c r="N134" i="1"/>
  <c r="T134" i="1" s="1"/>
  <c r="V134" i="1" s="1"/>
  <c r="M136" i="1"/>
  <c r="L135" i="1"/>
  <c r="I135" i="1"/>
  <c r="K135" i="1"/>
  <c r="J135" i="1"/>
  <c r="F132" i="1"/>
  <c r="G131" i="1"/>
  <c r="U134" i="1" l="1"/>
  <c r="N135" i="1"/>
  <c r="T135" i="1" s="1"/>
  <c r="V135" i="1" s="1"/>
  <c r="F133" i="1"/>
  <c r="G132" i="1"/>
  <c r="M137" i="1"/>
  <c r="L136" i="1"/>
  <c r="J136" i="1"/>
  <c r="I136" i="1"/>
  <c r="K136" i="1"/>
  <c r="U135" i="1" l="1"/>
  <c r="M138" i="1"/>
  <c r="L137" i="1"/>
  <c r="J137" i="1"/>
  <c r="I137" i="1"/>
  <c r="K137" i="1"/>
  <c r="N136" i="1"/>
  <c r="T136" i="1" s="1"/>
  <c r="F134" i="1"/>
  <c r="G133" i="1"/>
  <c r="U136" i="1" l="1"/>
  <c r="V136" i="1"/>
  <c r="N137" i="1"/>
  <c r="T137" i="1" s="1"/>
  <c r="M139" i="1"/>
  <c r="L138" i="1"/>
  <c r="J138" i="1"/>
  <c r="I138" i="1"/>
  <c r="K138" i="1"/>
  <c r="F135" i="1"/>
  <c r="G134" i="1"/>
  <c r="U137" i="1" l="1"/>
  <c r="V137" i="1"/>
  <c r="N138" i="1"/>
  <c r="T138" i="1" s="1"/>
  <c r="M140" i="1"/>
  <c r="L139" i="1"/>
  <c r="I139" i="1"/>
  <c r="J139" i="1"/>
  <c r="K139" i="1"/>
  <c r="F136" i="1"/>
  <c r="G135" i="1"/>
  <c r="U138" i="1" l="1"/>
  <c r="V138" i="1"/>
  <c r="N139" i="1"/>
  <c r="T139" i="1" s="1"/>
  <c r="F137" i="1"/>
  <c r="G136" i="1"/>
  <c r="M141" i="1"/>
  <c r="L140" i="1"/>
  <c r="J140" i="1"/>
  <c r="I140" i="1"/>
  <c r="K140" i="1"/>
  <c r="U139" i="1" l="1"/>
  <c r="V139" i="1"/>
  <c r="N140" i="1"/>
  <c r="T140" i="1" s="1"/>
  <c r="F138" i="1"/>
  <c r="G137" i="1"/>
  <c r="M142" i="1"/>
  <c r="L141" i="1"/>
  <c r="I141" i="1"/>
  <c r="J141" i="1"/>
  <c r="K141" i="1"/>
  <c r="U140" i="1" l="1"/>
  <c r="V140" i="1"/>
  <c r="M143" i="1"/>
  <c r="L142" i="1"/>
  <c r="J142" i="1"/>
  <c r="I142" i="1"/>
  <c r="K142" i="1"/>
  <c r="F139" i="1"/>
  <c r="G138" i="1"/>
  <c r="N141" i="1"/>
  <c r="T141" i="1" s="1"/>
  <c r="U141" i="1" l="1"/>
  <c r="V141" i="1"/>
  <c r="F140" i="1"/>
  <c r="G139" i="1"/>
  <c r="N142" i="1"/>
  <c r="T142" i="1" s="1"/>
  <c r="M144" i="1"/>
  <c r="L143" i="1"/>
  <c r="I143" i="1"/>
  <c r="J143" i="1"/>
  <c r="K143" i="1"/>
  <c r="U142" i="1" l="1"/>
  <c r="V142" i="1"/>
  <c r="M145" i="1"/>
  <c r="L144" i="1"/>
  <c r="J144" i="1"/>
  <c r="I144" i="1"/>
  <c r="K144" i="1"/>
  <c r="N144" i="1"/>
  <c r="T144" i="1" s="1"/>
  <c r="V144" i="1" s="1"/>
  <c r="N143" i="1"/>
  <c r="T143" i="1" s="1"/>
  <c r="F141" i="1"/>
  <c r="G140" i="1"/>
  <c r="U143" i="1" l="1"/>
  <c r="V143" i="1"/>
  <c r="U144" i="1"/>
  <c r="M146" i="1"/>
  <c r="L145" i="1"/>
  <c r="I145" i="1"/>
  <c r="J145" i="1"/>
  <c r="K145" i="1"/>
  <c r="F142" i="1"/>
  <c r="G141" i="1"/>
  <c r="F143" i="1" l="1"/>
  <c r="G142" i="1"/>
  <c r="M147" i="1"/>
  <c r="L146" i="1"/>
  <c r="J146" i="1"/>
  <c r="I146" i="1"/>
  <c r="K146" i="1"/>
  <c r="N145" i="1"/>
  <c r="T145" i="1" s="1"/>
  <c r="U145" i="1" l="1"/>
  <c r="V145" i="1"/>
  <c r="N146" i="1"/>
  <c r="T146" i="1" s="1"/>
  <c r="V146" i="1" s="1"/>
  <c r="M148" i="1"/>
  <c r="L147" i="1"/>
  <c r="I147" i="1"/>
  <c r="J147" i="1"/>
  <c r="K147" i="1"/>
  <c r="F144" i="1"/>
  <c r="G143" i="1"/>
  <c r="U146" i="1" l="1"/>
  <c r="N147" i="1"/>
  <c r="T147" i="1" s="1"/>
  <c r="F145" i="1"/>
  <c r="G144" i="1"/>
  <c r="M149" i="1"/>
  <c r="L148" i="1"/>
  <c r="J148" i="1"/>
  <c r="I148" i="1"/>
  <c r="K148" i="1"/>
  <c r="U147" i="1" l="1"/>
  <c r="V147" i="1"/>
  <c r="F146" i="1"/>
  <c r="G145" i="1"/>
  <c r="M150" i="1"/>
  <c r="L149" i="1"/>
  <c r="J149" i="1"/>
  <c r="I149" i="1"/>
  <c r="K149" i="1"/>
  <c r="N148" i="1"/>
  <c r="T148" i="1" s="1"/>
  <c r="U148" i="1" l="1"/>
  <c r="V148" i="1"/>
  <c r="M151" i="1"/>
  <c r="L150" i="1"/>
  <c r="I150" i="1"/>
  <c r="J150" i="1"/>
  <c r="K150" i="1"/>
  <c r="N149" i="1"/>
  <c r="T149" i="1" s="1"/>
  <c r="F147" i="1"/>
  <c r="G146" i="1"/>
  <c r="U149" i="1" l="1"/>
  <c r="V149" i="1"/>
  <c r="N150" i="1"/>
  <c r="T150" i="1" s="1"/>
  <c r="M152" i="1"/>
  <c r="L151" i="1"/>
  <c r="J151" i="1"/>
  <c r="I151" i="1"/>
  <c r="K151" i="1"/>
  <c r="F148" i="1"/>
  <c r="G147" i="1"/>
  <c r="U150" i="1" l="1"/>
  <c r="V150" i="1"/>
  <c r="N151" i="1"/>
  <c r="T151" i="1" s="1"/>
  <c r="F149" i="1"/>
  <c r="G148" i="1"/>
  <c r="M153" i="1"/>
  <c r="L152" i="1"/>
  <c r="J152" i="1"/>
  <c r="I152" i="1"/>
  <c r="K152" i="1"/>
  <c r="U151" i="1" l="1"/>
  <c r="V151" i="1"/>
  <c r="N152" i="1"/>
  <c r="T152" i="1" s="1"/>
  <c r="M154" i="1"/>
  <c r="L153" i="1"/>
  <c r="I153" i="1"/>
  <c r="J153" i="1"/>
  <c r="K153" i="1"/>
  <c r="F150" i="1"/>
  <c r="G149" i="1"/>
  <c r="U152" i="1" l="1"/>
  <c r="V152" i="1"/>
  <c r="N153" i="1"/>
  <c r="T153" i="1" s="1"/>
  <c r="F151" i="1"/>
  <c r="G150" i="1"/>
  <c r="M155" i="1"/>
  <c r="L154" i="1"/>
  <c r="I154" i="1"/>
  <c r="J154" i="1"/>
  <c r="K154" i="1"/>
  <c r="U153" i="1" l="1"/>
  <c r="V153" i="1"/>
  <c r="N154" i="1"/>
  <c r="T154" i="1" s="1"/>
  <c r="F152" i="1"/>
  <c r="G151" i="1"/>
  <c r="M156" i="1"/>
  <c r="L155" i="1"/>
  <c r="I155" i="1"/>
  <c r="J155" i="1"/>
  <c r="K155" i="1"/>
  <c r="U154" i="1" l="1"/>
  <c r="V154" i="1"/>
  <c r="M157" i="1"/>
  <c r="L156" i="1"/>
  <c r="I156" i="1"/>
  <c r="J156" i="1"/>
  <c r="K156" i="1"/>
  <c r="F153" i="1"/>
  <c r="G152" i="1"/>
  <c r="N155" i="1"/>
  <c r="T155" i="1" s="1"/>
  <c r="U155" i="1" l="1"/>
  <c r="V155" i="1"/>
  <c r="N156" i="1"/>
  <c r="T156" i="1" s="1"/>
  <c r="F154" i="1"/>
  <c r="G153" i="1"/>
  <c r="M158" i="1"/>
  <c r="L157" i="1"/>
  <c r="J157" i="1"/>
  <c r="I157" i="1"/>
  <c r="K157" i="1"/>
  <c r="U156" i="1" l="1"/>
  <c r="V156" i="1"/>
  <c r="N157" i="1"/>
  <c r="T157" i="1" s="1"/>
  <c r="M159" i="1"/>
  <c r="L158" i="1"/>
  <c r="I158" i="1"/>
  <c r="J158" i="1"/>
  <c r="K158" i="1"/>
  <c r="F155" i="1"/>
  <c r="G154" i="1"/>
  <c r="U157" i="1" l="1"/>
  <c r="V157" i="1"/>
  <c r="N158" i="1"/>
  <c r="T158" i="1" s="1"/>
  <c r="F156" i="1"/>
  <c r="G155" i="1"/>
  <c r="M160" i="1"/>
  <c r="L159" i="1"/>
  <c r="I159" i="1"/>
  <c r="K159" i="1"/>
  <c r="J159" i="1"/>
  <c r="U158" i="1" l="1"/>
  <c r="V158" i="1"/>
  <c r="N159" i="1"/>
  <c r="T159" i="1" s="1"/>
  <c r="V159" i="1" s="1"/>
  <c r="M161" i="1"/>
  <c r="L160" i="1"/>
  <c r="I160" i="1"/>
  <c r="J160" i="1"/>
  <c r="K160" i="1"/>
  <c r="F157" i="1"/>
  <c r="G156" i="1"/>
  <c r="U159" i="1" l="1"/>
  <c r="N160" i="1"/>
  <c r="T160" i="1" s="1"/>
  <c r="V160" i="1" s="1"/>
  <c r="F158" i="1"/>
  <c r="G157" i="1"/>
  <c r="M162" i="1"/>
  <c r="L161" i="1"/>
  <c r="I161" i="1"/>
  <c r="J161" i="1"/>
  <c r="K161" i="1"/>
  <c r="U160" i="1" l="1"/>
  <c r="M163" i="1"/>
  <c r="L162" i="1"/>
  <c r="J162" i="1"/>
  <c r="I162" i="1"/>
  <c r="K162" i="1"/>
  <c r="N161" i="1"/>
  <c r="T161" i="1" s="1"/>
  <c r="F159" i="1"/>
  <c r="G158" i="1"/>
  <c r="U161" i="1" l="1"/>
  <c r="V161" i="1"/>
  <c r="N162" i="1"/>
  <c r="T162" i="1" s="1"/>
  <c r="M164" i="1"/>
  <c r="L163" i="1"/>
  <c r="J163" i="1"/>
  <c r="I163" i="1"/>
  <c r="K163" i="1"/>
  <c r="F160" i="1"/>
  <c r="G159" i="1"/>
  <c r="U162" i="1" l="1"/>
  <c r="V162" i="1"/>
  <c r="N163" i="1"/>
  <c r="T163" i="1" s="1"/>
  <c r="V163" i="1" s="1"/>
  <c r="M165" i="1"/>
  <c r="L164" i="1"/>
  <c r="I164" i="1"/>
  <c r="J164" i="1"/>
  <c r="K164" i="1"/>
  <c r="F161" i="1"/>
  <c r="G160" i="1"/>
  <c r="U163" i="1" l="1"/>
  <c r="N164" i="1"/>
  <c r="T164" i="1" s="1"/>
  <c r="F162" i="1"/>
  <c r="G161" i="1"/>
  <c r="M166" i="1"/>
  <c r="L165" i="1"/>
  <c r="I165" i="1"/>
  <c r="J165" i="1"/>
  <c r="K165" i="1"/>
  <c r="U164" i="1" l="1"/>
  <c r="V164" i="1"/>
  <c r="N165" i="1"/>
  <c r="T165" i="1" s="1"/>
  <c r="M167" i="1"/>
  <c r="L166" i="1"/>
  <c r="I166" i="1"/>
  <c r="J166" i="1"/>
  <c r="K166" i="1"/>
  <c r="F163" i="1"/>
  <c r="G162" i="1"/>
  <c r="U165" i="1" l="1"/>
  <c r="V165" i="1"/>
  <c r="F164" i="1"/>
  <c r="G163" i="1"/>
  <c r="M168" i="1"/>
  <c r="L167" i="1"/>
  <c r="I167" i="1"/>
  <c r="K167" i="1"/>
  <c r="J167" i="1"/>
  <c r="N166" i="1"/>
  <c r="T166" i="1" s="1"/>
  <c r="U166" i="1" l="1"/>
  <c r="V166" i="1"/>
  <c r="M169" i="1"/>
  <c r="L168" i="1"/>
  <c r="J168" i="1"/>
  <c r="I168" i="1"/>
  <c r="K168" i="1"/>
  <c r="N167" i="1"/>
  <c r="T167" i="1" s="1"/>
  <c r="F165" i="1"/>
  <c r="G164" i="1"/>
  <c r="U167" i="1" l="1"/>
  <c r="V167" i="1"/>
  <c r="N168" i="1"/>
  <c r="T168" i="1" s="1"/>
  <c r="F166" i="1"/>
  <c r="G165" i="1"/>
  <c r="M170" i="1"/>
  <c r="L169" i="1"/>
  <c r="I169" i="1"/>
  <c r="J169" i="1"/>
  <c r="K169" i="1"/>
  <c r="U168" i="1" l="1"/>
  <c r="V168" i="1"/>
  <c r="N169" i="1"/>
  <c r="T169" i="1" s="1"/>
  <c r="M171" i="1"/>
  <c r="L170" i="1"/>
  <c r="I170" i="1"/>
  <c r="J170" i="1"/>
  <c r="K170" i="1"/>
  <c r="F167" i="1"/>
  <c r="G166" i="1"/>
  <c r="U169" i="1" l="1"/>
  <c r="V169" i="1"/>
  <c r="F168" i="1"/>
  <c r="G167" i="1"/>
  <c r="M172" i="1"/>
  <c r="L171" i="1"/>
  <c r="I171" i="1"/>
  <c r="J171" i="1"/>
  <c r="K171" i="1"/>
  <c r="N170" i="1"/>
  <c r="T170" i="1" s="1"/>
  <c r="U170" i="1" l="1"/>
  <c r="V170" i="1"/>
  <c r="N171" i="1"/>
  <c r="T171" i="1" s="1"/>
  <c r="V171" i="1" s="1"/>
  <c r="M173" i="1"/>
  <c r="L172" i="1"/>
  <c r="I172" i="1"/>
  <c r="J172" i="1"/>
  <c r="K172" i="1"/>
  <c r="F169" i="1"/>
  <c r="G168" i="1"/>
  <c r="U171" i="1" l="1"/>
  <c r="N172" i="1"/>
  <c r="T172" i="1" s="1"/>
  <c r="V172" i="1" s="1"/>
  <c r="F170" i="1"/>
  <c r="G169" i="1"/>
  <c r="M174" i="1"/>
  <c r="L173" i="1"/>
  <c r="I173" i="1"/>
  <c r="J173" i="1"/>
  <c r="K173" i="1"/>
  <c r="U172" i="1" l="1"/>
  <c r="N173" i="1"/>
  <c r="T173" i="1" s="1"/>
  <c r="M175" i="1"/>
  <c r="L174" i="1"/>
  <c r="I174" i="1"/>
  <c r="J174" i="1"/>
  <c r="K174" i="1"/>
  <c r="F171" i="1"/>
  <c r="G170" i="1"/>
  <c r="U173" i="1" l="1"/>
  <c r="V173" i="1"/>
  <c r="N174" i="1"/>
  <c r="T174" i="1" s="1"/>
  <c r="F172" i="1"/>
  <c r="G171" i="1"/>
  <c r="M176" i="1"/>
  <c r="L175" i="1"/>
  <c r="I175" i="1"/>
  <c r="K175" i="1"/>
  <c r="J175" i="1"/>
  <c r="U174" i="1" l="1"/>
  <c r="V174" i="1"/>
  <c r="N175" i="1"/>
  <c r="T175" i="1" s="1"/>
  <c r="V175" i="1" s="1"/>
  <c r="M177" i="1"/>
  <c r="L176" i="1"/>
  <c r="I176" i="1"/>
  <c r="J176" i="1"/>
  <c r="K176" i="1"/>
  <c r="F173" i="1"/>
  <c r="G172" i="1"/>
  <c r="U175" i="1" l="1"/>
  <c r="N176" i="1"/>
  <c r="T176" i="1" s="1"/>
  <c r="F174" i="1"/>
  <c r="G173" i="1"/>
  <c r="M178" i="1"/>
  <c r="L177" i="1"/>
  <c r="I177" i="1"/>
  <c r="J177" i="1"/>
  <c r="K177" i="1"/>
  <c r="U176" i="1" l="1"/>
  <c r="V176" i="1"/>
  <c r="N177" i="1"/>
  <c r="T177" i="1" s="1"/>
  <c r="V177" i="1" s="1"/>
  <c r="M179" i="1"/>
  <c r="L178" i="1"/>
  <c r="I178" i="1"/>
  <c r="J178" i="1"/>
  <c r="K178" i="1"/>
  <c r="F175" i="1"/>
  <c r="G174" i="1"/>
  <c r="U177" i="1" l="1"/>
  <c r="N178" i="1"/>
  <c r="T178" i="1" s="1"/>
  <c r="F176" i="1"/>
  <c r="G175" i="1"/>
  <c r="M180" i="1"/>
  <c r="L179" i="1"/>
  <c r="J179" i="1"/>
  <c r="I179" i="1"/>
  <c r="K179" i="1"/>
  <c r="U178" i="1" l="1"/>
  <c r="V178" i="1"/>
  <c r="N179" i="1"/>
  <c r="T179" i="1" s="1"/>
  <c r="M181" i="1"/>
  <c r="L180" i="1"/>
  <c r="J180" i="1"/>
  <c r="I180" i="1"/>
  <c r="K180" i="1"/>
  <c r="F177" i="1"/>
  <c r="G176" i="1"/>
  <c r="U179" i="1" l="1"/>
  <c r="V179" i="1"/>
  <c r="N180" i="1"/>
  <c r="T180" i="1" s="1"/>
  <c r="F178" i="1"/>
  <c r="G177" i="1"/>
  <c r="M182" i="1"/>
  <c r="L181" i="1"/>
  <c r="I181" i="1"/>
  <c r="K181" i="1"/>
  <c r="J181" i="1"/>
  <c r="U180" i="1" l="1"/>
  <c r="V180" i="1"/>
  <c r="M183" i="1"/>
  <c r="L182" i="1"/>
  <c r="I182" i="1"/>
  <c r="J182" i="1"/>
  <c r="K182" i="1"/>
  <c r="N181" i="1"/>
  <c r="T181" i="1" s="1"/>
  <c r="F179" i="1"/>
  <c r="G178" i="1"/>
  <c r="U181" i="1" l="1"/>
  <c r="V181" i="1"/>
  <c r="N182" i="1"/>
  <c r="T182" i="1" s="1"/>
  <c r="F180" i="1"/>
  <c r="G179" i="1"/>
  <c r="M184" i="1"/>
  <c r="L183" i="1"/>
  <c r="I183" i="1"/>
  <c r="J183" i="1"/>
  <c r="K183" i="1"/>
  <c r="U182" i="1" l="1"/>
  <c r="V182" i="1"/>
  <c r="N183" i="1"/>
  <c r="T183" i="1" s="1"/>
  <c r="F181" i="1"/>
  <c r="G180" i="1"/>
  <c r="M185" i="1"/>
  <c r="L184" i="1"/>
  <c r="J184" i="1"/>
  <c r="I184" i="1"/>
  <c r="K184" i="1"/>
  <c r="U183" i="1" l="1"/>
  <c r="V183" i="1"/>
  <c r="M186" i="1"/>
  <c r="L185" i="1"/>
  <c r="I185" i="1"/>
  <c r="J185" i="1"/>
  <c r="K185" i="1"/>
  <c r="F182" i="1"/>
  <c r="G181" i="1"/>
  <c r="N184" i="1"/>
  <c r="T184" i="1" s="1"/>
  <c r="U184" i="1" l="1"/>
  <c r="V184" i="1"/>
  <c r="N185" i="1"/>
  <c r="T185" i="1" s="1"/>
  <c r="F183" i="1"/>
  <c r="G182" i="1"/>
  <c r="M187" i="1"/>
  <c r="L186" i="1"/>
  <c r="J186" i="1"/>
  <c r="I186" i="1"/>
  <c r="K186" i="1"/>
  <c r="U185" i="1" l="1"/>
  <c r="V185" i="1"/>
  <c r="N186" i="1"/>
  <c r="T186" i="1" s="1"/>
  <c r="V186" i="1" s="1"/>
  <c r="M188" i="1"/>
  <c r="L187" i="1"/>
  <c r="I187" i="1"/>
  <c r="J187" i="1"/>
  <c r="K187" i="1"/>
  <c r="F184" i="1"/>
  <c r="G183" i="1"/>
  <c r="U186" i="1" l="1"/>
  <c r="N187" i="1"/>
  <c r="T187" i="1" s="1"/>
  <c r="F185" i="1"/>
  <c r="G184" i="1"/>
  <c r="M189" i="1"/>
  <c r="L188" i="1"/>
  <c r="J188" i="1"/>
  <c r="I188" i="1"/>
  <c r="K188" i="1"/>
  <c r="U187" i="1" l="1"/>
  <c r="V187" i="1"/>
  <c r="F186" i="1"/>
  <c r="G185" i="1"/>
  <c r="M190" i="1"/>
  <c r="L189" i="1"/>
  <c r="J189" i="1"/>
  <c r="I189" i="1"/>
  <c r="K189" i="1"/>
  <c r="N188" i="1"/>
  <c r="T188" i="1" s="1"/>
  <c r="U188" i="1" l="1"/>
  <c r="V188" i="1"/>
  <c r="F187" i="1"/>
  <c r="G186" i="1"/>
  <c r="M191" i="1"/>
  <c r="L190" i="1"/>
  <c r="J190" i="1"/>
  <c r="I190" i="1"/>
  <c r="K190" i="1"/>
  <c r="N189" i="1"/>
  <c r="T189" i="1" s="1"/>
  <c r="U189" i="1" l="1"/>
  <c r="V189" i="1"/>
  <c r="M192" i="1"/>
  <c r="L191" i="1"/>
  <c r="I191" i="1"/>
  <c r="K191" i="1"/>
  <c r="J191" i="1"/>
  <c r="F188" i="1"/>
  <c r="G187" i="1"/>
  <c r="N190" i="1"/>
  <c r="T190" i="1" s="1"/>
  <c r="U190" i="1" l="1"/>
  <c r="V190" i="1"/>
  <c r="F189" i="1"/>
  <c r="G188" i="1"/>
  <c r="M193" i="1"/>
  <c r="L192" i="1"/>
  <c r="I192" i="1"/>
  <c r="J192" i="1"/>
  <c r="K192" i="1"/>
  <c r="N191" i="1"/>
  <c r="T191" i="1" s="1"/>
  <c r="U191" i="1" l="1"/>
  <c r="V191" i="1"/>
  <c r="M194" i="1"/>
  <c r="L193" i="1"/>
  <c r="J193" i="1"/>
  <c r="I193" i="1"/>
  <c r="K193" i="1"/>
  <c r="F190" i="1"/>
  <c r="G189" i="1"/>
  <c r="N192" i="1"/>
  <c r="T192" i="1" s="1"/>
  <c r="U192" i="1" l="1"/>
  <c r="V192" i="1"/>
  <c r="F191" i="1"/>
  <c r="G190" i="1"/>
  <c r="M195" i="1"/>
  <c r="L194" i="1"/>
  <c r="I194" i="1"/>
  <c r="J194" i="1"/>
  <c r="K194" i="1"/>
  <c r="N193" i="1"/>
  <c r="T193" i="1" s="1"/>
  <c r="U193" i="1" l="1"/>
  <c r="V193" i="1"/>
  <c r="F192" i="1"/>
  <c r="G191" i="1"/>
  <c r="M196" i="1"/>
  <c r="L195" i="1"/>
  <c r="J195" i="1"/>
  <c r="I195" i="1"/>
  <c r="K195" i="1"/>
  <c r="N194" i="1"/>
  <c r="T194" i="1" s="1"/>
  <c r="U194" i="1" l="1"/>
  <c r="V194" i="1"/>
  <c r="F193" i="1"/>
  <c r="G192" i="1"/>
  <c r="M197" i="1"/>
  <c r="L196" i="1"/>
  <c r="J196" i="1"/>
  <c r="I196" i="1"/>
  <c r="K196" i="1"/>
  <c r="N195" i="1"/>
  <c r="T195" i="1" s="1"/>
  <c r="U195" i="1" l="1"/>
  <c r="V195" i="1"/>
  <c r="N196" i="1"/>
  <c r="T196" i="1" s="1"/>
  <c r="M198" i="1"/>
  <c r="L197" i="1"/>
  <c r="J197" i="1"/>
  <c r="I197" i="1"/>
  <c r="K197" i="1"/>
  <c r="F194" i="1"/>
  <c r="G193" i="1"/>
  <c r="U196" i="1" l="1"/>
  <c r="V196" i="1"/>
  <c r="N197" i="1"/>
  <c r="T197" i="1" s="1"/>
  <c r="M199" i="1"/>
  <c r="L198" i="1"/>
  <c r="J198" i="1"/>
  <c r="I198" i="1"/>
  <c r="K198" i="1"/>
  <c r="F195" i="1"/>
  <c r="G194" i="1"/>
  <c r="U197" i="1" l="1"/>
  <c r="V197" i="1"/>
  <c r="F196" i="1"/>
  <c r="G195" i="1"/>
  <c r="M200" i="1"/>
  <c r="L199" i="1"/>
  <c r="I199" i="1"/>
  <c r="K199" i="1"/>
  <c r="J199" i="1"/>
  <c r="N198" i="1"/>
  <c r="T198" i="1" s="1"/>
  <c r="U198" i="1" l="1"/>
  <c r="V198" i="1"/>
  <c r="M201" i="1"/>
  <c r="L200" i="1"/>
  <c r="I200" i="1"/>
  <c r="J200" i="1"/>
  <c r="K200" i="1"/>
  <c r="N200" i="1"/>
  <c r="T200" i="1" s="1"/>
  <c r="V200" i="1" s="1"/>
  <c r="N199" i="1"/>
  <c r="T199" i="1" s="1"/>
  <c r="F197" i="1"/>
  <c r="G196" i="1"/>
  <c r="U199" i="1" l="1"/>
  <c r="V199" i="1"/>
  <c r="U200" i="1"/>
  <c r="F198" i="1"/>
  <c r="G197" i="1"/>
  <c r="M202" i="1"/>
  <c r="L201" i="1"/>
  <c r="J201" i="1"/>
  <c r="I201" i="1"/>
  <c r="K201" i="1"/>
  <c r="N201" i="1" l="1"/>
  <c r="T201" i="1" s="1"/>
  <c r="F199" i="1"/>
  <c r="G198" i="1"/>
  <c r="M203" i="1"/>
  <c r="L202" i="1"/>
  <c r="J202" i="1"/>
  <c r="I202" i="1"/>
  <c r="K202" i="1"/>
  <c r="U201" i="1" l="1"/>
  <c r="V201" i="1"/>
  <c r="F200" i="1"/>
  <c r="G199" i="1"/>
  <c r="M204" i="1"/>
  <c r="L203" i="1"/>
  <c r="I203" i="1"/>
  <c r="K203" i="1"/>
  <c r="J203" i="1"/>
  <c r="N202" i="1"/>
  <c r="T202" i="1" s="1"/>
  <c r="U202" i="1" l="1"/>
  <c r="V202" i="1"/>
  <c r="M205" i="1"/>
  <c r="L204" i="1"/>
  <c r="I204" i="1"/>
  <c r="J204" i="1"/>
  <c r="K204" i="1"/>
  <c r="N204" i="1"/>
  <c r="T204" i="1" s="1"/>
  <c r="V204" i="1" s="1"/>
  <c r="N203" i="1"/>
  <c r="T203" i="1" s="1"/>
  <c r="F201" i="1"/>
  <c r="G200" i="1"/>
  <c r="U203" i="1" l="1"/>
  <c r="V203" i="1"/>
  <c r="U204" i="1"/>
  <c r="F202" i="1"/>
  <c r="G201" i="1"/>
  <c r="M206" i="1"/>
  <c r="L205" i="1"/>
  <c r="J205" i="1"/>
  <c r="I205" i="1"/>
  <c r="K205" i="1"/>
  <c r="N205" i="1" l="1"/>
  <c r="T205" i="1" s="1"/>
  <c r="M207" i="1"/>
  <c r="L206" i="1"/>
  <c r="J206" i="1"/>
  <c r="I206" i="1"/>
  <c r="K206" i="1"/>
  <c r="F203" i="1"/>
  <c r="G202" i="1"/>
  <c r="U205" i="1" l="1"/>
  <c r="V205" i="1"/>
  <c r="N206" i="1"/>
  <c r="T206" i="1" s="1"/>
  <c r="M208" i="1"/>
  <c r="L207" i="1"/>
  <c r="I207" i="1"/>
  <c r="J207" i="1"/>
  <c r="K207" i="1"/>
  <c r="F204" i="1"/>
  <c r="G203" i="1"/>
  <c r="U206" i="1" l="1"/>
  <c r="V206" i="1"/>
  <c r="F205" i="1"/>
  <c r="G204" i="1"/>
  <c r="M209" i="1"/>
  <c r="L208" i="1"/>
  <c r="J208" i="1"/>
  <c r="I208" i="1"/>
  <c r="K208" i="1"/>
  <c r="N207" i="1"/>
  <c r="T207" i="1" s="1"/>
  <c r="U207" i="1" l="1"/>
  <c r="V207" i="1"/>
  <c r="N208" i="1"/>
  <c r="T208" i="1" s="1"/>
  <c r="M210" i="1"/>
  <c r="L209" i="1"/>
  <c r="I209" i="1"/>
  <c r="J209" i="1"/>
  <c r="K209" i="1"/>
  <c r="F206" i="1"/>
  <c r="G205" i="1"/>
  <c r="U208" i="1" l="1"/>
  <c r="V208" i="1"/>
  <c r="F207" i="1"/>
  <c r="G206" i="1"/>
  <c r="N209" i="1"/>
  <c r="T209" i="1" s="1"/>
  <c r="M211" i="1"/>
  <c r="L210" i="1"/>
  <c r="I210" i="1"/>
  <c r="J210" i="1"/>
  <c r="K210" i="1"/>
  <c r="U209" i="1" l="1"/>
  <c r="V209" i="1"/>
  <c r="M212" i="1"/>
  <c r="L211" i="1"/>
  <c r="I211" i="1"/>
  <c r="J211" i="1"/>
  <c r="K211" i="1"/>
  <c r="N210" i="1"/>
  <c r="T210" i="1" s="1"/>
  <c r="F208" i="1"/>
  <c r="G207" i="1"/>
  <c r="U210" i="1" l="1"/>
  <c r="V210" i="1"/>
  <c r="N211" i="1"/>
  <c r="T211" i="1" s="1"/>
  <c r="M213" i="1"/>
  <c r="L212" i="1"/>
  <c r="I212" i="1"/>
  <c r="J212" i="1"/>
  <c r="K212" i="1"/>
  <c r="F209" i="1"/>
  <c r="G208" i="1"/>
  <c r="U211" i="1" l="1"/>
  <c r="V211" i="1"/>
  <c r="N212" i="1"/>
  <c r="T212" i="1" s="1"/>
  <c r="F210" i="1"/>
  <c r="G209" i="1"/>
  <c r="M214" i="1"/>
  <c r="L213" i="1"/>
  <c r="J213" i="1"/>
  <c r="I213" i="1"/>
  <c r="K213" i="1"/>
  <c r="U212" i="1" l="1"/>
  <c r="V212" i="1"/>
  <c r="N213" i="1"/>
  <c r="T213" i="1" s="1"/>
  <c r="M215" i="1"/>
  <c r="L214" i="1"/>
  <c r="J214" i="1"/>
  <c r="I214" i="1"/>
  <c r="K214" i="1"/>
  <c r="F211" i="1"/>
  <c r="G210" i="1"/>
  <c r="U213" i="1" l="1"/>
  <c r="V213" i="1"/>
  <c r="N214" i="1"/>
  <c r="T214" i="1" s="1"/>
  <c r="F212" i="1"/>
  <c r="G211" i="1"/>
  <c r="M216" i="1"/>
  <c r="L215" i="1"/>
  <c r="I215" i="1"/>
  <c r="J215" i="1"/>
  <c r="K215" i="1"/>
  <c r="U214" i="1" l="1"/>
  <c r="V214" i="1"/>
  <c r="N215" i="1"/>
  <c r="T215" i="1" s="1"/>
  <c r="F213" i="1"/>
  <c r="G212" i="1"/>
  <c r="M217" i="1"/>
  <c r="L216" i="1"/>
  <c r="I216" i="1"/>
  <c r="J216" i="1"/>
  <c r="K216" i="1"/>
  <c r="U215" i="1" l="1"/>
  <c r="V215" i="1"/>
  <c r="N216" i="1"/>
  <c r="T216" i="1" s="1"/>
  <c r="M218" i="1"/>
  <c r="L217" i="1"/>
  <c r="I217" i="1"/>
  <c r="J217" i="1"/>
  <c r="K217" i="1"/>
  <c r="F214" i="1"/>
  <c r="G213" i="1"/>
  <c r="U216" i="1" l="1"/>
  <c r="V216" i="1"/>
  <c r="N217" i="1"/>
  <c r="T217" i="1" s="1"/>
  <c r="F215" i="1"/>
  <c r="G214" i="1"/>
  <c r="M219" i="1"/>
  <c r="L218" i="1"/>
  <c r="I218" i="1"/>
  <c r="J218" i="1"/>
  <c r="K218" i="1"/>
  <c r="U217" i="1" l="1"/>
  <c r="V217" i="1"/>
  <c r="N218" i="1"/>
  <c r="T218" i="1" s="1"/>
  <c r="M220" i="1"/>
  <c r="L219" i="1"/>
  <c r="J219" i="1"/>
  <c r="I219" i="1"/>
  <c r="K219" i="1"/>
  <c r="F216" i="1"/>
  <c r="G215" i="1"/>
  <c r="U218" i="1" l="1"/>
  <c r="V218" i="1"/>
  <c r="N219" i="1"/>
  <c r="T219" i="1" s="1"/>
  <c r="M221" i="1"/>
  <c r="L220" i="1"/>
  <c r="I220" i="1"/>
  <c r="J220" i="1"/>
  <c r="K220" i="1"/>
  <c r="F217" i="1"/>
  <c r="G216" i="1"/>
  <c r="U219" i="1" l="1"/>
  <c r="V219" i="1"/>
  <c r="N220" i="1"/>
  <c r="T220" i="1" s="1"/>
  <c r="F218" i="1"/>
  <c r="G217" i="1"/>
  <c r="M222" i="1"/>
  <c r="L221" i="1"/>
  <c r="J221" i="1"/>
  <c r="I221" i="1"/>
  <c r="K221" i="1"/>
  <c r="U220" i="1" l="1"/>
  <c r="V220" i="1"/>
  <c r="N221" i="1"/>
  <c r="T221" i="1" s="1"/>
  <c r="F219" i="1"/>
  <c r="G218" i="1"/>
  <c r="M223" i="1"/>
  <c r="L222" i="1"/>
  <c r="I222" i="1"/>
  <c r="J222" i="1"/>
  <c r="K222" i="1"/>
  <c r="U221" i="1" l="1"/>
  <c r="V221" i="1"/>
  <c r="N222" i="1"/>
  <c r="T222" i="1" s="1"/>
  <c r="F220" i="1"/>
  <c r="G219" i="1"/>
  <c r="M224" i="1"/>
  <c r="L223" i="1"/>
  <c r="I223" i="1"/>
  <c r="K223" i="1"/>
  <c r="J223" i="1"/>
  <c r="U222" i="1" l="1"/>
  <c r="V222" i="1"/>
  <c r="M225" i="1"/>
  <c r="L224" i="1"/>
  <c r="J224" i="1"/>
  <c r="I224" i="1"/>
  <c r="K224" i="1"/>
  <c r="F221" i="1"/>
  <c r="G220" i="1"/>
  <c r="N223" i="1"/>
  <c r="T223" i="1" s="1"/>
  <c r="U223" i="1" l="1"/>
  <c r="V223" i="1"/>
  <c r="F222" i="1"/>
  <c r="G221" i="1"/>
  <c r="N224" i="1"/>
  <c r="T224" i="1" s="1"/>
  <c r="M226" i="1"/>
  <c r="L225" i="1"/>
  <c r="I225" i="1"/>
  <c r="J225" i="1"/>
  <c r="K225" i="1"/>
  <c r="U224" i="1" l="1"/>
  <c r="V224" i="1"/>
  <c r="M227" i="1"/>
  <c r="L226" i="1"/>
  <c r="I226" i="1"/>
  <c r="J226" i="1"/>
  <c r="K226" i="1"/>
  <c r="N225" i="1"/>
  <c r="T225" i="1" s="1"/>
  <c r="F223" i="1"/>
  <c r="G222" i="1"/>
  <c r="U225" i="1" l="1"/>
  <c r="V225" i="1"/>
  <c r="N226" i="1"/>
  <c r="T226" i="1" s="1"/>
  <c r="M228" i="1"/>
  <c r="L227" i="1"/>
  <c r="I227" i="1"/>
  <c r="J227" i="1"/>
  <c r="K227" i="1"/>
  <c r="F224" i="1"/>
  <c r="G223" i="1"/>
  <c r="U226" i="1" l="1"/>
  <c r="V226" i="1"/>
  <c r="N227" i="1"/>
  <c r="T227" i="1" s="1"/>
  <c r="F225" i="1"/>
  <c r="G224" i="1"/>
  <c r="M229" i="1"/>
  <c r="L228" i="1"/>
  <c r="I228" i="1"/>
  <c r="J228" i="1"/>
  <c r="K228" i="1"/>
  <c r="U227" i="1" l="1"/>
  <c r="V227" i="1"/>
  <c r="M230" i="1"/>
  <c r="L229" i="1"/>
  <c r="I229" i="1"/>
  <c r="J229" i="1"/>
  <c r="K229" i="1"/>
  <c r="F226" i="1"/>
  <c r="G225" i="1"/>
  <c r="N228" i="1"/>
  <c r="T228" i="1" s="1"/>
  <c r="U228" i="1" l="1"/>
  <c r="V228" i="1"/>
  <c r="N229" i="1"/>
  <c r="T229" i="1" s="1"/>
  <c r="F227" i="1"/>
  <c r="G226" i="1"/>
  <c r="M231" i="1"/>
  <c r="L230" i="1"/>
  <c r="I230" i="1"/>
  <c r="J230" i="1"/>
  <c r="K230" i="1"/>
  <c r="U229" i="1" l="1"/>
  <c r="V229" i="1"/>
  <c r="M232" i="1"/>
  <c r="L231" i="1"/>
  <c r="I231" i="1"/>
  <c r="K231" i="1"/>
  <c r="J231" i="1"/>
  <c r="N230" i="1"/>
  <c r="T230" i="1" s="1"/>
  <c r="F228" i="1"/>
  <c r="G227" i="1"/>
  <c r="N231" i="1" l="1"/>
  <c r="T231" i="1" s="1"/>
  <c r="V231" i="1" s="1"/>
  <c r="U230" i="1"/>
  <c r="V230" i="1"/>
  <c r="F229" i="1"/>
  <c r="G228" i="1"/>
  <c r="M233" i="1"/>
  <c r="L232" i="1"/>
  <c r="I232" i="1"/>
  <c r="J232" i="1"/>
  <c r="K232" i="1"/>
  <c r="U231" i="1" l="1"/>
  <c r="N232" i="1"/>
  <c r="T232" i="1" s="1"/>
  <c r="M234" i="1"/>
  <c r="L233" i="1"/>
  <c r="J233" i="1"/>
  <c r="I233" i="1"/>
  <c r="K233" i="1"/>
  <c r="F230" i="1"/>
  <c r="G229" i="1"/>
  <c r="U232" i="1" l="1"/>
  <c r="V232" i="1"/>
  <c r="N233" i="1"/>
  <c r="T233" i="1" s="1"/>
  <c r="M235" i="1"/>
  <c r="L234" i="1"/>
  <c r="I234" i="1"/>
  <c r="J234" i="1"/>
  <c r="K234" i="1"/>
  <c r="F231" i="1"/>
  <c r="G230" i="1"/>
  <c r="U233" i="1" l="1"/>
  <c r="V233" i="1"/>
  <c r="N234" i="1"/>
  <c r="T234" i="1" s="1"/>
  <c r="F232" i="1"/>
  <c r="G231" i="1"/>
  <c r="M236" i="1"/>
  <c r="L235" i="1"/>
  <c r="J235" i="1"/>
  <c r="I235" i="1"/>
  <c r="K235" i="1"/>
  <c r="U234" i="1" l="1"/>
  <c r="V234" i="1"/>
  <c r="N235" i="1"/>
  <c r="T235" i="1" s="1"/>
  <c r="M237" i="1"/>
  <c r="L236" i="1"/>
  <c r="I236" i="1"/>
  <c r="J236" i="1"/>
  <c r="K236" i="1"/>
  <c r="F233" i="1"/>
  <c r="G232" i="1"/>
  <c r="U235" i="1" l="1"/>
  <c r="V235" i="1"/>
  <c r="N236" i="1"/>
  <c r="T236" i="1" s="1"/>
  <c r="M238" i="1"/>
  <c r="L237" i="1"/>
  <c r="I237" i="1"/>
  <c r="J237" i="1"/>
  <c r="K237" i="1"/>
  <c r="F234" i="1"/>
  <c r="G233" i="1"/>
  <c r="U236" i="1" l="1"/>
  <c r="V236" i="1"/>
  <c r="M239" i="1"/>
  <c r="L238" i="1"/>
  <c r="I238" i="1"/>
  <c r="J238" i="1"/>
  <c r="K238" i="1"/>
  <c r="F235" i="1"/>
  <c r="G234" i="1"/>
  <c r="N237" i="1"/>
  <c r="T237" i="1" s="1"/>
  <c r="U237" i="1" l="1"/>
  <c r="V237" i="1"/>
  <c r="F236" i="1"/>
  <c r="G235" i="1"/>
  <c r="N238" i="1"/>
  <c r="T238" i="1" s="1"/>
  <c r="M240" i="1"/>
  <c r="L239" i="1"/>
  <c r="I239" i="1"/>
  <c r="J239" i="1"/>
  <c r="K239" i="1"/>
  <c r="U238" i="1" l="1"/>
  <c r="V238" i="1"/>
  <c r="M241" i="1"/>
  <c r="L240" i="1"/>
  <c r="I240" i="1"/>
  <c r="J240" i="1"/>
  <c r="K240" i="1"/>
  <c r="N239" i="1"/>
  <c r="T239" i="1" s="1"/>
  <c r="F237" i="1"/>
  <c r="G236" i="1"/>
  <c r="U239" i="1" l="1"/>
  <c r="V239" i="1"/>
  <c r="N240" i="1"/>
  <c r="T240" i="1" s="1"/>
  <c r="M242" i="1"/>
  <c r="L241" i="1"/>
  <c r="J241" i="1"/>
  <c r="I241" i="1"/>
  <c r="K241" i="1"/>
  <c r="F238" i="1"/>
  <c r="G237" i="1"/>
  <c r="U240" i="1" l="1"/>
  <c r="V240" i="1"/>
  <c r="N241" i="1"/>
  <c r="T241" i="1" s="1"/>
  <c r="M243" i="1"/>
  <c r="L242" i="1"/>
  <c r="I242" i="1"/>
  <c r="J242" i="1"/>
  <c r="K242" i="1"/>
  <c r="F239" i="1"/>
  <c r="G238" i="1"/>
  <c r="U241" i="1" l="1"/>
  <c r="V241" i="1"/>
  <c r="N242" i="1"/>
  <c r="T242" i="1" s="1"/>
  <c r="M244" i="1"/>
  <c r="L243" i="1"/>
  <c r="I243" i="1"/>
  <c r="J243" i="1"/>
  <c r="K243" i="1"/>
  <c r="F240" i="1"/>
  <c r="G239" i="1"/>
  <c r="U242" i="1" l="1"/>
  <c r="V242" i="1"/>
  <c r="N243" i="1"/>
  <c r="T243" i="1" s="1"/>
  <c r="F241" i="1"/>
  <c r="G240" i="1"/>
  <c r="M245" i="1"/>
  <c r="L244" i="1"/>
  <c r="I244" i="1"/>
  <c r="J244" i="1"/>
  <c r="K244" i="1"/>
  <c r="U243" i="1" l="1"/>
  <c r="V243" i="1"/>
  <c r="M246" i="1"/>
  <c r="L245" i="1"/>
  <c r="I245" i="1"/>
  <c r="K245" i="1"/>
  <c r="J245" i="1"/>
  <c r="F242" i="1"/>
  <c r="G241" i="1"/>
  <c r="N244" i="1"/>
  <c r="T244" i="1" s="1"/>
  <c r="U244" i="1" l="1"/>
  <c r="V244" i="1"/>
  <c r="N245" i="1"/>
  <c r="T245" i="1" s="1"/>
  <c r="F243" i="1"/>
  <c r="G242" i="1"/>
  <c r="M247" i="1"/>
  <c r="L246" i="1"/>
  <c r="I246" i="1"/>
  <c r="J246" i="1"/>
  <c r="K246" i="1"/>
  <c r="U245" i="1" l="1"/>
  <c r="V245" i="1"/>
  <c r="M248" i="1"/>
  <c r="L247" i="1"/>
  <c r="I247" i="1"/>
  <c r="J247" i="1"/>
  <c r="K247" i="1"/>
  <c r="N247" i="1"/>
  <c r="T247" i="1" s="1"/>
  <c r="V247" i="1" s="1"/>
  <c r="N246" i="1"/>
  <c r="T246" i="1" s="1"/>
  <c r="F244" i="1"/>
  <c r="G243" i="1"/>
  <c r="U246" i="1" l="1"/>
  <c r="U247" i="1" s="1"/>
  <c r="V246" i="1"/>
  <c r="M249" i="1"/>
  <c r="L248" i="1"/>
  <c r="I248" i="1"/>
  <c r="J248" i="1"/>
  <c r="K248" i="1"/>
  <c r="F245" i="1"/>
  <c r="G244" i="1"/>
  <c r="N248" i="1" l="1"/>
  <c r="T248" i="1" s="1"/>
  <c r="F246" i="1"/>
  <c r="G245" i="1"/>
  <c r="M250" i="1"/>
  <c r="L249" i="1"/>
  <c r="J249" i="1"/>
  <c r="I249" i="1"/>
  <c r="K249" i="1"/>
  <c r="U248" i="1" l="1"/>
  <c r="V248" i="1"/>
  <c r="N249" i="1"/>
  <c r="T249" i="1" s="1"/>
  <c r="F247" i="1"/>
  <c r="G246" i="1"/>
  <c r="M251" i="1"/>
  <c r="L250" i="1"/>
  <c r="J250" i="1"/>
  <c r="I250" i="1"/>
  <c r="K250" i="1"/>
  <c r="U249" i="1" l="1"/>
  <c r="V249" i="1"/>
  <c r="N250" i="1"/>
  <c r="T250" i="1" s="1"/>
  <c r="M252" i="1"/>
  <c r="L251" i="1"/>
  <c r="J251" i="1"/>
  <c r="I251" i="1"/>
  <c r="K251" i="1"/>
  <c r="F248" i="1"/>
  <c r="G247" i="1"/>
  <c r="U250" i="1" l="1"/>
  <c r="V250" i="1"/>
  <c r="F249" i="1"/>
  <c r="G248" i="1"/>
  <c r="M253" i="1"/>
  <c r="L252" i="1"/>
  <c r="J252" i="1"/>
  <c r="I252" i="1"/>
  <c r="K252" i="1"/>
  <c r="N251" i="1"/>
  <c r="T251" i="1" s="1"/>
  <c r="U251" i="1" l="1"/>
  <c r="V251" i="1"/>
  <c r="M254" i="1"/>
  <c r="L253" i="1"/>
  <c r="I253" i="1"/>
  <c r="J253" i="1"/>
  <c r="K253" i="1"/>
  <c r="N253" i="1"/>
  <c r="T253" i="1" s="1"/>
  <c r="V253" i="1" s="1"/>
  <c r="N252" i="1"/>
  <c r="T252" i="1" s="1"/>
  <c r="F250" i="1"/>
  <c r="G249" i="1"/>
  <c r="U252" i="1" l="1"/>
  <c r="V252" i="1"/>
  <c r="U253" i="1"/>
  <c r="F251" i="1"/>
  <c r="G250" i="1"/>
  <c r="M255" i="1"/>
  <c r="L254" i="1"/>
  <c r="J254" i="1"/>
  <c r="I254" i="1"/>
  <c r="K254" i="1"/>
  <c r="M256" i="1" l="1"/>
  <c r="L255" i="1"/>
  <c r="I255" i="1"/>
  <c r="J255" i="1"/>
  <c r="K255" i="1"/>
  <c r="F252" i="1"/>
  <c r="G251" i="1"/>
  <c r="N254" i="1"/>
  <c r="T254" i="1" s="1"/>
  <c r="U254" i="1" l="1"/>
  <c r="V254" i="1"/>
  <c r="N255" i="1"/>
  <c r="T255" i="1" s="1"/>
  <c r="F253" i="1"/>
  <c r="G252" i="1"/>
  <c r="M257" i="1"/>
  <c r="L256" i="1"/>
  <c r="I256" i="1"/>
  <c r="J256" i="1"/>
  <c r="K256" i="1"/>
  <c r="U255" i="1" l="1"/>
  <c r="V255" i="1"/>
  <c r="F254" i="1"/>
  <c r="G253" i="1"/>
  <c r="N256" i="1"/>
  <c r="T256" i="1" s="1"/>
  <c r="M258" i="1"/>
  <c r="L257" i="1"/>
  <c r="J257" i="1"/>
  <c r="I257" i="1"/>
  <c r="K257" i="1"/>
  <c r="U256" i="1" l="1"/>
  <c r="V256" i="1"/>
  <c r="M259" i="1"/>
  <c r="L258" i="1"/>
  <c r="J258" i="1"/>
  <c r="I258" i="1"/>
  <c r="K258" i="1"/>
  <c r="N257" i="1"/>
  <c r="T257" i="1" s="1"/>
  <c r="F255" i="1"/>
  <c r="G254" i="1"/>
  <c r="U257" i="1" l="1"/>
  <c r="V257" i="1"/>
  <c r="N258" i="1"/>
  <c r="T258" i="1" s="1"/>
  <c r="F256" i="1"/>
  <c r="G255" i="1"/>
  <c r="M260" i="1"/>
  <c r="L259" i="1"/>
  <c r="J259" i="1"/>
  <c r="I259" i="1"/>
  <c r="K259" i="1"/>
  <c r="U258" i="1" l="1"/>
  <c r="V258" i="1"/>
  <c r="M261" i="1"/>
  <c r="L260" i="1"/>
  <c r="I260" i="1"/>
  <c r="J260" i="1"/>
  <c r="K260" i="1"/>
  <c r="F257" i="1"/>
  <c r="G256" i="1"/>
  <c r="N259" i="1"/>
  <c r="T259" i="1" s="1"/>
  <c r="U259" i="1" l="1"/>
  <c r="V259" i="1"/>
  <c r="N260" i="1"/>
  <c r="T260" i="1" s="1"/>
  <c r="F258" i="1"/>
  <c r="G257" i="1"/>
  <c r="M262" i="1"/>
  <c r="L261" i="1"/>
  <c r="I261" i="1"/>
  <c r="J261" i="1"/>
  <c r="K261" i="1"/>
  <c r="U260" i="1" l="1"/>
  <c r="V260" i="1"/>
  <c r="M263" i="1"/>
  <c r="L262" i="1"/>
  <c r="J262" i="1"/>
  <c r="I262" i="1"/>
  <c r="K262" i="1"/>
  <c r="N261" i="1"/>
  <c r="T261" i="1" s="1"/>
  <c r="F259" i="1"/>
  <c r="G258" i="1"/>
  <c r="U261" i="1" l="1"/>
  <c r="V261" i="1"/>
  <c r="N262" i="1"/>
  <c r="T262" i="1" s="1"/>
  <c r="F260" i="1"/>
  <c r="G259" i="1"/>
  <c r="M264" i="1"/>
  <c r="L263" i="1"/>
  <c r="I263" i="1"/>
  <c r="J263" i="1"/>
  <c r="K263" i="1"/>
  <c r="U262" i="1" l="1"/>
  <c r="V262" i="1"/>
  <c r="M265" i="1"/>
  <c r="L264" i="1"/>
  <c r="J264" i="1"/>
  <c r="I264" i="1"/>
  <c r="K264" i="1"/>
  <c r="F261" i="1"/>
  <c r="G260" i="1"/>
  <c r="N263" i="1"/>
  <c r="T263" i="1" s="1"/>
  <c r="U263" i="1" l="1"/>
  <c r="V263" i="1"/>
  <c r="N264" i="1"/>
  <c r="T264" i="1" s="1"/>
  <c r="F262" i="1"/>
  <c r="G261" i="1"/>
  <c r="M266" i="1"/>
  <c r="L265" i="1"/>
  <c r="J265" i="1"/>
  <c r="I265" i="1"/>
  <c r="K265" i="1"/>
  <c r="U264" i="1" l="1"/>
  <c r="V264" i="1"/>
  <c r="N265" i="1"/>
  <c r="T265" i="1" s="1"/>
  <c r="M267" i="1"/>
  <c r="L266" i="1"/>
  <c r="J266" i="1"/>
  <c r="I266" i="1"/>
  <c r="K266" i="1"/>
  <c r="F263" i="1"/>
  <c r="G262" i="1"/>
  <c r="U265" i="1" l="1"/>
  <c r="V265" i="1"/>
  <c r="N266" i="1"/>
  <c r="T266" i="1" s="1"/>
  <c r="F264" i="1"/>
  <c r="G263" i="1"/>
  <c r="M268" i="1"/>
  <c r="L267" i="1"/>
  <c r="I267" i="1"/>
  <c r="J267" i="1"/>
  <c r="K267" i="1"/>
  <c r="U266" i="1" l="1"/>
  <c r="V266" i="1"/>
  <c r="M269" i="1"/>
  <c r="L268" i="1"/>
  <c r="I268" i="1"/>
  <c r="J268" i="1"/>
  <c r="K268" i="1"/>
  <c r="F265" i="1"/>
  <c r="G264" i="1"/>
  <c r="N267" i="1"/>
  <c r="T267" i="1" s="1"/>
  <c r="U267" i="1" l="1"/>
  <c r="V267" i="1"/>
  <c r="N268" i="1"/>
  <c r="T268" i="1" s="1"/>
  <c r="F266" i="1"/>
  <c r="G265" i="1"/>
  <c r="M270" i="1"/>
  <c r="L269" i="1"/>
  <c r="I269" i="1"/>
  <c r="J269" i="1"/>
  <c r="K269" i="1"/>
  <c r="U268" i="1" l="1"/>
  <c r="V268" i="1"/>
  <c r="M271" i="1"/>
  <c r="L270" i="1"/>
  <c r="J270" i="1"/>
  <c r="I270" i="1"/>
  <c r="K270" i="1"/>
  <c r="N269" i="1"/>
  <c r="T269" i="1" s="1"/>
  <c r="F267" i="1"/>
  <c r="G266" i="1"/>
  <c r="U269" i="1" l="1"/>
  <c r="V269" i="1"/>
  <c r="N270" i="1"/>
  <c r="T270" i="1" s="1"/>
  <c r="F268" i="1"/>
  <c r="G267" i="1"/>
  <c r="M272" i="1"/>
  <c r="L271" i="1"/>
  <c r="I271" i="1"/>
  <c r="J271" i="1"/>
  <c r="K271" i="1"/>
  <c r="U270" i="1" l="1"/>
  <c r="V270" i="1"/>
  <c r="N271" i="1"/>
  <c r="T271" i="1" s="1"/>
  <c r="M273" i="1"/>
  <c r="L272" i="1"/>
  <c r="J272" i="1"/>
  <c r="I272" i="1"/>
  <c r="K272" i="1"/>
  <c r="F269" i="1"/>
  <c r="G268" i="1"/>
  <c r="U271" i="1" l="1"/>
  <c r="V271" i="1"/>
  <c r="N272" i="1"/>
  <c r="T272" i="1" s="1"/>
  <c r="F270" i="1"/>
  <c r="G269" i="1"/>
  <c r="M274" i="1"/>
  <c r="L273" i="1"/>
  <c r="I273" i="1"/>
  <c r="J273" i="1"/>
  <c r="K273" i="1"/>
  <c r="U272" i="1" l="1"/>
  <c r="V272" i="1"/>
  <c r="N273" i="1"/>
  <c r="T273" i="1" s="1"/>
  <c r="F271" i="1"/>
  <c r="G270" i="1"/>
  <c r="M275" i="1"/>
  <c r="L274" i="1"/>
  <c r="J274" i="1"/>
  <c r="I274" i="1"/>
  <c r="K274" i="1"/>
  <c r="U273" i="1" l="1"/>
  <c r="V273" i="1"/>
  <c r="N274" i="1"/>
  <c r="T274" i="1" s="1"/>
  <c r="M276" i="1"/>
  <c r="L275" i="1"/>
  <c r="I275" i="1"/>
  <c r="J275" i="1"/>
  <c r="K275" i="1"/>
  <c r="F272" i="1"/>
  <c r="G271" i="1"/>
  <c r="U274" i="1" l="1"/>
  <c r="V274" i="1"/>
  <c r="N275" i="1"/>
  <c r="T275" i="1" s="1"/>
  <c r="V275" i="1" s="1"/>
  <c r="F273" i="1"/>
  <c r="G272" i="1"/>
  <c r="M277" i="1"/>
  <c r="L276" i="1"/>
  <c r="I276" i="1"/>
  <c r="J276" i="1"/>
  <c r="K276" i="1"/>
  <c r="U275" i="1" l="1"/>
  <c r="M278" i="1"/>
  <c r="L277" i="1"/>
  <c r="J277" i="1"/>
  <c r="I277" i="1"/>
  <c r="K277" i="1"/>
  <c r="F274" i="1"/>
  <c r="G273" i="1"/>
  <c r="N276" i="1"/>
  <c r="T276" i="1" s="1"/>
  <c r="U276" i="1" l="1"/>
  <c r="V276" i="1"/>
  <c r="N277" i="1"/>
  <c r="T277" i="1" s="1"/>
  <c r="F275" i="1"/>
  <c r="G274" i="1"/>
  <c r="M279" i="1"/>
  <c r="L278" i="1"/>
  <c r="I278" i="1"/>
  <c r="J278" i="1"/>
  <c r="K278" i="1"/>
  <c r="U277" i="1" l="1"/>
  <c r="V277" i="1"/>
  <c r="M280" i="1"/>
  <c r="L279" i="1"/>
  <c r="I279" i="1"/>
  <c r="J279" i="1"/>
  <c r="K279" i="1"/>
  <c r="N278" i="1"/>
  <c r="T278" i="1" s="1"/>
  <c r="F276" i="1"/>
  <c r="G275" i="1"/>
  <c r="U278" i="1" l="1"/>
  <c r="V278" i="1"/>
  <c r="N279" i="1"/>
  <c r="T279" i="1" s="1"/>
  <c r="F277" i="1"/>
  <c r="G276" i="1"/>
  <c r="M281" i="1"/>
  <c r="L280" i="1"/>
  <c r="J280" i="1"/>
  <c r="I280" i="1"/>
  <c r="K280" i="1"/>
  <c r="U279" i="1" l="1"/>
  <c r="V279" i="1"/>
  <c r="F278" i="1"/>
  <c r="G277" i="1"/>
  <c r="M282" i="1"/>
  <c r="L281" i="1"/>
  <c r="I281" i="1"/>
  <c r="J281" i="1"/>
  <c r="K281" i="1"/>
  <c r="N280" i="1"/>
  <c r="T280" i="1" s="1"/>
  <c r="U280" i="1" l="1"/>
  <c r="V280" i="1"/>
  <c r="M283" i="1"/>
  <c r="L282" i="1"/>
  <c r="I282" i="1"/>
  <c r="J282" i="1"/>
  <c r="K282" i="1"/>
  <c r="F279" i="1"/>
  <c r="G278" i="1"/>
  <c r="N281" i="1"/>
  <c r="T281" i="1" s="1"/>
  <c r="U281" i="1" l="1"/>
  <c r="V281" i="1"/>
  <c r="N282" i="1"/>
  <c r="T282" i="1" s="1"/>
  <c r="F280" i="1"/>
  <c r="G279" i="1"/>
  <c r="M284" i="1"/>
  <c r="L283" i="1"/>
  <c r="I283" i="1"/>
  <c r="J283" i="1"/>
  <c r="K283" i="1"/>
  <c r="U282" i="1" l="1"/>
  <c r="V282" i="1"/>
  <c r="M285" i="1"/>
  <c r="L284" i="1"/>
  <c r="I284" i="1"/>
  <c r="J284" i="1"/>
  <c r="K284" i="1"/>
  <c r="F281" i="1"/>
  <c r="G280" i="1"/>
  <c r="N283" i="1"/>
  <c r="T283" i="1" s="1"/>
  <c r="U283" i="1" l="1"/>
  <c r="V283" i="1"/>
  <c r="F282" i="1"/>
  <c r="G281" i="1"/>
  <c r="N284" i="1"/>
  <c r="T284" i="1" s="1"/>
  <c r="M286" i="1"/>
  <c r="L285" i="1"/>
  <c r="J285" i="1"/>
  <c r="I285" i="1"/>
  <c r="K285" i="1"/>
  <c r="U284" i="1" l="1"/>
  <c r="V284" i="1"/>
  <c r="M287" i="1"/>
  <c r="L286" i="1"/>
  <c r="I286" i="1"/>
  <c r="J286" i="1"/>
  <c r="K286" i="1"/>
  <c r="N285" i="1"/>
  <c r="T285" i="1" s="1"/>
  <c r="F283" i="1"/>
  <c r="G282" i="1"/>
  <c r="U285" i="1" l="1"/>
  <c r="V285" i="1"/>
  <c r="N286" i="1"/>
  <c r="T286" i="1" s="1"/>
  <c r="M288" i="1"/>
  <c r="L287" i="1"/>
  <c r="I287" i="1"/>
  <c r="K287" i="1"/>
  <c r="J287" i="1"/>
  <c r="F284" i="1"/>
  <c r="G283" i="1"/>
  <c r="U286" i="1" l="1"/>
  <c r="V286" i="1"/>
  <c r="N287" i="1"/>
  <c r="T287" i="1" s="1"/>
  <c r="F285" i="1"/>
  <c r="G284" i="1"/>
  <c r="M289" i="1"/>
  <c r="L288" i="1"/>
  <c r="I288" i="1"/>
  <c r="J288" i="1"/>
  <c r="K288" i="1"/>
  <c r="U287" i="1" l="1"/>
  <c r="V287" i="1"/>
  <c r="N288" i="1"/>
  <c r="T288" i="1" s="1"/>
  <c r="M290" i="1"/>
  <c r="L289" i="1"/>
  <c r="I289" i="1"/>
  <c r="J289" i="1"/>
  <c r="K289" i="1"/>
  <c r="F286" i="1"/>
  <c r="G285" i="1"/>
  <c r="U288" i="1" l="1"/>
  <c r="V288" i="1"/>
  <c r="N289" i="1"/>
  <c r="T289" i="1" s="1"/>
  <c r="F287" i="1"/>
  <c r="G286" i="1"/>
  <c r="M291" i="1"/>
  <c r="L290" i="1"/>
  <c r="J290" i="1"/>
  <c r="I290" i="1"/>
  <c r="K290" i="1"/>
  <c r="U289" i="1" l="1"/>
  <c r="V289" i="1"/>
  <c r="N290" i="1"/>
  <c r="T290" i="1" s="1"/>
  <c r="M292" i="1"/>
  <c r="L291" i="1"/>
  <c r="J291" i="1"/>
  <c r="I291" i="1"/>
  <c r="K291" i="1"/>
  <c r="F288" i="1"/>
  <c r="G287" i="1"/>
  <c r="U290" i="1" l="1"/>
  <c r="V290" i="1"/>
  <c r="N291" i="1"/>
  <c r="T291" i="1" s="1"/>
  <c r="F289" i="1"/>
  <c r="G288" i="1"/>
  <c r="M293" i="1"/>
  <c r="L292" i="1"/>
  <c r="I292" i="1"/>
  <c r="J292" i="1"/>
  <c r="K292" i="1"/>
  <c r="U291" i="1" l="1"/>
  <c r="V291" i="1"/>
  <c r="N292" i="1"/>
  <c r="T292" i="1" s="1"/>
  <c r="F290" i="1"/>
  <c r="G289" i="1"/>
  <c r="M294" i="1"/>
  <c r="L293" i="1"/>
  <c r="I293" i="1"/>
  <c r="J293" i="1"/>
  <c r="K293" i="1"/>
  <c r="U292" i="1" l="1"/>
  <c r="V292" i="1"/>
  <c r="N293" i="1"/>
  <c r="T293" i="1" s="1"/>
  <c r="M295" i="1"/>
  <c r="L294" i="1"/>
  <c r="I294" i="1"/>
  <c r="J294" i="1"/>
  <c r="K294" i="1"/>
  <c r="F291" i="1"/>
  <c r="G290" i="1"/>
  <c r="U293" i="1" l="1"/>
  <c r="V293" i="1"/>
  <c r="N294" i="1"/>
  <c r="T294" i="1" s="1"/>
  <c r="F292" i="1"/>
  <c r="G291" i="1"/>
  <c r="M296" i="1"/>
  <c r="L295" i="1"/>
  <c r="I295" i="1"/>
  <c r="K295" i="1"/>
  <c r="J295" i="1"/>
  <c r="U294" i="1" l="1"/>
  <c r="V294" i="1"/>
  <c r="N295" i="1"/>
  <c r="T295" i="1" s="1"/>
  <c r="M297" i="1"/>
  <c r="L296" i="1"/>
  <c r="J296" i="1"/>
  <c r="I296" i="1"/>
  <c r="K296" i="1"/>
  <c r="F293" i="1"/>
  <c r="G292" i="1"/>
  <c r="U295" i="1" l="1"/>
  <c r="V295" i="1"/>
  <c r="N296" i="1"/>
  <c r="T296" i="1" s="1"/>
  <c r="F294" i="1"/>
  <c r="G293" i="1"/>
  <c r="M298" i="1"/>
  <c r="L297" i="1"/>
  <c r="I297" i="1"/>
  <c r="J297" i="1"/>
  <c r="K297" i="1"/>
  <c r="U296" i="1" l="1"/>
  <c r="V296" i="1"/>
  <c r="M299" i="1"/>
  <c r="L298" i="1"/>
  <c r="I298" i="1"/>
  <c r="J298" i="1"/>
  <c r="K298" i="1"/>
  <c r="F295" i="1"/>
  <c r="G294" i="1"/>
  <c r="N297" i="1"/>
  <c r="T297" i="1" s="1"/>
  <c r="U297" i="1" l="1"/>
  <c r="V297" i="1"/>
  <c r="N298" i="1"/>
  <c r="T298" i="1" s="1"/>
  <c r="F296" i="1"/>
  <c r="G295" i="1"/>
  <c r="M300" i="1"/>
  <c r="L299" i="1"/>
  <c r="I299" i="1"/>
  <c r="J299" i="1"/>
  <c r="K299" i="1"/>
  <c r="U298" i="1" l="1"/>
  <c r="V298" i="1"/>
  <c r="M301" i="1"/>
  <c r="L300" i="1"/>
  <c r="I300" i="1"/>
  <c r="J300" i="1"/>
  <c r="K300" i="1"/>
  <c r="N299" i="1"/>
  <c r="T299" i="1" s="1"/>
  <c r="F297" i="1"/>
  <c r="G296" i="1"/>
  <c r="U299" i="1" l="1"/>
  <c r="V299" i="1"/>
  <c r="N300" i="1"/>
  <c r="T300" i="1" s="1"/>
  <c r="F298" i="1"/>
  <c r="G297" i="1"/>
  <c r="M302" i="1"/>
  <c r="L301" i="1"/>
  <c r="I301" i="1"/>
  <c r="J301" i="1"/>
  <c r="K301" i="1"/>
  <c r="U300" i="1" l="1"/>
  <c r="V300" i="1"/>
  <c r="N301" i="1"/>
  <c r="T301" i="1" s="1"/>
  <c r="F299" i="1"/>
  <c r="G298" i="1"/>
  <c r="M303" i="1"/>
  <c r="L302" i="1"/>
  <c r="I302" i="1"/>
  <c r="J302" i="1"/>
  <c r="K302" i="1"/>
  <c r="U301" i="1" l="1"/>
  <c r="V301" i="1"/>
  <c r="F300" i="1"/>
  <c r="G299" i="1"/>
  <c r="M304" i="1"/>
  <c r="L303" i="1"/>
  <c r="I303" i="1"/>
  <c r="J303" i="1"/>
  <c r="K303" i="1"/>
  <c r="N302" i="1"/>
  <c r="T302" i="1" s="1"/>
  <c r="U302" i="1" l="1"/>
  <c r="V302" i="1"/>
  <c r="N303" i="1"/>
  <c r="T303" i="1" s="1"/>
  <c r="V303" i="1" s="1"/>
  <c r="M305" i="1"/>
  <c r="L304" i="1"/>
  <c r="I304" i="1"/>
  <c r="J304" i="1"/>
  <c r="K304" i="1"/>
  <c r="F301" i="1"/>
  <c r="G300" i="1"/>
  <c r="U303" i="1" l="1"/>
  <c r="N304" i="1"/>
  <c r="T304" i="1" s="1"/>
  <c r="V304" i="1" s="1"/>
  <c r="F302" i="1"/>
  <c r="G301" i="1"/>
  <c r="U304" i="1"/>
  <c r="M306" i="1"/>
  <c r="L305" i="1"/>
  <c r="I305" i="1"/>
  <c r="J305" i="1"/>
  <c r="K305" i="1"/>
  <c r="M307" i="1" l="1"/>
  <c r="L306" i="1"/>
  <c r="I306" i="1"/>
  <c r="J306" i="1"/>
  <c r="K306" i="1"/>
  <c r="N305" i="1"/>
  <c r="T305" i="1" s="1"/>
  <c r="F303" i="1"/>
  <c r="G302" i="1"/>
  <c r="U305" i="1" l="1"/>
  <c r="V305" i="1"/>
  <c r="M308" i="1"/>
  <c r="L307" i="1"/>
  <c r="J307" i="1"/>
  <c r="I307" i="1"/>
  <c r="K307" i="1"/>
  <c r="N306" i="1"/>
  <c r="T306" i="1" s="1"/>
  <c r="F304" i="1"/>
  <c r="G303" i="1"/>
  <c r="U306" i="1" l="1"/>
  <c r="V306" i="1"/>
  <c r="N307" i="1"/>
  <c r="T307" i="1" s="1"/>
  <c r="M309" i="1"/>
  <c r="L308" i="1"/>
  <c r="J308" i="1"/>
  <c r="I308" i="1"/>
  <c r="K308" i="1"/>
  <c r="F305" i="1"/>
  <c r="G304" i="1"/>
  <c r="U307" i="1" l="1"/>
  <c r="V307" i="1"/>
  <c r="N308" i="1"/>
  <c r="T308" i="1" s="1"/>
  <c r="F306" i="1"/>
  <c r="G305" i="1"/>
  <c r="M310" i="1"/>
  <c r="L309" i="1"/>
  <c r="I309" i="1"/>
  <c r="K309" i="1"/>
  <c r="J309" i="1"/>
  <c r="U308" i="1" l="1"/>
  <c r="V308" i="1"/>
  <c r="N309" i="1"/>
  <c r="T309" i="1" s="1"/>
  <c r="F307" i="1"/>
  <c r="G306" i="1"/>
  <c r="M311" i="1"/>
  <c r="L310" i="1"/>
  <c r="I310" i="1"/>
  <c r="J310" i="1"/>
  <c r="K310" i="1"/>
  <c r="U309" i="1" l="1"/>
  <c r="V309" i="1"/>
  <c r="N310" i="1"/>
  <c r="T310" i="1" s="1"/>
  <c r="M312" i="1"/>
  <c r="L311" i="1"/>
  <c r="I311" i="1"/>
  <c r="J311" i="1"/>
  <c r="K311" i="1"/>
  <c r="F308" i="1"/>
  <c r="G307" i="1"/>
  <c r="U310" i="1" l="1"/>
  <c r="V310" i="1"/>
  <c r="N311" i="1"/>
  <c r="T311" i="1" s="1"/>
  <c r="F309" i="1"/>
  <c r="G308" i="1"/>
  <c r="M313" i="1"/>
  <c r="L312" i="1"/>
  <c r="J312" i="1"/>
  <c r="I312" i="1"/>
  <c r="K312" i="1"/>
  <c r="U311" i="1" l="1"/>
  <c r="V311" i="1"/>
  <c r="M314" i="1"/>
  <c r="L313" i="1"/>
  <c r="I313" i="1"/>
  <c r="J313" i="1"/>
  <c r="K313" i="1"/>
  <c r="F310" i="1"/>
  <c r="G309" i="1"/>
  <c r="N312" i="1"/>
  <c r="T312" i="1" s="1"/>
  <c r="U312" i="1" l="1"/>
  <c r="V312" i="1"/>
  <c r="N313" i="1"/>
  <c r="T313" i="1" s="1"/>
  <c r="F311" i="1"/>
  <c r="G310" i="1"/>
  <c r="M315" i="1"/>
  <c r="L314" i="1"/>
  <c r="I314" i="1"/>
  <c r="J314" i="1"/>
  <c r="K314" i="1"/>
  <c r="U313" i="1" l="1"/>
  <c r="V313" i="1"/>
  <c r="N314" i="1"/>
  <c r="T314" i="1" s="1"/>
  <c r="M316" i="1"/>
  <c r="L315" i="1"/>
  <c r="I315" i="1"/>
  <c r="J315" i="1"/>
  <c r="K315" i="1"/>
  <c r="F312" i="1"/>
  <c r="G311" i="1"/>
  <c r="U314" i="1" l="1"/>
  <c r="V314" i="1"/>
  <c r="N315" i="1"/>
  <c r="T315" i="1" s="1"/>
  <c r="F313" i="1"/>
  <c r="G312" i="1"/>
  <c r="M317" i="1"/>
  <c r="L316" i="1"/>
  <c r="J316" i="1"/>
  <c r="I316" i="1"/>
  <c r="K316" i="1"/>
  <c r="U315" i="1" l="1"/>
  <c r="V315" i="1"/>
  <c r="M318" i="1"/>
  <c r="L317" i="1"/>
  <c r="J317" i="1"/>
  <c r="I317" i="1"/>
  <c r="K317" i="1"/>
  <c r="F314" i="1"/>
  <c r="G313" i="1"/>
  <c r="N316" i="1"/>
  <c r="T316" i="1" s="1"/>
  <c r="U316" i="1" l="1"/>
  <c r="V316" i="1"/>
  <c r="N317" i="1"/>
  <c r="T317" i="1" s="1"/>
  <c r="F315" i="1"/>
  <c r="G314" i="1"/>
  <c r="M319" i="1"/>
  <c r="L318" i="1"/>
  <c r="J318" i="1"/>
  <c r="I318" i="1"/>
  <c r="K318" i="1"/>
  <c r="U317" i="1" l="1"/>
  <c r="V317" i="1"/>
  <c r="M320" i="1"/>
  <c r="L319" i="1"/>
  <c r="I319" i="1"/>
  <c r="J319" i="1"/>
  <c r="K319" i="1"/>
  <c r="N318" i="1"/>
  <c r="T318" i="1" s="1"/>
  <c r="F316" i="1"/>
  <c r="G315" i="1"/>
  <c r="U318" i="1" l="1"/>
  <c r="V318" i="1"/>
  <c r="N319" i="1"/>
  <c r="T319" i="1" s="1"/>
  <c r="M321" i="1"/>
  <c r="L320" i="1"/>
  <c r="I320" i="1"/>
  <c r="J320" i="1"/>
  <c r="K320" i="1"/>
  <c r="F317" i="1"/>
  <c r="G316" i="1"/>
  <c r="U319" i="1" l="1"/>
  <c r="V319" i="1"/>
  <c r="N320" i="1"/>
  <c r="T320" i="1" s="1"/>
  <c r="F318" i="1"/>
  <c r="G317" i="1"/>
  <c r="M322" i="1"/>
  <c r="L321" i="1"/>
  <c r="I321" i="1"/>
  <c r="K321" i="1"/>
  <c r="J321" i="1"/>
  <c r="U320" i="1" l="1"/>
  <c r="V320" i="1"/>
  <c r="N321" i="1"/>
  <c r="T321" i="1" s="1"/>
  <c r="M323" i="1"/>
  <c r="L322" i="1"/>
  <c r="J322" i="1"/>
  <c r="I322" i="1"/>
  <c r="K322" i="1"/>
  <c r="F319" i="1"/>
  <c r="G318" i="1"/>
  <c r="U321" i="1" l="1"/>
  <c r="V321" i="1"/>
  <c r="N322" i="1"/>
  <c r="T322" i="1" s="1"/>
  <c r="M324" i="1"/>
  <c r="L323" i="1"/>
  <c r="I323" i="1"/>
  <c r="K323" i="1"/>
  <c r="J323" i="1"/>
  <c r="F320" i="1"/>
  <c r="G319" i="1"/>
  <c r="U322" i="1" l="1"/>
  <c r="V322" i="1"/>
  <c r="N323" i="1"/>
  <c r="T323" i="1" s="1"/>
  <c r="F321" i="1"/>
  <c r="G320" i="1"/>
  <c r="M325" i="1"/>
  <c r="L324" i="1"/>
  <c r="J324" i="1"/>
  <c r="I324" i="1"/>
  <c r="K324" i="1"/>
  <c r="U323" i="1" l="1"/>
  <c r="V323" i="1"/>
  <c r="N324" i="1"/>
  <c r="T324" i="1" s="1"/>
  <c r="F322" i="1"/>
  <c r="G321" i="1"/>
  <c r="M326" i="1"/>
  <c r="L325" i="1"/>
  <c r="I325" i="1"/>
  <c r="K325" i="1"/>
  <c r="J325" i="1"/>
  <c r="U324" i="1" l="1"/>
  <c r="V324" i="1"/>
  <c r="N325" i="1"/>
  <c r="T325" i="1" s="1"/>
  <c r="M327" i="1"/>
  <c r="L326" i="1"/>
  <c r="I326" i="1"/>
  <c r="J326" i="1"/>
  <c r="K326" i="1"/>
  <c r="F323" i="1"/>
  <c r="G322" i="1"/>
  <c r="U325" i="1" l="1"/>
  <c r="V325" i="1"/>
  <c r="N326" i="1"/>
  <c r="T326" i="1" s="1"/>
  <c r="F324" i="1"/>
  <c r="G323" i="1"/>
  <c r="M328" i="1"/>
  <c r="L327" i="1"/>
  <c r="I327" i="1"/>
  <c r="J327" i="1"/>
  <c r="K327" i="1"/>
  <c r="U326" i="1" l="1"/>
  <c r="V326" i="1"/>
  <c r="N327" i="1"/>
  <c r="T327" i="1" s="1"/>
  <c r="V327" i="1" s="1"/>
  <c r="M329" i="1"/>
  <c r="L328" i="1"/>
  <c r="J328" i="1"/>
  <c r="I328" i="1"/>
  <c r="K328" i="1"/>
  <c r="F325" i="1"/>
  <c r="G324" i="1"/>
  <c r="U327" i="1" l="1"/>
  <c r="N328" i="1"/>
  <c r="T328" i="1" s="1"/>
  <c r="F326" i="1"/>
  <c r="G325" i="1"/>
  <c r="M330" i="1"/>
  <c r="L329" i="1"/>
  <c r="J329" i="1"/>
  <c r="I329" i="1"/>
  <c r="K329" i="1"/>
  <c r="U328" i="1" l="1"/>
  <c r="V328" i="1"/>
  <c r="N329" i="1"/>
  <c r="T329" i="1" s="1"/>
  <c r="M331" i="1"/>
  <c r="L330" i="1"/>
  <c r="I330" i="1"/>
  <c r="K330" i="1"/>
  <c r="J330" i="1"/>
  <c r="F327" i="1"/>
  <c r="G326" i="1"/>
  <c r="U329" i="1" l="1"/>
  <c r="V329" i="1"/>
  <c r="N330" i="1"/>
  <c r="T330" i="1" s="1"/>
  <c r="M332" i="1"/>
  <c r="L331" i="1"/>
  <c r="I331" i="1"/>
  <c r="J331" i="1"/>
  <c r="K331" i="1"/>
  <c r="F328" i="1"/>
  <c r="G327" i="1"/>
  <c r="U330" i="1" l="1"/>
  <c r="V330" i="1"/>
  <c r="N331" i="1"/>
  <c r="T331" i="1" s="1"/>
  <c r="F329" i="1"/>
  <c r="G328" i="1"/>
  <c r="M333" i="1"/>
  <c r="L332" i="1"/>
  <c r="I332" i="1"/>
  <c r="J332" i="1"/>
  <c r="K332" i="1"/>
  <c r="U331" i="1" l="1"/>
  <c r="V331" i="1"/>
  <c r="M334" i="1"/>
  <c r="L333" i="1"/>
  <c r="I333" i="1"/>
  <c r="J333" i="1"/>
  <c r="K333" i="1"/>
  <c r="N332" i="1"/>
  <c r="T332" i="1" s="1"/>
  <c r="F330" i="1"/>
  <c r="G329" i="1"/>
  <c r="U332" i="1" l="1"/>
  <c r="V332" i="1"/>
  <c r="N333" i="1"/>
  <c r="T333" i="1" s="1"/>
  <c r="M335" i="1"/>
  <c r="L334" i="1"/>
  <c r="I334" i="1"/>
  <c r="K334" i="1"/>
  <c r="J334" i="1"/>
  <c r="F331" i="1"/>
  <c r="G330" i="1"/>
  <c r="U333" i="1" l="1"/>
  <c r="V333" i="1"/>
  <c r="N334" i="1"/>
  <c r="T334" i="1" s="1"/>
  <c r="F332" i="1"/>
  <c r="G331" i="1"/>
  <c r="M336" i="1"/>
  <c r="L335" i="1"/>
  <c r="I335" i="1"/>
  <c r="J335" i="1"/>
  <c r="K335" i="1"/>
  <c r="U334" i="1" l="1"/>
  <c r="V334" i="1"/>
  <c r="M337" i="1"/>
  <c r="L336" i="1"/>
  <c r="J336" i="1"/>
  <c r="I336" i="1"/>
  <c r="K336" i="1"/>
  <c r="F333" i="1"/>
  <c r="G332" i="1"/>
  <c r="N335" i="1"/>
  <c r="T335" i="1" s="1"/>
  <c r="U335" i="1" l="1"/>
  <c r="V335" i="1"/>
  <c r="N336" i="1"/>
  <c r="T336" i="1" s="1"/>
  <c r="F334" i="1"/>
  <c r="G333" i="1"/>
  <c r="M338" i="1"/>
  <c r="L337" i="1"/>
  <c r="J337" i="1"/>
  <c r="I337" i="1"/>
  <c r="K337" i="1"/>
  <c r="U336" i="1" l="1"/>
  <c r="V336" i="1"/>
  <c r="M339" i="1"/>
  <c r="L338" i="1"/>
  <c r="I338" i="1"/>
  <c r="J338" i="1"/>
  <c r="K338" i="1"/>
  <c r="N338" i="1"/>
  <c r="T338" i="1" s="1"/>
  <c r="V338" i="1" s="1"/>
  <c r="N337" i="1"/>
  <c r="T337" i="1" s="1"/>
  <c r="F335" i="1"/>
  <c r="G334" i="1"/>
  <c r="U337" i="1" l="1"/>
  <c r="U338" i="1" s="1"/>
  <c r="V337" i="1"/>
  <c r="F336" i="1"/>
  <c r="G335" i="1"/>
  <c r="M340" i="1"/>
  <c r="L339" i="1"/>
  <c r="I339" i="1"/>
  <c r="J339" i="1"/>
  <c r="K339" i="1"/>
  <c r="M341" i="1" l="1"/>
  <c r="L340" i="1"/>
  <c r="I340" i="1"/>
  <c r="J340" i="1"/>
  <c r="K340" i="1"/>
  <c r="N340" i="1"/>
  <c r="T340" i="1" s="1"/>
  <c r="V340" i="1" s="1"/>
  <c r="N339" i="1"/>
  <c r="T339" i="1" s="1"/>
  <c r="F337" i="1"/>
  <c r="G336" i="1"/>
  <c r="U339" i="1" l="1"/>
  <c r="U340" i="1" s="1"/>
  <c r="V339" i="1"/>
  <c r="F338" i="1"/>
  <c r="G337" i="1"/>
  <c r="M342" i="1"/>
  <c r="L341" i="1"/>
  <c r="I341" i="1"/>
  <c r="J341" i="1"/>
  <c r="K341" i="1"/>
  <c r="M343" i="1" l="1"/>
  <c r="L342" i="1"/>
  <c r="I342" i="1"/>
  <c r="J342" i="1"/>
  <c r="K342" i="1"/>
  <c r="F339" i="1"/>
  <c r="G338" i="1"/>
  <c r="N341" i="1"/>
  <c r="T341" i="1" s="1"/>
  <c r="U341" i="1" l="1"/>
  <c r="V341" i="1"/>
  <c r="F340" i="1"/>
  <c r="G339" i="1"/>
  <c r="N342" i="1"/>
  <c r="T342" i="1" s="1"/>
  <c r="M344" i="1"/>
  <c r="L343" i="1"/>
  <c r="J343" i="1"/>
  <c r="I343" i="1"/>
  <c r="K343" i="1"/>
  <c r="U342" i="1" l="1"/>
  <c r="V342" i="1"/>
  <c r="N343" i="1"/>
  <c r="T343" i="1" s="1"/>
  <c r="M345" i="1"/>
  <c r="L344" i="1"/>
  <c r="I344" i="1"/>
  <c r="K344" i="1"/>
  <c r="J344" i="1"/>
  <c r="F341" i="1"/>
  <c r="G340" i="1"/>
  <c r="U343" i="1" l="1"/>
  <c r="V343" i="1"/>
  <c r="N344" i="1"/>
  <c r="T344" i="1" s="1"/>
  <c r="M346" i="1"/>
  <c r="L345" i="1"/>
  <c r="J345" i="1"/>
  <c r="I345" i="1"/>
  <c r="K345" i="1"/>
  <c r="F342" i="1"/>
  <c r="G341" i="1"/>
  <c r="U344" i="1" l="1"/>
  <c r="V344" i="1"/>
  <c r="N345" i="1"/>
  <c r="T345" i="1" s="1"/>
  <c r="F343" i="1"/>
  <c r="G342" i="1"/>
  <c r="M347" i="1"/>
  <c r="L346" i="1"/>
  <c r="I346" i="1"/>
  <c r="J346" i="1"/>
  <c r="K346" i="1"/>
  <c r="U345" i="1" l="1"/>
  <c r="V345" i="1"/>
  <c r="N346" i="1"/>
  <c r="T346" i="1" s="1"/>
  <c r="M348" i="1"/>
  <c r="L347" i="1"/>
  <c r="I347" i="1"/>
  <c r="J347" i="1"/>
  <c r="K347" i="1"/>
  <c r="F344" i="1"/>
  <c r="G343" i="1"/>
  <c r="U346" i="1" l="1"/>
  <c r="V346" i="1"/>
  <c r="N347" i="1"/>
  <c r="T347" i="1" s="1"/>
  <c r="F345" i="1"/>
  <c r="G344" i="1"/>
  <c r="M349" i="1"/>
  <c r="L348" i="1"/>
  <c r="J348" i="1"/>
  <c r="I348" i="1"/>
  <c r="K348" i="1"/>
  <c r="U347" i="1" l="1"/>
  <c r="V347" i="1"/>
  <c r="N348" i="1"/>
  <c r="T348" i="1" s="1"/>
  <c r="M350" i="1"/>
  <c r="L349" i="1"/>
  <c r="I349" i="1"/>
  <c r="J349" i="1"/>
  <c r="K349" i="1"/>
  <c r="F346" i="1"/>
  <c r="G345" i="1"/>
  <c r="U348" i="1" l="1"/>
  <c r="V348" i="1"/>
  <c r="N349" i="1"/>
  <c r="T349" i="1" s="1"/>
  <c r="V349" i="1" s="1"/>
  <c r="F347" i="1"/>
  <c r="G346" i="1"/>
  <c r="M351" i="1"/>
  <c r="L350" i="1"/>
  <c r="I350" i="1"/>
  <c r="K350" i="1"/>
  <c r="J350" i="1"/>
  <c r="U349" i="1" l="1"/>
  <c r="N350" i="1"/>
  <c r="T350" i="1" s="1"/>
  <c r="F348" i="1"/>
  <c r="G347" i="1"/>
  <c r="M352" i="1"/>
  <c r="L351" i="1"/>
  <c r="J351" i="1"/>
  <c r="I351" i="1"/>
  <c r="K351" i="1"/>
  <c r="U350" i="1" l="1"/>
  <c r="V350" i="1"/>
  <c r="N351" i="1"/>
  <c r="T351" i="1" s="1"/>
  <c r="M353" i="1"/>
  <c r="L352" i="1"/>
  <c r="I352" i="1"/>
  <c r="J352" i="1"/>
  <c r="K352" i="1"/>
  <c r="F349" i="1"/>
  <c r="G348" i="1"/>
  <c r="U351" i="1" l="1"/>
  <c r="V351" i="1"/>
  <c r="N352" i="1"/>
  <c r="T352" i="1" s="1"/>
  <c r="F350" i="1"/>
  <c r="G349" i="1"/>
  <c r="M354" i="1"/>
  <c r="L353" i="1"/>
  <c r="J353" i="1"/>
  <c r="I353" i="1"/>
  <c r="K353" i="1"/>
  <c r="U352" i="1" l="1"/>
  <c r="V352" i="1"/>
  <c r="M355" i="1"/>
  <c r="L354" i="1"/>
  <c r="I354" i="1"/>
  <c r="J354" i="1"/>
  <c r="K354" i="1"/>
  <c r="F351" i="1"/>
  <c r="G350" i="1"/>
  <c r="N353" i="1"/>
  <c r="T353" i="1" s="1"/>
  <c r="U353" i="1" l="1"/>
  <c r="V353" i="1"/>
  <c r="N354" i="1"/>
  <c r="T354" i="1" s="1"/>
  <c r="V354" i="1" s="1"/>
  <c r="F352" i="1"/>
  <c r="G351" i="1"/>
  <c r="M356" i="1"/>
  <c r="L355" i="1"/>
  <c r="J355" i="1"/>
  <c r="I355" i="1"/>
  <c r="K355" i="1"/>
  <c r="U354" i="1" l="1"/>
  <c r="M357" i="1"/>
  <c r="L356" i="1"/>
  <c r="J356" i="1"/>
  <c r="I356" i="1"/>
  <c r="K356" i="1"/>
  <c r="N355" i="1"/>
  <c r="T355" i="1" s="1"/>
  <c r="F353" i="1"/>
  <c r="G352" i="1"/>
  <c r="U355" i="1" l="1"/>
  <c r="V355" i="1"/>
  <c r="N356" i="1"/>
  <c r="T356" i="1" s="1"/>
  <c r="M358" i="1"/>
  <c r="L357" i="1"/>
  <c r="I357" i="1"/>
  <c r="J357" i="1"/>
  <c r="K357" i="1"/>
  <c r="F354" i="1"/>
  <c r="G353" i="1"/>
  <c r="U356" i="1" l="1"/>
  <c r="V356" i="1"/>
  <c r="N357" i="1"/>
  <c r="T357" i="1" s="1"/>
  <c r="M359" i="1"/>
  <c r="L358" i="1"/>
  <c r="I358" i="1"/>
  <c r="J358" i="1"/>
  <c r="K358" i="1"/>
  <c r="F355" i="1"/>
  <c r="G354" i="1"/>
  <c r="U357" i="1" l="1"/>
  <c r="V357" i="1"/>
  <c r="N358" i="1"/>
  <c r="T358" i="1" s="1"/>
  <c r="F356" i="1"/>
  <c r="G355" i="1"/>
  <c r="M360" i="1"/>
  <c r="L359" i="1"/>
  <c r="J359" i="1"/>
  <c r="I359" i="1"/>
  <c r="K359" i="1"/>
  <c r="U358" i="1" l="1"/>
  <c r="V358" i="1"/>
  <c r="N359" i="1"/>
  <c r="T359" i="1" s="1"/>
  <c r="M361" i="1"/>
  <c r="L360" i="1"/>
  <c r="I360" i="1"/>
  <c r="J360" i="1"/>
  <c r="K360" i="1"/>
  <c r="F357" i="1"/>
  <c r="G356" i="1"/>
  <c r="U359" i="1" l="1"/>
  <c r="V359" i="1"/>
  <c r="N360" i="1"/>
  <c r="T360" i="1" s="1"/>
  <c r="F358" i="1"/>
  <c r="G357" i="1"/>
  <c r="M362" i="1"/>
  <c r="L361" i="1"/>
  <c r="I361" i="1"/>
  <c r="J361" i="1"/>
  <c r="K361" i="1"/>
  <c r="U360" i="1" l="1"/>
  <c r="V360" i="1"/>
  <c r="M363" i="1"/>
  <c r="L362" i="1"/>
  <c r="I362" i="1"/>
  <c r="J362" i="1"/>
  <c r="K362" i="1"/>
  <c r="F359" i="1"/>
  <c r="G358" i="1"/>
  <c r="N361" i="1"/>
  <c r="T361" i="1" s="1"/>
  <c r="U361" i="1" l="1"/>
  <c r="V361" i="1"/>
  <c r="N362" i="1"/>
  <c r="T362" i="1" s="1"/>
  <c r="F360" i="1"/>
  <c r="G359" i="1"/>
  <c r="M364" i="1"/>
  <c r="L363" i="1"/>
  <c r="I363" i="1"/>
  <c r="K363" i="1"/>
  <c r="J363" i="1"/>
  <c r="U362" i="1" l="1"/>
  <c r="V362" i="1"/>
  <c r="M365" i="1"/>
  <c r="L364" i="1"/>
  <c r="I364" i="1"/>
  <c r="K364" i="1"/>
  <c r="J364" i="1"/>
  <c r="N364" i="1"/>
  <c r="T364" i="1" s="1"/>
  <c r="V364" i="1" s="1"/>
  <c r="N363" i="1"/>
  <c r="T363" i="1" s="1"/>
  <c r="F361" i="1"/>
  <c r="G360" i="1"/>
  <c r="U363" i="1" l="1"/>
  <c r="V363" i="1"/>
  <c r="U364" i="1"/>
  <c r="M366" i="1"/>
  <c r="L365" i="1"/>
  <c r="I365" i="1"/>
  <c r="K365" i="1"/>
  <c r="J365" i="1"/>
  <c r="F362" i="1"/>
  <c r="G361" i="1"/>
  <c r="N365" i="1" l="1"/>
  <c r="T365" i="1" s="1"/>
  <c r="F363" i="1"/>
  <c r="G362" i="1"/>
  <c r="M367" i="1"/>
  <c r="L366" i="1"/>
  <c r="I366" i="1"/>
  <c r="K366" i="1"/>
  <c r="J366" i="1"/>
  <c r="U365" i="1" l="1"/>
  <c r="V365" i="1"/>
  <c r="M368" i="1"/>
  <c r="L367" i="1"/>
  <c r="J367" i="1"/>
  <c r="I367" i="1"/>
  <c r="K367" i="1"/>
  <c r="F364" i="1"/>
  <c r="G363" i="1"/>
  <c r="N366" i="1"/>
  <c r="T366" i="1" s="1"/>
  <c r="U366" i="1" l="1"/>
  <c r="V366" i="1"/>
  <c r="N367" i="1"/>
  <c r="T367" i="1" s="1"/>
  <c r="V367" i="1" s="1"/>
  <c r="F365" i="1"/>
  <c r="G364" i="1"/>
  <c r="U367" i="1"/>
  <c r="M369" i="1"/>
  <c r="L368" i="1"/>
  <c r="I368" i="1"/>
  <c r="J368" i="1"/>
  <c r="K368" i="1"/>
  <c r="N368" i="1" l="1"/>
  <c r="T368" i="1" s="1"/>
  <c r="M370" i="1"/>
  <c r="L369" i="1"/>
  <c r="I369" i="1"/>
  <c r="K369" i="1"/>
  <c r="J369" i="1"/>
  <c r="F366" i="1"/>
  <c r="G365" i="1"/>
  <c r="U368" i="1" l="1"/>
  <c r="V368" i="1"/>
  <c r="N369" i="1"/>
  <c r="T369" i="1" s="1"/>
  <c r="F367" i="1"/>
  <c r="G366" i="1"/>
  <c r="M371" i="1"/>
  <c r="L370" i="1"/>
  <c r="J370" i="1"/>
  <c r="I370" i="1"/>
  <c r="K370" i="1"/>
  <c r="U369" i="1" l="1"/>
  <c r="V369" i="1"/>
  <c r="N370" i="1"/>
  <c r="T370" i="1" s="1"/>
  <c r="M372" i="1"/>
  <c r="L371" i="1"/>
  <c r="I371" i="1"/>
  <c r="K371" i="1"/>
  <c r="J371" i="1"/>
  <c r="F368" i="1"/>
  <c r="G367" i="1"/>
  <c r="U370" i="1" l="1"/>
  <c r="V370" i="1"/>
  <c r="N371" i="1"/>
  <c r="T371" i="1" s="1"/>
  <c r="F369" i="1"/>
  <c r="G368" i="1"/>
  <c r="M373" i="1"/>
  <c r="L372" i="1"/>
  <c r="I372" i="1"/>
  <c r="K372" i="1"/>
  <c r="J372" i="1"/>
  <c r="U371" i="1" l="1"/>
  <c r="V371" i="1"/>
  <c r="N372" i="1"/>
  <c r="T372" i="1" s="1"/>
  <c r="M374" i="1"/>
  <c r="L373" i="1"/>
  <c r="I373" i="1"/>
  <c r="J373" i="1"/>
  <c r="K373" i="1"/>
  <c r="F370" i="1"/>
  <c r="G369" i="1"/>
  <c r="U372" i="1" l="1"/>
  <c r="V372" i="1"/>
  <c r="N373" i="1"/>
  <c r="T373" i="1" s="1"/>
  <c r="F371" i="1"/>
  <c r="G370" i="1"/>
  <c r="M375" i="1"/>
  <c r="L374" i="1"/>
  <c r="I374" i="1"/>
  <c r="K374" i="1"/>
  <c r="J374" i="1"/>
  <c r="U373" i="1" l="1"/>
  <c r="V373" i="1"/>
  <c r="N374" i="1"/>
  <c r="T374" i="1" s="1"/>
  <c r="M376" i="1"/>
  <c r="L375" i="1"/>
  <c r="I375" i="1"/>
  <c r="J375" i="1"/>
  <c r="K375" i="1"/>
  <c r="F372" i="1"/>
  <c r="G371" i="1"/>
  <c r="U374" i="1" l="1"/>
  <c r="V374" i="1"/>
  <c r="N375" i="1"/>
  <c r="T375" i="1" s="1"/>
  <c r="M377" i="1"/>
  <c r="L376" i="1"/>
  <c r="I376" i="1"/>
  <c r="K376" i="1"/>
  <c r="J376" i="1"/>
  <c r="F373" i="1"/>
  <c r="G372" i="1"/>
  <c r="U375" i="1" l="1"/>
  <c r="V375" i="1"/>
  <c r="F374" i="1"/>
  <c r="G373" i="1"/>
  <c r="N376" i="1"/>
  <c r="T376" i="1" s="1"/>
  <c r="M378" i="1"/>
  <c r="L377" i="1"/>
  <c r="I377" i="1"/>
  <c r="K377" i="1"/>
  <c r="J377" i="1"/>
  <c r="U376" i="1" l="1"/>
  <c r="V376" i="1"/>
  <c r="N377" i="1"/>
  <c r="T377" i="1" s="1"/>
  <c r="M379" i="1"/>
  <c r="L378" i="1"/>
  <c r="I378" i="1"/>
  <c r="K378" i="1"/>
  <c r="J378" i="1"/>
  <c r="F375" i="1"/>
  <c r="G374" i="1"/>
  <c r="U377" i="1" l="1"/>
  <c r="V377" i="1"/>
  <c r="N378" i="1"/>
  <c r="T378" i="1" s="1"/>
  <c r="F376" i="1"/>
  <c r="G375" i="1"/>
  <c r="M380" i="1"/>
  <c r="L379" i="1"/>
  <c r="I379" i="1"/>
  <c r="K379" i="1"/>
  <c r="J379" i="1"/>
  <c r="U378" i="1" l="1"/>
  <c r="V378" i="1"/>
  <c r="F377" i="1"/>
  <c r="G376" i="1"/>
  <c r="M381" i="1"/>
  <c r="L380" i="1"/>
  <c r="I380" i="1"/>
  <c r="K380" i="1"/>
  <c r="J380" i="1"/>
  <c r="N379" i="1"/>
  <c r="T379" i="1" s="1"/>
  <c r="U379" i="1" l="1"/>
  <c r="V379" i="1"/>
  <c r="M382" i="1"/>
  <c r="L381" i="1"/>
  <c r="I381" i="1"/>
  <c r="J381" i="1"/>
  <c r="K381" i="1"/>
  <c r="N380" i="1"/>
  <c r="T380" i="1" s="1"/>
  <c r="F378" i="1"/>
  <c r="G377" i="1"/>
  <c r="U380" i="1" l="1"/>
  <c r="V380" i="1"/>
  <c r="N381" i="1"/>
  <c r="T381" i="1" s="1"/>
  <c r="F379" i="1"/>
  <c r="G378" i="1"/>
  <c r="M383" i="1"/>
  <c r="L382" i="1"/>
  <c r="I382" i="1"/>
  <c r="K382" i="1"/>
  <c r="J382" i="1"/>
  <c r="U381" i="1" l="1"/>
  <c r="V381" i="1"/>
  <c r="N382" i="1"/>
  <c r="T382" i="1" s="1"/>
  <c r="F380" i="1"/>
  <c r="G379" i="1"/>
  <c r="L383" i="1"/>
  <c r="I383" i="1"/>
  <c r="J383" i="1"/>
  <c r="K383" i="1"/>
  <c r="U382" i="1" l="1"/>
  <c r="V382" i="1"/>
  <c r="N383" i="1"/>
  <c r="T383" i="1" s="1"/>
  <c r="X2" i="1"/>
  <c r="Z2" i="1"/>
  <c r="F381" i="1"/>
  <c r="G380" i="1"/>
  <c r="U383" i="1" l="1"/>
  <c r="V383" i="1"/>
  <c r="F382" i="1"/>
  <c r="G381" i="1"/>
  <c r="F383" i="1" l="1"/>
  <c r="G383" i="1" s="1"/>
  <c r="G38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<sst xmlns="http://schemas.openxmlformats.org/spreadsheetml/2006/main" count="819" uniqueCount="424">
  <si>
    <t>Property ID</t>
  </si>
  <si>
    <t>15 Greenwich</t>
  </si>
  <si>
    <t>Loan Month</t>
  </si>
  <si>
    <t>Loan Payment</t>
  </si>
  <si>
    <t>Loan Interest</t>
  </si>
  <si>
    <t>Loan Principal</t>
  </si>
  <si>
    <t>Loan Balance</t>
  </si>
  <si>
    <t>PMI</t>
  </si>
  <si>
    <t>Property Tax</t>
  </si>
  <si>
    <t>HOA</t>
  </si>
  <si>
    <t>Term</t>
  </si>
  <si>
    <t>Rate</t>
  </si>
  <si>
    <t>Annual HPA</t>
  </si>
  <si>
    <t>Path Name</t>
  </si>
  <si>
    <t>Bull</t>
  </si>
  <si>
    <t>Bear</t>
  </si>
  <si>
    <t>Base</t>
  </si>
  <si>
    <t>URL</t>
  </si>
  <si>
    <t>List Price</t>
  </si>
  <si>
    <t>Time Sitting</t>
  </si>
  <si>
    <t>Proposed Offer</t>
  </si>
  <si>
    <t>Discount</t>
  </si>
  <si>
    <t>Zip Code</t>
  </si>
  <si>
    <t>Neighborhood Rating</t>
  </si>
  <si>
    <t>Percent Renters</t>
  </si>
  <si>
    <t>Expenses High</t>
  </si>
  <si>
    <t>Expenses Low (Redfin)</t>
  </si>
  <si>
    <t>Rent High</t>
  </si>
  <si>
    <t>Rent Low</t>
  </si>
  <si>
    <t>Margin High</t>
  </si>
  <si>
    <t>Margin Low</t>
  </si>
  <si>
    <t>Priority Sort</t>
  </si>
  <si>
    <t>Extra Notes</t>
  </si>
  <si>
    <t>118 grove</t>
  </si>
  <si>
    <t>https://www.zillow.com/homedetails/118-Grove-St-APT-13-Stamford-CT-06901/177211667_zpid/</t>
  </si>
  <si>
    <t>1 Day</t>
  </si>
  <si>
    <t>A+</t>
  </si>
  <si>
    <t>Z_2</t>
  </si>
  <si>
    <t>cheapest comp, three bed two bath for 3200 but far shittier and one less bath, There is a thee bad one bath for 2240 which is concerning but idk if we're considering that comp</t>
  </si>
  <si>
    <t>445 Hope St</t>
  </si>
  <si>
    <t>https://www.redfin.com/CT/Stamford/445-Hope-St-06906/unit-1/home/172870575</t>
  </si>
  <si>
    <t>5 days</t>
  </si>
  <si>
    <t>A-</t>
  </si>
  <si>
    <t>small little fucker but margin workable</t>
  </si>
  <si>
    <t>63 Maple Tree Ave Unit D</t>
  </si>
  <si>
    <t>https://www.zillow.com/homedetails/63-Maple-Tree-Ave-APT-D-Stamford-CT-06906/177195749_zpid/</t>
  </si>
  <si>
    <t>46 days</t>
  </si>
  <si>
    <t>Not many comps, has renter, curious to see numbers</t>
  </si>
  <si>
    <t>102 holcomb ave</t>
  </si>
  <si>
    <t>https://www.redfin.com/CT/Stamford/102-Holcomb-Ave-06906/home/40495404</t>
  </si>
  <si>
    <t>3 months</t>
  </si>
  <si>
    <t>6 beds total, HARD TO FILLLLL, sqftage and no pics red flag but that area is actually solid</t>
  </si>
  <si>
    <t>95 Columbus Place, Unit 7</t>
  </si>
  <si>
    <t>https://www.zillow.com/homes/95-Columbus-Pl-.num.7-Stamford,-CT-06907_rb/177207581_zpid/</t>
  </si>
  <si>
    <t>Few days</t>
  </si>
  <si>
    <t>B+</t>
  </si>
  <si>
    <t>Fresh Paint, Low Comps</t>
  </si>
  <si>
    <t>8 Magee Ave Unit 3L</t>
  </si>
  <si>
    <t>https://www.bing.com/maps?osid=1db5c6c3-68c8-490a-8127-4faf367266c1&amp;cp=41.052528~-73.568859&amp;lvl=14&amp;imgid=f397f764-1245-4b1e-9292-347a7c3b5291&amp;v=2&amp;sV=2&amp;form=S00027</t>
  </si>
  <si>
    <t>This is active on bing marketplace? If this is real this is a gold mine. The cheapest comp is 3200 but far nicer.</t>
  </si>
  <si>
    <t>https://www.redfin.com/CT/Stamford/15-Greenwich-Ave-06902/unit-5/home/107093948</t>
  </si>
  <si>
    <t>1 day</t>
  </si>
  <si>
    <t>900 Hope St Apt 1C</t>
  </si>
  <si>
    <t>https://www.redfin.com/CT/Stamford/900-Hope-St-06907/unit-1C/home/107093836</t>
  </si>
  <si>
    <t>Very Nice inside, multiple apartments on same street for over $2000, numbers are calculated on 5% down. If we do 20%, very profitable</t>
  </si>
  <si>
    <t>38 adams ave #5</t>
  </si>
  <si>
    <t>https://www.redfin.com/CT/Stamford/38-Adams-Ave-06902/unit-5/home/107108338</t>
  </si>
  <si>
    <t>Z_3</t>
  </si>
  <si>
    <t>23 Marlinn Dr</t>
  </si>
  <si>
    <t>https://www.zillow.com/homedetails/23-Marlin-Dr-Norwalk-CT-06854/58813632_zpid/</t>
  </si>
  <si>
    <t>4.5 months</t>
  </si>
  <si>
    <t>B</t>
  </si>
  <si>
    <t>Needs work, garage, Hard to find good comps</t>
  </si>
  <si>
    <t>Southfield ave</t>
  </si>
  <si>
    <t>https://www.foreclosure.com/address/Southfield-Ave-Apt-116-Stamford-CT-06902/55624402_lid</t>
  </si>
  <si>
    <t>not shown</t>
  </si>
  <si>
    <t>SHORT SALLEEE, appears to be sold and also have me blocked from buying due to income restriction, they may also have rental restriction, i could make agent verify</t>
  </si>
  <si>
    <t>39 Mulberry</t>
  </si>
  <si>
    <t>https://www.redfin.com/CT/Stamford/39-Mulberry-St-06907/unit-E/home/107087097</t>
  </si>
  <si>
    <t>16 days</t>
  </si>
  <si>
    <t>Deck, Garage, Washer + Dryer, 3 Stories, Minimum to no work, low comps</t>
  </si>
  <si>
    <t>75 Maple Tree Ave Apt F</t>
  </si>
  <si>
    <t>https://www.redfin.com/CT/Stamford/75-Maple-Tree-Ave-06906/unit-F/home/107096770</t>
  </si>
  <si>
    <t>25 days</t>
  </si>
  <si>
    <t>old but good looking, needs new tub (by looks)</t>
  </si>
  <si>
    <t>37 Greenwich Ave Unit 2-12</t>
  </si>
  <si>
    <t>https://www.zillow.com/homedetails/37-Greenwich-Ave-APT-2-12-Stamford-CT-06902/177210967_zpid//</t>
  </si>
  <si>
    <t>80 days</t>
  </si>
  <si>
    <t>off market</t>
  </si>
  <si>
    <t>970 Hope St Unit 4</t>
  </si>
  <si>
    <t>https://www.redfin.com/CT/Stamford/970-Hope-St-06907/unit-4H/home/107094245</t>
  </si>
  <si>
    <t>16 Days</t>
  </si>
  <si>
    <t>Z_5</t>
  </si>
  <si>
    <t>Outdated looking, reserved parking garage</t>
  </si>
  <si>
    <t>194 West Ave</t>
  </si>
  <si>
    <t>https://www.redfin.com/CT/Stamford/194-West-Ave-06902/unit-1/home/107084782</t>
  </si>
  <si>
    <t>Nice but little too expensive for margin</t>
  </si>
  <si>
    <t>62 Seaton rd</t>
  </si>
  <si>
    <t>https://www.redfin.com/CT/Stamford/62-Seaton-Rd-06902/unit-62/home/174155379</t>
  </si>
  <si>
    <t>No work for interior</t>
  </si>
  <si>
    <t>35 Fara Dr</t>
  </si>
  <si>
    <t>https://www.realtor.com/realestateandhomes-detail/35-Fara-Dr_Stamford_CT_06905_M44368-93674</t>
  </si>
  <si>
    <t>A</t>
  </si>
  <si>
    <t>Basement, Deck, Nice Yard</t>
  </si>
  <si>
    <t>39 Glenbrook</t>
  </si>
  <si>
    <t>https://www.redfin.com/CT/Stamford/39-Glenbrook-Rd-06902/unit-1S/home/107108244</t>
  </si>
  <si>
    <t>May want to start thinking about 1 brs</t>
  </si>
  <si>
    <t>77 Glenbrook</t>
  </si>
  <si>
    <t>https://www.redfin.com/CT/Stamford/77-Glenbrook-Rd-06902/unit-208/home/107087746</t>
  </si>
  <si>
    <t>60 days</t>
  </si>
  <si>
    <t>maybe consider 1brs</t>
  </si>
  <si>
    <t>241 Hamilton Ave</t>
  </si>
  <si>
    <t>https://www.zillow.com/homedetails/241-Hamilton-Ave-9-Stamford-CT-06902/2066799560_zpid/</t>
  </si>
  <si>
    <t>2 days</t>
  </si>
  <si>
    <t>Nice inside, small porch, public swimming pool</t>
  </si>
  <si>
    <t>759 HOPE ST</t>
  </si>
  <si>
    <t>https://www.auction.com/details/759-hope-st-stamford-ct-868199</t>
  </si>
  <si>
    <t>BID</t>
  </si>
  <si>
    <t>Bidding bidding bidding, no financing allowed means you have to pay entire cost in cash w no loan</t>
  </si>
  <si>
    <t>285 Sylvan Knoll</t>
  </si>
  <si>
    <t>https://www.redfin.com/CT/Stamford/285-Sylvan-Knoll-Rd-06902/home/176642840</t>
  </si>
  <si>
    <t>Very similar to other Knoll st (I should check how nice this area is)</t>
  </si>
  <si>
    <t>100 Hope St #36</t>
  </si>
  <si>
    <t>https://www.redfin.com/CT/Stamford/100-Hope-St-06906/unit-36/home/107083238</t>
  </si>
  <si>
    <t>New</t>
  </si>
  <si>
    <t>Would have to pack the meat tight for a profit</t>
  </si>
  <si>
    <t>154 Cold Spring Rd</t>
  </si>
  <si>
    <t>https://www.realtor.com/realestateandhomes-detail/154-Cold-Spring-Rd-Apt-38_Stamford_CT_06905_M47475-24473</t>
  </si>
  <si>
    <t>1078 E Main St</t>
  </si>
  <si>
    <t>https://www.realtor.com/realestateandhomes-detail/1078-E-Main-St-Apt-2_Stamford_CT_06902_M44641-60972</t>
  </si>
  <si>
    <t>33 Dean St Unit A</t>
  </si>
  <si>
    <t>https://www.redfin.com/CT/Stamford/33-Dean-St-06902/unit-A/home/107113506</t>
  </si>
  <si>
    <t>20 Douglas Ave</t>
  </si>
  <si>
    <t>https://www.zillow.com/homedetails/20-Douglas-Ave-Stamford-CT-06906/177187528_zpid/</t>
  </si>
  <si>
    <t>4.5 Months</t>
  </si>
  <si>
    <t>Old Home</t>
  </si>
  <si>
    <t>217 Sylvan Knoll</t>
  </si>
  <si>
    <t>https://www.redfin.com/CT/Stamford/217-Sylvan-Knoll-Rd-06902/home/146076738</t>
  </si>
  <si>
    <t>3 days</t>
  </si>
  <si>
    <t>10 Lolly Lane</t>
  </si>
  <si>
    <t>https://www.redfin.com/CT/Stamford/10-Lolly-Ln-06903/home/107087290</t>
  </si>
  <si>
    <t>66 Gillies Ln</t>
  </si>
  <si>
    <t>https://www.zillow.com/homedetails/66-Gillies-Ln-66-Norwalk-CT-06854/2066966303_zpid/</t>
  </si>
  <si>
    <t>Looks Nice ;)</t>
  </si>
  <si>
    <t>27 Standish Rd</t>
  </si>
  <si>
    <t>https://www.redfin.com/CT/Stamford/27-Standish-Rd-06902/unit-1/home/107093015</t>
  </si>
  <si>
    <t>5 months</t>
  </si>
  <si>
    <t>renovaytid</t>
  </si>
  <si>
    <t>UNKNOWN</t>
  </si>
  <si>
    <t>https://newyork.craigslist.org/fct/reo/d/stamford-condominium-for-sale-attention/7422664001.html</t>
  </si>
  <si>
    <t>21 days</t>
  </si>
  <si>
    <t>HAS TENET, 50k needed up front for investment property due to tenant, no HOA cost listed, also 250k for 800 sqft pretty bad for that area, other comps on here in similar spot seemingly nicer and lower cost</t>
  </si>
  <si>
    <t>59 Courtland Ave Apt 1U</t>
  </si>
  <si>
    <t>https://www.zillow.com/homedetails/59-Courtland-Ave-APT-1U-Stamford-CT-06902/177212540_zpid/</t>
  </si>
  <si>
    <t>176 days</t>
  </si>
  <si>
    <t>cramped bedroom, agent told me this 59 only</t>
  </si>
  <si>
    <t>54 N St</t>
  </si>
  <si>
    <t>https://www.zillow.com/homedetails/54-W-North-St-519-Stamford-CT-06902/2076618943_zpid/</t>
  </si>
  <si>
    <t>Yr</t>
  </si>
  <si>
    <t>Near Park and Golf Course, Garage, High HOA</t>
  </si>
  <si>
    <t>304 Sylvan</t>
  </si>
  <si>
    <t>https://www.zillow.com/homedetails/304-Sylvan-Knoll-Rd-Stamford-CT-06902/2102262257_zpid/</t>
  </si>
  <si>
    <t>60 Days</t>
  </si>
  <si>
    <t>Outdated looking, floors look rough, High HOA, basement, New washer + Dryer, Near Park</t>
  </si>
  <si>
    <t>415 Sylvan</t>
  </si>
  <si>
    <t>https://www.trulia.com/p/ct/stamford/415-sylvan-knoll-rd-stamford-ct-06902--2244307827</t>
  </si>
  <si>
    <t>3 Days</t>
  </si>
  <si>
    <t>No Pictures</t>
  </si>
  <si>
    <t>108 Studio Rd</t>
  </si>
  <si>
    <t>https://www.zillow.com/homedetails/108-Studio-Rd-Stamford-CT-06903/177185490_zpid/</t>
  </si>
  <si>
    <t>1 week</t>
  </si>
  <si>
    <t>Low Renter %, Minimum to no work needed, Isolated, No good comps</t>
  </si>
  <si>
    <t>20 Francis Ave</t>
  </si>
  <si>
    <t>https://www.zillow.com/homedetails/20-Francis-Ave-Stamford-CT-06905/177197274_zpid/</t>
  </si>
  <si>
    <t>Might need to be repainted</t>
  </si>
  <si>
    <t>45 lancaster place</t>
  </si>
  <si>
    <t>https://www.zillow.com/homedetails/45-Lancaster-Pl-Stamford-CT-06905/177224868_zpid/</t>
  </si>
  <si>
    <t>2 weeks</t>
  </si>
  <si>
    <t>125 Prospect St Unit 6l</t>
  </si>
  <si>
    <t>https://www.zillow.com/homedetails/125-Prospect-St-APT-6I-Stamford-CT-06901/177203672_zpid/</t>
  </si>
  <si>
    <t>20 days</t>
  </si>
  <si>
    <t>103 Highview Ave Unit B</t>
  </si>
  <si>
    <t>https://www.zillow.com/homedetails/103-Highview-Ave-APT-B-Stamford-CT-06907/177213709_zpid/</t>
  </si>
  <si>
    <t>35 days</t>
  </si>
  <si>
    <t>Not many comps, looks nowhere sufficient with rent numbers</t>
  </si>
  <si>
    <t>14 Church St</t>
  </si>
  <si>
    <t>https://www.zillow.com/homedetails/14-Church-St-Stamford-CT-06906/177186528_zpid/</t>
  </si>
  <si>
    <t>39 days</t>
  </si>
  <si>
    <t>21 Pepper Ridge Rd</t>
  </si>
  <si>
    <t>https://www.zillow.com/homedetails/21-Pepper-Ridge-Rd-Stamford-CT-06905/177190310_zpid/</t>
  </si>
  <si>
    <t>4 days</t>
  </si>
  <si>
    <t>0 close comps, maybe could be split to 2 units</t>
  </si>
  <si>
    <t>248 Glenbrook Rd Apt 37d</t>
  </si>
  <si>
    <t>https://www.zillow.com/homedetails/248-Glenbrook-Rd-APT-37D-Stamford-CT-06906/2067412642_zpid/</t>
  </si>
  <si>
    <t>23 days</t>
  </si>
  <si>
    <t>19 avery st unit b</t>
  </si>
  <si>
    <t>https://www.zillow.com/homedetails/19-Avery-St-B-Stamford-CT-06902/177213099_zpid/</t>
  </si>
  <si>
    <t>66 days</t>
  </si>
  <si>
    <t>24 east ave apt 9</t>
  </si>
  <si>
    <t>https://www.zillow.com/homedetails/24-East-Ave-APT-9-Stamford-CT-06902/177206539_zpid/</t>
  </si>
  <si>
    <t>68 days</t>
  </si>
  <si>
    <t>43 Little Hill Drive</t>
  </si>
  <si>
    <t>https://www.zillow.com/homedetails/43-Little-Hill-Dr-Stamford-CT-06905/177189766_zpid/</t>
  </si>
  <si>
    <t>44 days</t>
  </si>
  <si>
    <t>93 Haig Ave</t>
  </si>
  <si>
    <t>https://www.zillow.com/homedetails/93-Haig-Ave-Stamford-CT-06905/177208746_zpid/</t>
  </si>
  <si>
    <t>82 days</t>
  </si>
  <si>
    <t>very nice,bad comp</t>
  </si>
  <si>
    <t>106 Forest St Apt 106</t>
  </si>
  <si>
    <t>https://www.zillow.com/homedetails/106-Forest-St-106-Stamford-CT-06901/2093889706_zpid/</t>
  </si>
  <si>
    <t>107 days</t>
  </si>
  <si>
    <t>32 Weed St Unit O</t>
  </si>
  <si>
    <t>https://www.zillow.com/homedetails/32-Weed-Hill-Ave-APT-O-Stamford-CT-06907/177192817_zpid/</t>
  </si>
  <si>
    <t>123 days</t>
  </si>
  <si>
    <t>39 Glenbrrok Rd Apt E</t>
  </si>
  <si>
    <t>https://www.zillow.com/homedetails/39-Glenbrook-Rd-APT-4E-Stamford-CT-06902/177208420_zpid/</t>
  </si>
  <si>
    <t>53 days</t>
  </si>
  <si>
    <t>old n ugly, recent price cut</t>
  </si>
  <si>
    <t>50 Glenbrook apt 16a</t>
  </si>
  <si>
    <t>https://www.zillow.com/homedetails/50-Glenbrook-Rd-APT-16A-Stamford-CT-06902/177227963_zpid/</t>
  </si>
  <si>
    <t>169 days</t>
  </si>
  <si>
    <t>1bed, no house hack</t>
  </si>
  <si>
    <t>237 Strawberry Hill Ave</t>
  </si>
  <si>
    <t>https://www.redfin.com/CT/Stamford/237-Strawberry-Hill-Ave-06902/unit-40/home/107086576</t>
  </si>
  <si>
    <t>11 days</t>
  </si>
  <si>
    <t>very nice, large</t>
  </si>
  <si>
    <t>77 Glenbrook Rd #208</t>
  </si>
  <si>
    <t>59 days</t>
  </si>
  <si>
    <t>39 Glenbrook Rd Unit 1S</t>
  </si>
  <si>
    <t>22 Glenbrook Rd #304</t>
  </si>
  <si>
    <t>https://www.redfin.com/CT/Stamford/22-Glenbrook-Rd-06902/unit-304/home/107108229</t>
  </si>
  <si>
    <t>243 days</t>
  </si>
  <si>
    <t>91 W Broad St</t>
  </si>
  <si>
    <t>https://www.redfin.com/CT/Stamford/91-W-Broad-St-06902/unit-15/home/144525299</t>
  </si>
  <si>
    <t>Very Nice, Can't make anaother bedroom, has small deck and garage</t>
  </si>
  <si>
    <t>7 4th St Unit 4F</t>
  </si>
  <si>
    <t>https://www.redfin.com/CT/Stamford/7-4th-St-06905/unit-4F/home/107083613</t>
  </si>
  <si>
    <t>No pictures of inside, Decription makes it seem like a shithole</t>
  </si>
  <si>
    <t>850 E Main St</t>
  </si>
  <si>
    <t>https://www.redfin.com/CT/Stamford/850-E-Main-St-06902/unit-320/home/107110697</t>
  </si>
  <si>
    <t>Good area, Overpriced and small</t>
  </si>
  <si>
    <t>27 Northill St Apt 6w</t>
  </si>
  <si>
    <t>https://www.redfin.com/CT/Stamford/27-Northill-St-06907/unit-6W/home/107106397</t>
  </si>
  <si>
    <t>Tiny, studio</t>
  </si>
  <si>
    <t>5 Scofield Ave, Stamford, CT 06906</t>
  </si>
  <si>
    <t>https://www.bing.com/maps?osid=abcc3f5c-3c6a-448f-909b-042862ac6387&amp;cp=41.07037~-73.546556&amp;lvl=15&amp;v=2&amp;sV=2&amp;form=S00027</t>
  </si>
  <si>
    <t>240k 3 bed but MINI</t>
  </si>
  <si>
    <t xml:space="preserve">54 W North St #514, Stamford, CT 06902 
</t>
  </si>
  <si>
    <t>https://www.zillow.com/homedetails/54-W-North-St-514-Stamford-CT-06902/2066677166_zpid/</t>
  </si>
  <si>
    <t>3 hours</t>
  </si>
  <si>
    <t>owner occupied</t>
  </si>
  <si>
    <t xml:space="preserve">27 Standish Rd APT 1, Stamford, CT 06902 
</t>
  </si>
  <si>
    <t>https://www.zillow.com/homedetails/27-Standish-Rd-APT-1-Stamford-CT-06902/177203021_zpid/</t>
  </si>
  <si>
    <t>147 days</t>
  </si>
  <si>
    <t>shit</t>
  </si>
  <si>
    <t>445 Hope</t>
  </si>
  <si>
    <t>https://www.redfin.com/CT/Stamford/445-Hope-St-06906/unit-5/home/172800462</t>
  </si>
  <si>
    <t>93 Shadow Ridge</t>
  </si>
  <si>
    <t>https://www.redfin.com/CT/Stamford/93-Shadow-Ridge-Rd-06905/home/107095101</t>
  </si>
  <si>
    <t>45 West Ave</t>
  </si>
  <si>
    <t>https://www.zillow.com/homedetails/45-West-Ave-Stamford-CT-06902/177188877_zpid/</t>
  </si>
  <si>
    <t>64 Myano Ln</t>
  </si>
  <si>
    <t>https://www.redfin.com/CT/Stamford/64-Myano-Ln-06902/home/107098988</t>
  </si>
  <si>
    <t>Z_1</t>
  </si>
  <si>
    <t>Kitchen and bathroom look a little rough. Needs new wallpaer/paint. Using living room as bedroom</t>
  </si>
  <si>
    <t>22 Gleenbrook rd #416</t>
  </si>
  <si>
    <t>https://www.redfin.com/CT/Stamford/22-Glenbrook-Rd-06902/unit-416/home/107109827</t>
  </si>
  <si>
    <t>Has tenant, Price calculated on 20% down, no inside pictures.</t>
  </si>
  <si>
    <t>Stamford</t>
  </si>
  <si>
    <t>Region</t>
  </si>
  <si>
    <t>Chicago</t>
  </si>
  <si>
    <t>2938 FILLMORE</t>
  </si>
  <si>
    <t>https://www.redfin.com/IL/Chicago/2938-W-Fillmore-St-60612/unit-200/home/39549841</t>
  </si>
  <si>
    <t>8 days</t>
  </si>
  <si>
    <t>not many comps</t>
  </si>
  <si>
    <t>2111 S FAIRFIELD</t>
  </si>
  <si>
    <t>https://www.redfin.com/IL/Chicago/2111-S-Fairfield-Ave-60608/unit-2/home/13153437</t>
  </si>
  <si>
    <t>103 days</t>
  </si>
  <si>
    <t>Not great comps</t>
  </si>
  <si>
    <t>126 clyde ave</t>
  </si>
  <si>
    <t>https://www.redfin.com/IL/Evanston/126-Clyde-Ave-60202/unit-3/home/12777174</t>
  </si>
  <si>
    <t>184 days</t>
  </si>
  <si>
    <t>rough comps</t>
  </si>
  <si>
    <t>7337 South Shore</t>
  </si>
  <si>
    <t>https://www.redfin.com/IL/Chicago/7337-S-South-Shore-Dr-60649/unit-908/home/13216219</t>
  </si>
  <si>
    <t>1 Month</t>
  </si>
  <si>
    <t>C</t>
  </si>
  <si>
    <t>Gangland</t>
  </si>
  <si>
    <t>7442 N Hermitage</t>
  </si>
  <si>
    <t>https://www.redfin.com/IL/Chicago/7442-N-Hermitage-Ave-60626/unit-3H/home/12666488</t>
  </si>
  <si>
    <t>1 bedroom but make it 2 bedroom. High comps. TV/Cable, water, insurance included</t>
  </si>
  <si>
    <t>707 Waveland</t>
  </si>
  <si>
    <t>https://www.zillow.com/homedetails/707-W-Waveland-Ave-1605-Chicago-IL-60613/2074072178_zpid/?</t>
  </si>
  <si>
    <t>Might not actually be available still, I called the lady</t>
  </si>
  <si>
    <t>5052 Marine</t>
  </si>
  <si>
    <t>https://www.zillow.com/homedetails/5052-N-Marine-Dr-APT-D4-Chicago-IL-60640/2090759933_zpid/</t>
  </si>
  <si>
    <t>6 Months</t>
  </si>
  <si>
    <t>Red flag they tried renting for 1290 temporarily (as 1 bed)</t>
  </si>
  <si>
    <t>5757 Sheridan</t>
  </si>
  <si>
    <t>https://www.redfin.com/IL/Chicago/5757-N-Sheridan-Rd-60660/unit-6C/home/13408544</t>
  </si>
  <si>
    <t>12 Days</t>
  </si>
  <si>
    <t>Small place high hoa, gay</t>
  </si>
  <si>
    <t>836 Lakeside</t>
  </si>
  <si>
    <t>https://www.redfin.com/IL/Chicago/836-W-Lakeside-Pl-60640/unit-G/home/12701005</t>
  </si>
  <si>
    <t>108 Days</t>
  </si>
  <si>
    <t>Maybe some juice in this guy</t>
  </si>
  <si>
    <t>4250 Marine</t>
  </si>
  <si>
    <t>https://www.redfin.com/IL/Chicago/4250-N-Marine-Dr-60613/unit-2831/home/13396474</t>
  </si>
  <si>
    <t>2 Months</t>
  </si>
  <si>
    <t>cocksucker cum</t>
  </si>
  <si>
    <t>720 Gordon</t>
  </si>
  <si>
    <t>https://www.zillow.com/homedetails/720-W-Gordon-Ter-APT-3M-Chicago-IL-60613/37https://www.zillow.com/homedetails/720-W-Gordon-Ter-APT-3M-Chicago-IL-60613/3704525_zpid/04525_zpid/</t>
  </si>
  <si>
    <t>7 Days</t>
  </si>
  <si>
    <t>brutal squeeze 750sqft 1br but place nice as lake lawn lodge</t>
  </si>
  <si>
    <t>801 Plymouth</t>
  </si>
  <si>
    <t>https://www.redfin.com/IL/Chicago/801-S-Plymouth-Ct-60605/unit-307/home/14091141</t>
  </si>
  <si>
    <t>3 Months</t>
  </si>
  <si>
    <t>900 sqft 1br sqz, can't see floor plan!</t>
  </si>
  <si>
    <t>410 Ridge</t>
  </si>
  <si>
    <t>https://www.redfin.com/IL/Evanston/410-Ridge-Ave-60202/unit-24-1/home/13573735</t>
  </si>
  <si>
    <t>6 Days</t>
  </si>
  <si>
    <t>junwuck bunfuck</t>
  </si>
  <si>
    <t>1415 Dodge</t>
  </si>
  <si>
    <t>https://www.zillow.com/homedetails/1415-Dodge-Ave-Evanston-IL-60201/2073227247_zpid/</t>
  </si>
  <si>
    <t>2 Days</t>
  </si>
  <si>
    <t>Will sell any day</t>
  </si>
  <si>
    <t>1643 Lunt</t>
  </si>
  <si>
    <t>https://www.redfin.com/IL/Chicago/1643-W-Lunt-Ave-60626/unit-2N/home/12622807</t>
  </si>
  <si>
    <t>No visits? Very close to metro</t>
  </si>
  <si>
    <t>1517 W Fargo</t>
  </si>
  <si>
    <t>https://www.zillow.com/homes/1517-W-Fargo-Ave-Apt-G-Chicago,-IL,-60626_rb/2077314930_zpid/</t>
  </si>
  <si>
    <t>2 months</t>
  </si>
  <si>
    <t>Right by train, HOA includes: Heat, water, storage, etc. Older home but remodeled in 2020, Lower end of comps dont seem to be as nice</t>
  </si>
  <si>
    <t>7306 Winchester</t>
  </si>
  <si>
    <t>https://www.redfin.com/IL/Chicago/7306-N-Winchester-Ave-60626/unit-402/home/13572214</t>
  </si>
  <si>
    <t>1.5 Months</t>
  </si>
  <si>
    <t>Next to park, assigned parking, other properties seem newer</t>
  </si>
  <si>
    <t>6030 Sheridan</t>
  </si>
  <si>
    <t>https://www.redfin.com/IL/Chicago/6030-N-Sheridan-Rd-60660/unit-1108/home/12701020</t>
  </si>
  <si>
    <t>8 Months</t>
  </si>
  <si>
    <t>Water view</t>
  </si>
  <si>
    <t>540 Cornelia</t>
  </si>
  <si>
    <t>https://www.redfin.com/IL/Chicago/540-W-Cornelia-Ave-60657/unit-G/home/12683184</t>
  </si>
  <si>
    <t>5 Months</t>
  </si>
  <si>
    <t>Amazing area, garden unit could hurt value</t>
  </si>
  <si>
    <t>1640 Sherwin</t>
  </si>
  <si>
    <t>https://www.redfin.com/IL/Chicago/1640-W-Sherwin-Ave-60626/unit-4D/home/39560477</t>
  </si>
  <si>
    <t>Building in bad shape, water damage in unit, other units for much cheaper in building, may have to put higher % down due to building owner composition, right by metro</t>
  </si>
  <si>
    <t>1136 Pratt</t>
  </si>
  <si>
    <t>https://www.redfin.com/IL/Chicago/1136-W-Pratt-Blvd-60626/unit-GS/home/26803202</t>
  </si>
  <si>
    <t>Z_4</t>
  </si>
  <si>
    <t>Robert selected, kinda nice. Not a lot of good comps and my lowball pretty low lol, had 1300 rent comp</t>
  </si>
  <si>
    <t>1926 N Leclaire Ave</t>
  </si>
  <si>
    <t>https://www.redfin.com/IL/Chicago/1926-N-Leclaire-Ave-60639/unit-1/home/145018731</t>
  </si>
  <si>
    <t>GANGG LANNDDD</t>
  </si>
  <si>
    <t>6118 Sheridan</t>
  </si>
  <si>
    <t>zenlist</t>
  </si>
  <si>
    <t>7 Months</t>
  </si>
  <si>
    <t>Private zenlist listing, some info foggy (filled in expenses based on adjusting different unit in that building for offered price on redfin), not sure how long it's really been sitting, can't be shown for 2 months</t>
  </si>
  <si>
    <t>3430 N Elaine</t>
  </si>
  <si>
    <t>https://www.zillow.com/homedetails/3430-N-Elaine-Pl-APT-3-Chicago-IL-60657/3717003_zpid/</t>
  </si>
  <si>
    <t>kennmore brother, sold</t>
  </si>
  <si>
    <t>2855 Congress</t>
  </si>
  <si>
    <t>https://www.redfin.com/IL/Chicago/2855-W-Congress-Pkwy-60612/home/174474751</t>
  </si>
  <si>
    <t>1 Hour</t>
  </si>
  <si>
    <t>Think it'll be gone quick but not best area</t>
  </si>
  <si>
    <t>7536 Bell</t>
  </si>
  <si>
    <t>https://www.redfin.com/IL/Chicago/7536-N-Bell-Ave-60645/home/13572810</t>
  </si>
  <si>
    <t>2 Hours</t>
  </si>
  <si>
    <t>Non HOA, margin not amazing</t>
  </si>
  <si>
    <t>2730 Central</t>
  </si>
  <si>
    <t>https://www.redfin.com/IL/Evanston/2730-Central-St-60201/unit-2B/home/13633381?utm_source=myredfin&amp;utm_medium=email&amp;utm_campaign=recommendations_update&amp;riftinfo=ZXY9ZW1haWwmbD00NTc4NTE3MSZwPWxpc3RpbmdfdXBkYXRlc19yZWNvbW1lbmRhdGlvbnMmYT1jbGljayZzPXJlY29tbWVuZGF0aW9ucyZ0PWFkZHJlc3MmZW1haWxfaWQ9NDU3ODUxNzFfMTYxNDA5MzYyNl82JnVwZGF0ZV90eXBlPTEmbGlscl9zY29yZT0wLjIxMTkmbGlzdGluZ19pZD0xMjg2MTg3NDUmcHJvcGVydHlfaWQ9MTM2MzMzODEmcG9zaXRpb25fbnVtYmVyPTE=</t>
  </si>
  <si>
    <t>Margin horrible</t>
  </si>
  <si>
    <t>4447 N Malden St</t>
  </si>
  <si>
    <t>https://www.redfin.com/IL/Chicago/4447-N-Malden-St-60640/unit-G/home/12671497</t>
  </si>
  <si>
    <t>Moist garden unit</t>
  </si>
  <si>
    <t>1629 Greenleaf</t>
  </si>
  <si>
    <t>https://www.redfin.com/IL/Chicago/1629-W-Greenleaf-Ave-60626/unit-307/home/13569278?utm_source=myredfin&amp;utm_medium=email&amp;utm_campaign=recommendations_update&amp;riftinfo=ZXY9ZW1haWwmbD00NTc4NTE3MSZwPWxpc3RpbmdfdXBkYXRlc19yZWNvbW1lbmRhdGlvbnMmYT1jbGljayZzPXJlY29tbWVuZGF0aW9ucyZ0PWFkZHJlc3MmZW1haWxfaWQ9NDU3ODUxNzFfMTYxMzkyMTMyMF82JnVwZGF0ZV90eXBlPTMmbGlscl9zY29yZT0wLjE1MzUmbGlzdGluZ19pZD0xMjUwODMxNDcmcHJvcGVydHlfaWQ9MTM1NjkyNzgmcG9zaXRpb25fbnVtYmVyPTA=https://www.redfin.com/IL/Chicago/1926-N-Leclaire-Ave-60639/unit-1/home/145018731</t>
  </si>
  <si>
    <t>No renting allowed, my mistake lol</t>
  </si>
  <si>
    <t>431 Dearborn</t>
  </si>
  <si>
    <t>https://www.redfin.com/IL/Chicago/431-S-Dearborn-St-60605/unit-809/home/12813528</t>
  </si>
  <si>
    <t>20 State St</t>
  </si>
  <si>
    <t>https://www.redfin.com/IL/Chicago/20-N-State-St-60602/unit-402/home/12666160</t>
  </si>
  <si>
    <t>06901</t>
  </si>
  <si>
    <t>Cumulative Principal (No Appreciation)</t>
  </si>
  <si>
    <t>Cumulative Principal (Appreciation)</t>
  </si>
  <si>
    <t>Maintenance</t>
  </si>
  <si>
    <t>Property Level HPI</t>
  </si>
  <si>
    <t>Home Value</t>
  </si>
  <si>
    <t>Vacancy Rate</t>
  </si>
  <si>
    <t>Expense Index</t>
  </si>
  <si>
    <t>Rent Increase Rate</t>
  </si>
  <si>
    <t>Sale/Cashout Period</t>
  </si>
  <si>
    <t>Annual Expense Increase Rate</t>
  </si>
  <si>
    <t>Rent Value</t>
  </si>
  <si>
    <t>Rental Index</t>
  </si>
  <si>
    <t>Home Price</t>
  </si>
  <si>
    <t>Insurance Cost</t>
  </si>
  <si>
    <t>Net Rent Approximation</t>
  </si>
  <si>
    <t>Down Payment</t>
  </si>
  <si>
    <t>Total Misc Expenses</t>
  </si>
  <si>
    <t>Cash Flow Approximation (Hold)</t>
  </si>
  <si>
    <t>Cash Flow Approximation (Sell)</t>
  </si>
  <si>
    <t>Cumulative Net Income (Hold)</t>
  </si>
  <si>
    <t>Cumulative Net Income (Sell)</t>
  </si>
  <si>
    <t>MOIC (Hold)</t>
  </si>
  <si>
    <t>MOIC (Sell)</t>
  </si>
  <si>
    <t>Rent Assumpiton</t>
  </si>
  <si>
    <t>High</t>
  </si>
  <si>
    <t>Low</t>
  </si>
  <si>
    <t>Mid</t>
  </si>
  <si>
    <t>Gross Yield (Initial)</t>
  </si>
  <si>
    <t>Cap Rate (Initial)</t>
  </si>
  <si>
    <t>Cash on Cash (Initial)</t>
  </si>
  <si>
    <t>Invest Yield (Hold)</t>
  </si>
  <si>
    <t>Invest Yield (Sell)</t>
  </si>
  <si>
    <t>Initial Costs</t>
  </si>
  <si>
    <t>Rental Estimate</t>
  </si>
  <si>
    <t>Rent Mid</t>
  </si>
  <si>
    <t>Rent Keys</t>
  </si>
  <si>
    <t>Profit Margin (Initial)</t>
  </si>
  <si>
    <t>Breakeven (Hold)</t>
  </si>
  <si>
    <t>Breakeven (Sell)</t>
  </si>
  <si>
    <t>Term Keys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</si>
</sst>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164" formatCode="0.0%"/>
  </numFmts>
  <fonts count="9" x14ac:knownFonts="1">
    <font>
      <sz val="11"/>
      <color theme="1"/>
      <name val="Calibri"/>
      <family val="2"/>
      <scheme val="minor"/>
    </font>
    <font>
      <sz val="11"/>
      <color theme="1"/>
      <name val="Calibri"/>
      <family val="2"/>
      <scheme val="minor"/>
    </font>
    <font>
      <sz val="11"/>
      <color rgb="FF006100"/>
      <name val="Calibri"/>
      <family val="2"/>
      <scheme val="minor"/>
    </font>
    <font>
      <sz val="11"/>
      <color rgb="FF3F3F76"/>
      <name val="Calibri"/>
      <family val="2"/>
      <scheme val="minor"/>
    </font>
    <font>
      <b/>
      <sz val="11"/>
      <color rgb="FF3F3F3F"/>
      <name val="Calibri"/>
      <family val="2"/>
      <scheme val="minor"/>
    </font>
    <font>
      <sz val="10"/>
      <color theme="1"/>
      <name val="Arial"/>
      <family val="2"/>
    </font>
    <font>
      <sz val="8"/>
      <name val="Calibri"/>
      <family val="2"/>
      <scheme val="minor"/>
    </font>
    <font>
      <sz val="11"/>
      <color rgb="FF9C5700"/>
      <name val="Calibri"/>
      <family val="2"/>
      <scheme val="minor"/>
    </font>
    <font>
      <b/>
      <sz val="36"/>
      <color theme="1"/>
      <name val="Calibri"/>
      <family val="2"/>
      <scheme val="minor"/>
    </font>
  </fonts>
  <fills count="7">
    <fill>
      <patternFill patternType="none"/>
    </fill>
    <fill>
      <patternFill patternType="gray125"/>
    </fill>
    <fill>
      <patternFill patternType="solid">
        <fgColor rgb="FFC6EFCE"/>
      </patternFill>
    </fill>
    <fill>
      <patternFill patternType="solid">
        <fgColor rgb="FFFFCC99"/>
      </patternFill>
    </fill>
    <fill>
      <patternFill patternType="solid">
        <fgColor rgb="FFF2F2F2"/>
      </patternFill>
    </fill>
    <fill>
      <patternFill patternType="solid">
        <fgColor rgb="FFFFEB9C"/>
      </patternFill>
    </fill>
    <fill>
      <patternFill patternType="solid">
        <fgColor theme="9" tint="0.79998168889431442"/>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medium">
        <color rgb="FFCCCCCC"/>
      </left>
      <right style="medium">
        <color rgb="FFCCCCCC"/>
      </right>
      <top style="medium">
        <color rgb="FFCCCCCC"/>
      </top>
      <bottom style="medium">
        <color rgb="FFCCCCCC"/>
      </bottom>
      <diagonal/>
    </border>
    <border>
      <left style="thin">
        <color indexed="64"/>
      </left>
      <right/>
      <top/>
      <bottom/>
      <diagonal/>
    </border>
    <border>
      <left style="medium">
        <color rgb="FFCCCCCC"/>
      </left>
      <right/>
      <top style="medium">
        <color rgb="FFCCCCCC"/>
      </top>
      <bottom style="medium">
        <color rgb="FFCCCCCC"/>
      </bottom>
      <diagonal/>
    </border>
    <border>
      <left style="thin">
        <color indexed="64"/>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5">
    <xf numFmtId="0" fontId="0" fillId="0" borderId="0"/>
    <xf numFmtId="9" fontId="1" fillId="0" borderId="0" applyFont="0" applyFill="0" applyBorder="0" applyAlignment="0" applyProtection="0"/>
    <xf numFmtId="0" fontId="2" fillId="2" borderId="0" applyNumberFormat="0" applyBorder="0" applyAlignment="0" applyProtection="0"/>
    <xf numFmtId="0" fontId="3" fillId="3" borderId="1" applyNumberFormat="0" applyAlignment="0" applyProtection="0"/>
    <xf numFmtId="0" fontId="7" fillId="5" borderId="0" applyNumberFormat="0" applyBorder="0" applyAlignment="0" applyProtection="0"/>
  </cellStyleXfs>
  <cellXfs count="39">
    <xf numFmtId="0" fontId="0" fillId="0" borderId="0" xfId="0"/>
    <xf numFmtId="0" fontId="5" fillId="0" borderId="2" xfId="0" applyFont="1" applyBorder="1" applyAlignment="1">
      <alignment horizontal="center" wrapText="1"/>
    </xf>
    <xf numFmtId="14" fontId="5" fillId="0" borderId="2" xfId="0" applyNumberFormat="1" applyFont="1" applyBorder="1" applyAlignment="1">
      <alignment horizontal="center" wrapText="1"/>
    </xf>
    <xf numFmtId="6" fontId="0" fillId="0" borderId="0" xfId="0" applyNumberFormat="1"/>
    <xf numFmtId="9" fontId="0" fillId="0" borderId="0" xfId="0" applyNumberFormat="1"/>
    <xf numFmtId="0" fontId="0" fillId="0" borderId="0" xfId="0" applyAlignment="1">
      <alignment wrapText="1"/>
    </xf>
    <xf numFmtId="49" fontId="0" fillId="0" borderId="0" xfId="0" applyNumberFormat="1"/>
    <xf numFmtId="0" fontId="5" fillId="0" borderId="4" xfId="0" applyFont="1" applyBorder="1" applyAlignment="1">
      <alignment horizontal="center" wrapText="1"/>
    </xf>
    <xf numFmtId="0" fontId="5" fillId="0" borderId="5" xfId="0" applyFont="1" applyBorder="1" applyAlignment="1">
      <alignment horizontal="center" wrapText="1"/>
    </xf>
    <xf numFmtId="0" fontId="0" fillId="0" borderId="0" xfId="0" applyAlignment="1">
      <alignment horizontal="center" wrapText="1"/>
    </xf>
    <xf numFmtId="0" fontId="0" fillId="0" borderId="3" xfId="0" applyBorder="1" applyAlignment="1">
      <alignment horizontal="center" wrapText="1"/>
    </xf>
    <xf numFmtId="8" fontId="5" fillId="0" borderId="2" xfId="0" applyNumberFormat="1" applyFont="1" applyBorder="1" applyAlignment="1">
      <alignment horizontal="center" wrapText="1"/>
    </xf>
    <xf numFmtId="0" fontId="5" fillId="0" borderId="6" xfId="0" applyFont="1" applyBorder="1" applyAlignment="1">
      <alignment horizontal="center" wrapText="1"/>
    </xf>
    <xf numFmtId="0" fontId="0" fillId="0" borderId="0" xfId="0" applyBorder="1" applyAlignment="1">
      <alignment horizontal="center" wrapText="1"/>
    </xf>
    <xf numFmtId="0" fontId="0" fillId="0" borderId="0" xfId="0" applyBorder="1" applyAlignment="1">
      <alignment wrapText="1"/>
    </xf>
    <xf numFmtId="0" fontId="5" fillId="0" borderId="0" xfId="0" applyFont="1" applyBorder="1" applyAlignment="1">
      <alignment horizontal="center" wrapText="1"/>
    </xf>
    <xf numFmtId="164" fontId="4" fillId="4" borderId="7" xfId="1" applyNumberFormat="1" applyFont="1" applyFill="1" applyBorder="1" applyAlignment="1">
      <alignment horizontal="center" wrapText="1"/>
    </xf>
    <xf numFmtId="0" fontId="7" fillId="5" borderId="7" xfId="4" applyBorder="1" applyAlignment="1">
      <alignment horizontal="center" wrapText="1"/>
    </xf>
    <xf numFmtId="0" fontId="0" fillId="0" borderId="7" xfId="0" applyBorder="1" applyAlignment="1">
      <alignment horizontal="center" wrapText="1"/>
    </xf>
    <xf numFmtId="0" fontId="3" fillId="3" borderId="7" xfId="3" applyBorder="1" applyAlignment="1">
      <alignment horizontal="center" wrapText="1"/>
    </xf>
    <xf numFmtId="9" fontId="3" fillId="3" borderId="7" xfId="1" applyFont="1" applyFill="1" applyBorder="1" applyAlignment="1">
      <alignment horizontal="center" wrapText="1"/>
    </xf>
    <xf numFmtId="10" fontId="3" fillId="3" borderId="7" xfId="1" applyNumberFormat="1" applyFont="1" applyFill="1" applyBorder="1" applyAlignment="1">
      <alignment horizontal="center" wrapText="1"/>
    </xf>
    <xf numFmtId="0" fontId="8" fillId="0" borderId="0" xfId="2" applyFont="1" applyFill="1" applyAlignment="1">
      <alignment wrapText="1"/>
    </xf>
    <xf numFmtId="0" fontId="8" fillId="0" borderId="0" xfId="2" applyFont="1" applyFill="1" applyAlignment="1">
      <alignment horizontal="center" wrapText="1"/>
    </xf>
    <xf numFmtId="2" fontId="8" fillId="6" borderId="0" xfId="2" applyNumberFormat="1" applyFont="1" applyFill="1" applyAlignment="1">
      <alignment horizontal="center" wrapText="1"/>
    </xf>
    <xf numFmtId="164" fontId="5" fillId="0" borderId="0" xfId="1" applyNumberFormat="1" applyFont="1" applyBorder="1" applyAlignment="1">
      <alignment horizontal="center" wrapText="1"/>
    </xf>
    <xf numFmtId="164" fontId="0" fillId="0" borderId="7" xfId="1" applyNumberFormat="1" applyFont="1" applyBorder="1" applyAlignment="1">
      <alignment horizontal="center" wrapText="1"/>
    </xf>
    <xf numFmtId="164" fontId="0" fillId="0" borderId="0" xfId="1" applyNumberFormat="1" applyFont="1" applyBorder="1" applyAlignment="1">
      <alignment wrapText="1"/>
    </xf>
    <xf numFmtId="164" fontId="0" fillId="0" borderId="0" xfId="1" applyNumberFormat="1" applyFont="1" applyBorder="1" applyAlignment="1">
      <alignment horizontal="center" wrapText="1"/>
    </xf>
    <xf numFmtId="1" fontId="4" fillId="4" borderId="7" xfId="1" applyNumberFormat="1" applyFont="1" applyFill="1" applyBorder="1" applyAlignment="1">
      <alignment horizontal="center" wrapText="1"/>
    </xf>
    <xf numFmtId="1" fontId="0" fillId="0" borderId="7" xfId="0" applyNumberFormat="1" applyBorder="1" applyAlignment="1">
      <alignment horizontal="center" wrapText="1"/>
    </xf>
    <xf numFmtId="1" fontId="3" fillId="3" borderId="7" xfId="3" applyNumberFormat="1" applyBorder="1" applyAlignment="1">
      <alignment horizontal="center" wrapText="1"/>
    </xf>
    <xf numFmtId="1" fontId="0" fillId="0" borderId="0" xfId="0" applyNumberFormat="1" applyAlignment="1">
      <alignment wrapText="1"/>
    </xf>
    <xf numFmtId="1" fontId="0" fillId="0" borderId="0" xfId="0" applyNumberFormat="1" applyAlignment="1">
      <alignment horizontal="center" wrapText="1"/>
    </xf>
    <xf numFmtId="1" fontId="5" fillId="0" borderId="2" xfId="0" applyNumberFormat="1" applyFont="1" applyBorder="1" applyAlignment="1">
      <alignment horizontal="center" wrapText="1"/>
    </xf>
    <xf numFmtId="1" fontId="8" fillId="6" borderId="0" xfId="2" applyNumberFormat="1" applyFont="1" applyFill="1" applyAlignment="1">
      <alignment horizontal="center" wrapText="1"/>
    </xf>
    <xf numFmtId="1" fontId="8" fillId="6" borderId="0" xfId="2" applyNumberFormat="1" applyFont="1" applyFill="1" applyBorder="1" applyAlignment="1">
      <alignment horizontal="center" wrapText="1"/>
    </xf>
    <xf numFmtId="0" fontId="0" fillId="6" borderId="0" xfId="0" applyFill="1" applyAlignment="1">
      <alignment horizontal="center" vertical="center"/>
    </xf>
    <xf numFmtId="0" fontId="0" fillId="0" borderId="0" xfId="0" applyAlignment="1">
      <alignment horizontal="center" vertical="center"/>
    </xf>
  </cellXfs>
  <cellStyles count="5">
    <cellStyle name="Good" xfId="2" builtinId="26"/>
    <cellStyle name="Input" xfId="3" builtinId="20"/>
    <cellStyle name="Neutral" xfId="4" builtinId="2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Property Value Scenarios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'Cash Flows'!$A$2</c:f>
              <c:strCache>
                <c:ptCount val="1"/>
                <c:pt idx="0">
                  <c:v>Bull</c:v>
                </c:pt>
              </c:strCache>
            </c:strRef>
          </c:tx>
          <c:spPr>
            <a:ln w="28575" cap="rnd">
              <a:solidFill>
                <a:schemeClr val="accent1"/>
              </a:solidFill>
              <a:round/>
            </a:ln>
            <a:effectLst/>
          </c:spPr>
          <c:marker>
            <c:symbol val="none"/>
          </c:marker>
          <c:cat>
            <c:numRef>
              <c:f>'Cash Flows'!$A$23:$A$383</c:f>
              <c:numCache>
                <c:formatCode>0</c:formatCode>
                <c:ptCount val="36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numCache>
            </c:numRef>
          </c:cat>
          <c:val>
            <c:numRef>
              <c:f>'Cash Flows'!$S$23:$S$383</c:f>
              <c:numCache>
                <c:formatCode>General</c:formatCode>
                <c:ptCount val="361"/>
                <c:pt idx="0">
                  <c:v>380000</c:v>
                </c:pt>
                <c:pt idx="1">
                  <c:v>381548.16703778639</c:v>
                </c:pt>
                <c:pt idx="2">
                  <c:v>383102.64149972249</c:v>
                </c:pt>
                <c:pt idx="3">
                  <c:v>384663.44908303506</c:v>
                </c:pt>
                <c:pt idx="4">
                  <c:v>386230.61558964441</c:v>
                </c:pt>
                <c:pt idx="5">
                  <c:v>387804.16692659137</c:v>
                </c:pt>
                <c:pt idx="6">
                  <c:v>389384.12910646497</c:v>
                </c:pt>
                <c:pt idx="7">
                  <c:v>390970.52824783279</c:v>
                </c:pt>
                <c:pt idx="8">
                  <c:v>392563.39057567279</c:v>
                </c:pt>
                <c:pt idx="9">
                  <c:v>394162.74242180679</c:v>
                </c:pt>
                <c:pt idx="10">
                  <c:v>395768.61022533558</c:v>
                </c:pt>
                <c:pt idx="11">
                  <c:v>397381.02053307608</c:v>
                </c:pt>
                <c:pt idx="12">
                  <c:v>399000.00000000035</c:v>
                </c:pt>
                <c:pt idx="13">
                  <c:v>400625.57538967603</c:v>
                </c:pt>
                <c:pt idx="14">
                  <c:v>402257.77357470896</c:v>
                </c:pt>
                <c:pt idx="15">
                  <c:v>403896.62153718714</c:v>
                </c:pt>
                <c:pt idx="16">
                  <c:v>405542.14636912697</c:v>
                </c:pt>
                <c:pt idx="17">
                  <c:v>407194.37527292117</c:v>
                </c:pt>
                <c:pt idx="18">
                  <c:v>408853.33556178841</c:v>
                </c:pt>
                <c:pt idx="19">
                  <c:v>410519.05466022465</c:v>
                </c:pt>
                <c:pt idx="20">
                  <c:v>412191.56010445673</c:v>
                </c:pt>
                <c:pt idx="21">
                  <c:v>413870.8795428974</c:v>
                </c:pt>
                <c:pt idx="22">
                  <c:v>415557.04073660262</c:v>
                </c:pt>
                <c:pt idx="23">
                  <c:v>417250.0715597301</c:v>
                </c:pt>
                <c:pt idx="24">
                  <c:v>418950.00000000058</c:v>
                </c:pt>
                <c:pt idx="25">
                  <c:v>420656.85415916011</c:v>
                </c:pt>
                <c:pt idx="26">
                  <c:v>422370.66225344461</c:v>
                </c:pt>
                <c:pt idx="27">
                  <c:v>424091.45261404669</c:v>
                </c:pt>
                <c:pt idx="28">
                  <c:v>425819.25368758361</c:v>
                </c:pt>
                <c:pt idx="29">
                  <c:v>427554.09403656755</c:v>
                </c:pt>
                <c:pt idx="30">
                  <c:v>429296.00233987812</c:v>
                </c:pt>
                <c:pt idx="31">
                  <c:v>431045.00739323616</c:v>
                </c:pt>
                <c:pt idx="32">
                  <c:v>432801.13810967986</c:v>
                </c:pt>
                <c:pt idx="33">
                  <c:v>434564.42352004256</c:v>
                </c:pt>
                <c:pt idx="34">
                  <c:v>436334.89277343301</c:v>
                </c:pt>
                <c:pt idx="35">
                  <c:v>438112.57513771689</c:v>
                </c:pt>
                <c:pt idx="36">
                  <c:v>439897.50000000087</c:v>
                </c:pt>
                <c:pt idx="37">
                  <c:v>441689.69686711841</c:v>
                </c:pt>
                <c:pt idx="38">
                  <c:v>443489.19536611711</c:v>
                </c:pt>
                <c:pt idx="39">
                  <c:v>445296.02524474933</c:v>
                </c:pt>
                <c:pt idx="40">
                  <c:v>447110.21637196303</c:v>
                </c:pt>
                <c:pt idx="41">
                  <c:v>448931.7987383962</c:v>
                </c:pt>
                <c:pt idx="42">
                  <c:v>450760.80245687236</c:v>
                </c:pt>
                <c:pt idx="43">
                  <c:v>452597.25776289828</c:v>
                </c:pt>
                <c:pt idx="44">
                  <c:v>454441.19501516415</c:v>
                </c:pt>
                <c:pt idx="45">
                  <c:v>456292.64469604503</c:v>
                </c:pt>
                <c:pt idx="46">
                  <c:v>458151.63741210499</c:v>
                </c:pt>
                <c:pt idx="47">
                  <c:v>460018.20389460307</c:v>
                </c:pt>
                <c:pt idx="48">
                  <c:v>461892.37500000128</c:v>
                </c:pt>
                <c:pt idx="49">
                  <c:v>463774.1817104746</c:v>
                </c:pt>
                <c:pt idx="50">
                  <c:v>465663.65513442323</c:v>
                </c:pt>
                <c:pt idx="51">
                  <c:v>467560.82650698698</c:v>
                </c:pt>
                <c:pt idx="52">
                  <c:v>469465.72719056142</c:v>
                </c:pt>
                <c:pt idx="53">
                  <c:v>471378.38867531624</c:v>
                </c:pt>
                <c:pt idx="54">
                  <c:v>473298.84257971612</c:v>
                </c:pt>
                <c:pt idx="55">
                  <c:v>475227.12065104337</c:v>
                </c:pt>
                <c:pt idx="56">
                  <c:v>477163.25476592255</c:v>
                </c:pt>
                <c:pt idx="57">
                  <c:v>479107.2769308475</c:v>
                </c:pt>
                <c:pt idx="58">
                  <c:v>481059.21928271052</c:v>
                </c:pt>
                <c:pt idx="59">
                  <c:v>483019.11408933345</c:v>
                </c:pt>
                <c:pt idx="60">
                  <c:v>484986.99375000159</c:v>
                </c:pt>
                <c:pt idx="61">
                  <c:v>486962.89079599857</c:v>
                </c:pt>
                <c:pt idx="62">
                  <c:v>488946.83789114468</c:v>
                </c:pt>
                <c:pt idx="63">
                  <c:v>490938.86783233663</c:v>
                </c:pt>
                <c:pt idx="64">
                  <c:v>492939.01355008979</c:v>
                </c:pt>
                <c:pt idx="65">
                  <c:v>494947.30810908228</c:v>
                </c:pt>
                <c:pt idx="66">
                  <c:v>496963.78470870224</c:v>
                </c:pt>
                <c:pt idx="67">
                  <c:v>498988.47668359586</c:v>
                </c:pt>
                <c:pt idx="68">
                  <c:v>501021.41750421899</c:v>
                </c:pt>
                <c:pt idx="69">
                  <c:v>503062.64077739016</c:v>
                </c:pt>
                <c:pt idx="70">
                  <c:v>505112.18024684623</c:v>
                </c:pt>
                <c:pt idx="71">
                  <c:v>507170.06979380042</c:v>
                </c:pt>
                <c:pt idx="72">
                  <c:v>509236.34343750193</c:v>
                </c:pt>
                <c:pt idx="73">
                  <c:v>511311.03533579881</c:v>
                </c:pt>
                <c:pt idx="74">
                  <c:v>513394.1797857022</c:v>
                </c:pt>
                <c:pt idx="75">
                  <c:v>515485.81122395379</c:v>
                </c:pt>
                <c:pt idx="76">
                  <c:v>517585.96422759455</c:v>
                </c:pt>
                <c:pt idx="77">
                  <c:v>519694.67351453676</c:v>
                </c:pt>
                <c:pt idx="78">
                  <c:v>521811.97394413763</c:v>
                </c:pt>
                <c:pt idx="79">
                  <c:v>523937.90051777597</c:v>
                </c:pt>
                <c:pt idx="80">
                  <c:v>526072.48837943014</c:v>
                </c:pt>
                <c:pt idx="81">
                  <c:v>528215.77281625988</c:v>
                </c:pt>
                <c:pt idx="82">
                  <c:v>530367.78925918881</c:v>
                </c:pt>
                <c:pt idx="83">
                  <c:v>532528.57328349072</c:v>
                </c:pt>
                <c:pt idx="84">
                  <c:v>534698.16060937732</c:v>
                </c:pt>
                <c:pt idx="85">
                  <c:v>536876.58710258896</c:v>
                </c:pt>
                <c:pt idx="86">
                  <c:v>539063.88877498754</c:v>
                </c:pt>
                <c:pt idx="87">
                  <c:v>541260.10178515175</c:v>
                </c:pt>
                <c:pt idx="88">
                  <c:v>543465.26243897458</c:v>
                </c:pt>
                <c:pt idx="89">
                  <c:v>545679.40719026385</c:v>
                </c:pt>
                <c:pt idx="90">
                  <c:v>547902.57264134486</c:v>
                </c:pt>
                <c:pt idx="91">
                  <c:v>550134.79554366507</c:v>
                </c:pt>
                <c:pt idx="92">
                  <c:v>552376.11279840197</c:v>
                </c:pt>
                <c:pt idx="93">
                  <c:v>554626.5614570732</c:v>
                </c:pt>
                <c:pt idx="94">
                  <c:v>556886.17872214853</c:v>
                </c:pt>
                <c:pt idx="95">
                  <c:v>559155.00194766547</c:v>
                </c:pt>
                <c:pt idx="96">
                  <c:v>561433.0686398464</c:v>
                </c:pt>
                <c:pt idx="97">
                  <c:v>563720.4164577187</c:v>
                </c:pt>
                <c:pt idx="98">
                  <c:v>566017.08321373723</c:v>
                </c:pt>
                <c:pt idx="99">
                  <c:v>568323.1068744096</c:v>
                </c:pt>
                <c:pt idx="100">
                  <c:v>570638.52556092362</c:v>
                </c:pt>
                <c:pt idx="101">
                  <c:v>572963.37754977739</c:v>
                </c:pt>
                <c:pt idx="102">
                  <c:v>575297.70127341244</c:v>
                </c:pt>
                <c:pt idx="103">
                  <c:v>577641.53532084869</c:v>
                </c:pt>
                <c:pt idx="104">
                  <c:v>579994.91843832249</c:v>
                </c:pt>
                <c:pt idx="105">
                  <c:v>582357.88952992728</c:v>
                </c:pt>
                <c:pt idx="106">
                  <c:v>584730.48765825632</c:v>
                </c:pt>
                <c:pt idx="107">
                  <c:v>587112.7520450491</c:v>
                </c:pt>
                <c:pt idx="108">
                  <c:v>589504.72207183915</c:v>
                </c:pt>
                <c:pt idx="109">
                  <c:v>591906.43728060497</c:v>
                </c:pt>
                <c:pt idx="110">
                  <c:v>594317.93737442442</c:v>
                </c:pt>
                <c:pt idx="111">
                  <c:v>596739.2622181304</c:v>
                </c:pt>
                <c:pt idx="112">
                  <c:v>599170.45183897007</c:v>
                </c:pt>
                <c:pt idx="113">
                  <c:v>601611.54642726667</c:v>
                </c:pt>
                <c:pt idx="114">
                  <c:v>604062.58633708337</c:v>
                </c:pt>
                <c:pt idx="115">
                  <c:v>606523.61208689143</c:v>
                </c:pt>
                <c:pt idx="116">
                  <c:v>608994.66436023905</c:v>
                </c:pt>
                <c:pt idx="117">
                  <c:v>611475.78400642402</c:v>
                </c:pt>
                <c:pt idx="118">
                  <c:v>613967.01204116968</c:v>
                </c:pt>
                <c:pt idx="119">
                  <c:v>616468.3896473021</c:v>
                </c:pt>
                <c:pt idx="120">
                  <c:v>618979.95817543147</c:v>
                </c:pt>
                <c:pt idx="121">
                  <c:v>621501.75914463575</c:v>
                </c:pt>
                <c:pt idx="122">
                  <c:v>624033.83424314612</c:v>
                </c:pt>
                <c:pt idx="123">
                  <c:v>626576.22532903741</c:v>
                </c:pt>
                <c:pt idx="124">
                  <c:v>629128.97443091904</c:v>
                </c:pt>
                <c:pt idx="125">
                  <c:v>631692.12374863029</c:v>
                </c:pt>
                <c:pt idx="126">
                  <c:v>634265.71565393789</c:v>
                </c:pt>
                <c:pt idx="127">
                  <c:v>636849.79269123636</c:v>
                </c:pt>
                <c:pt idx="128">
                  <c:v>639444.3975782512</c:v>
                </c:pt>
                <c:pt idx="129">
                  <c:v>642049.57320674544</c:v>
                </c:pt>
                <c:pt idx="130">
                  <c:v>644665.36264322838</c:v>
                </c:pt>
                <c:pt idx="131">
                  <c:v>647291.80912966747</c:v>
                </c:pt>
                <c:pt idx="132">
                  <c:v>649928.95608420332</c:v>
                </c:pt>
                <c:pt idx="133">
                  <c:v>652576.84710186778</c:v>
                </c:pt>
                <c:pt idx="134">
                  <c:v>655235.52595530369</c:v>
                </c:pt>
                <c:pt idx="135">
                  <c:v>657905.0365954896</c:v>
                </c:pt>
                <c:pt idx="136">
                  <c:v>660585.42315246526</c:v>
                </c:pt>
                <c:pt idx="137">
                  <c:v>663276.72993606213</c:v>
                </c:pt>
                <c:pt idx="138">
                  <c:v>665979.00143663515</c:v>
                </c:pt>
                <c:pt idx="139">
                  <c:v>668692.28232579853</c:v>
                </c:pt>
                <c:pt idx="140">
                  <c:v>671416.61745716422</c:v>
                </c:pt>
                <c:pt idx="141">
                  <c:v>674152.05186708318</c:v>
                </c:pt>
                <c:pt idx="142">
                  <c:v>676898.63077539008</c:v>
                </c:pt>
                <c:pt idx="143">
                  <c:v>679656.39958615112</c:v>
                </c:pt>
                <c:pt idx="144">
                  <c:v>682425.40388841392</c:v>
                </c:pt>
                <c:pt idx="145">
                  <c:v>685205.68945696147</c:v>
                </c:pt>
                <c:pt idx="146">
                  <c:v>687997.30225306936</c:v>
                </c:pt>
                <c:pt idx="147">
                  <c:v>690800.28842526441</c:v>
                </c:pt>
                <c:pt idx="148">
                  <c:v>693614.69431008887</c:v>
                </c:pt>
                <c:pt idx="149">
                  <c:v>696440.56643286557</c:v>
                </c:pt>
                <c:pt idx="150">
                  <c:v>699277.9515084672</c:v>
                </c:pt>
                <c:pt idx="151">
                  <c:v>702126.89644208876</c:v>
                </c:pt>
                <c:pt idx="152">
                  <c:v>704987.44833002263</c:v>
                </c:pt>
                <c:pt idx="153">
                  <c:v>707859.6544604376</c:v>
                </c:pt>
                <c:pt idx="154">
                  <c:v>710743.56231415994</c:v>
                </c:pt>
                <c:pt idx="155">
                  <c:v>713639.21956545906</c:v>
                </c:pt>
                <c:pt idx="156">
                  <c:v>716546.67408283486</c:v>
                </c:pt>
                <c:pt idx="157">
                  <c:v>719465.97392980987</c:v>
                </c:pt>
                <c:pt idx="158">
                  <c:v>722397.16736572306</c:v>
                </c:pt>
                <c:pt idx="159">
                  <c:v>725340.30284652801</c:v>
                </c:pt>
                <c:pt idx="160">
                  <c:v>728295.42902559368</c:v>
                </c:pt>
                <c:pt idx="161">
                  <c:v>731262.59475450928</c:v>
                </c:pt>
                <c:pt idx="162">
                  <c:v>734241.84908389091</c:v>
                </c:pt>
                <c:pt idx="163">
                  <c:v>737233.24126419355</c:v>
                </c:pt>
                <c:pt idx="164">
                  <c:v>740236.82074652414</c:v>
                </c:pt>
                <c:pt idx="165">
                  <c:v>743252.63718345982</c:v>
                </c:pt>
                <c:pt idx="166">
                  <c:v>746280.74042986834</c:v>
                </c:pt>
                <c:pt idx="167">
                  <c:v>749321.18054373236</c:v>
                </c:pt>
                <c:pt idx="168">
                  <c:v>752374.0077869771</c:v>
                </c:pt>
                <c:pt idx="169">
                  <c:v>755439.27262630081</c:v>
                </c:pt>
                <c:pt idx="170">
                  <c:v>758517.02573400969</c:v>
                </c:pt>
                <c:pt idx="171">
                  <c:v>761607.31798885483</c:v>
                </c:pt>
                <c:pt idx="172">
                  <c:v>764710.2004768739</c:v>
                </c:pt>
                <c:pt idx="173">
                  <c:v>767825.72449223523</c:v>
                </c:pt>
                <c:pt idx="174">
                  <c:v>770953.94153808604</c:v>
                </c:pt>
                <c:pt idx="175">
                  <c:v>774094.90332740382</c:v>
                </c:pt>
                <c:pt idx="176">
                  <c:v>777248.66178385098</c:v>
                </c:pt>
                <c:pt idx="177">
                  <c:v>780415.26904263336</c:v>
                </c:pt>
                <c:pt idx="178">
                  <c:v>783594.77745136223</c:v>
                </c:pt>
                <c:pt idx="179">
                  <c:v>786787.23957091942</c:v>
                </c:pt>
                <c:pt idx="180">
                  <c:v>789992.70817632636</c:v>
                </c:pt>
                <c:pt idx="181">
                  <c:v>793211.23625761631</c:v>
                </c:pt>
                <c:pt idx="182">
                  <c:v>796442.8770207105</c:v>
                </c:pt>
                <c:pt idx="183">
                  <c:v>799687.68388829788</c:v>
                </c:pt>
                <c:pt idx="184">
                  <c:v>802945.71050071775</c:v>
                </c:pt>
                <c:pt idx="185">
                  <c:v>806217.01071684726</c:v>
                </c:pt>
                <c:pt idx="186">
                  <c:v>809501.63861499063</c:v>
                </c:pt>
                <c:pt idx="187">
                  <c:v>812799.64849377435</c:v>
                </c:pt>
                <c:pt idx="188">
                  <c:v>816111.09487304382</c:v>
                </c:pt>
                <c:pt idx="189">
                  <c:v>819436.03249476536</c:v>
                </c:pt>
                <c:pt idx="190">
                  <c:v>822774.51632393082</c:v>
                </c:pt>
                <c:pt idx="191">
                  <c:v>826126.60154946579</c:v>
                </c:pt>
                <c:pt idx="192">
                  <c:v>829492.3435851431</c:v>
                </c:pt>
                <c:pt idx="193">
                  <c:v>832871.79807049758</c:v>
                </c:pt>
                <c:pt idx="194">
                  <c:v>836265.02087174659</c:v>
                </c:pt>
                <c:pt idx="195">
                  <c:v>839672.06808271341</c:v>
                </c:pt>
                <c:pt idx="196">
                  <c:v>843092.99602575437</c:v>
                </c:pt>
                <c:pt idx="197">
                  <c:v>846527.8612526902</c:v>
                </c:pt>
                <c:pt idx="198">
                  <c:v>849976.72054574068</c:v>
                </c:pt>
                <c:pt idx="199">
                  <c:v>853439.63091846358</c:v>
                </c:pt>
                <c:pt idx="200">
                  <c:v>856916.64961669652</c:v>
                </c:pt>
                <c:pt idx="201">
                  <c:v>860407.83411950408</c:v>
                </c:pt>
                <c:pt idx="202">
                  <c:v>863913.2421401277</c:v>
                </c:pt>
                <c:pt idx="203">
                  <c:v>867432.93162693956</c:v>
                </c:pt>
                <c:pt idx="204">
                  <c:v>870966.96076440066</c:v>
                </c:pt>
                <c:pt idx="205">
                  <c:v>874515.38797402289</c:v>
                </c:pt>
                <c:pt idx="206">
                  <c:v>878078.27191533439</c:v>
                </c:pt>
                <c:pt idx="207">
                  <c:v>881655.67148684955</c:v>
                </c:pt>
                <c:pt idx="208">
                  <c:v>885247.64582704264</c:v>
                </c:pt>
                <c:pt idx="209">
                  <c:v>888854.25431532529</c:v>
                </c:pt>
                <c:pt idx="210">
                  <c:v>892475.55657302833</c:v>
                </c:pt>
                <c:pt idx="211">
                  <c:v>896111.61246438732</c:v>
                </c:pt>
                <c:pt idx="212">
                  <c:v>899762.4820975319</c:v>
                </c:pt>
                <c:pt idx="213">
                  <c:v>903428.22582547995</c:v>
                </c:pt>
                <c:pt idx="214">
                  <c:v>907108.90424713481</c:v>
                </c:pt>
                <c:pt idx="215">
                  <c:v>910804.57820828725</c:v>
                </c:pt>
                <c:pt idx="216">
                  <c:v>914515.30880262144</c:v>
                </c:pt>
                <c:pt idx="217">
                  <c:v>918241.15737272473</c:v>
                </c:pt>
                <c:pt idx="218">
                  <c:v>921982.18551110162</c:v>
                </c:pt>
                <c:pt idx="219">
                  <c:v>925738.45506119262</c:v>
                </c:pt>
                <c:pt idx="220">
                  <c:v>929510.02811839525</c:v>
                </c:pt>
                <c:pt idx="221">
                  <c:v>933296.96703109203</c:v>
                </c:pt>
                <c:pt idx="222">
                  <c:v>937099.33440168027</c:v>
                </c:pt>
                <c:pt idx="223">
                  <c:v>940917.19308760727</c:v>
                </c:pt>
                <c:pt idx="224">
                  <c:v>944750.60620240914</c:v>
                </c:pt>
                <c:pt idx="225">
                  <c:v>948599.63711675454</c:v>
                </c:pt>
                <c:pt idx="226">
                  <c:v>952464.34945949225</c:v>
                </c:pt>
                <c:pt idx="227">
                  <c:v>956344.80711870221</c:v>
                </c:pt>
                <c:pt idx="228">
                  <c:v>960241.07424275309</c:v>
                </c:pt>
                <c:pt idx="229">
                  <c:v>964153.21524136164</c:v>
                </c:pt>
                <c:pt idx="230">
                  <c:v>968081.29478665744</c:v>
                </c:pt>
                <c:pt idx="231">
                  <c:v>972025.37781425286</c:v>
                </c:pt>
                <c:pt idx="232">
                  <c:v>975985.52952431573</c:v>
                </c:pt>
                <c:pt idx="233">
                  <c:v>979961.81538264733</c:v>
                </c:pt>
                <c:pt idx="234">
                  <c:v>983954.30112176505</c:v>
                </c:pt>
                <c:pt idx="235">
                  <c:v>987963.05274198833</c:v>
                </c:pt>
                <c:pt idx="236">
                  <c:v>991988.13651253027</c:v>
                </c:pt>
                <c:pt idx="237">
                  <c:v>996029.61897259299</c:v>
                </c:pt>
                <c:pt idx="238">
                  <c:v>1000087.5669324673</c:v>
                </c:pt>
                <c:pt idx="239">
                  <c:v>1004162.047474638</c:v>
                </c:pt>
                <c:pt idx="240">
                  <c:v>1008253.1279548914</c:v>
                </c:pt>
                <c:pt idx="241">
                  <c:v>1012360.8760034302</c:v>
                </c:pt>
                <c:pt idx="242">
                  <c:v>1016485.3595259908</c:v>
                </c:pt>
                <c:pt idx="243">
                  <c:v>1020626.646704966</c:v>
                </c:pt>
                <c:pt idx="244">
                  <c:v>1024784.8060005319</c:v>
                </c:pt>
                <c:pt idx="245">
                  <c:v>1028959.90615178</c:v>
                </c:pt>
                <c:pt idx="246">
                  <c:v>1033152.0161778536</c:v>
                </c:pt>
                <c:pt idx="247">
                  <c:v>1037361.2053790882</c:v>
                </c:pt>
                <c:pt idx="248">
                  <c:v>1041587.5433381572</c:v>
                </c:pt>
                <c:pt idx="249">
                  <c:v>1045831.0999212231</c:v>
                </c:pt>
                <c:pt idx="250">
                  <c:v>1050091.9452790914</c:v>
                </c:pt>
                <c:pt idx="251">
                  <c:v>1054370.1498483706</c:v>
                </c:pt>
                <c:pt idx="252">
                  <c:v>1058665.7843526367</c:v>
                </c:pt>
                <c:pt idx="253">
                  <c:v>1062978.9198036026</c:v>
                </c:pt>
                <c:pt idx="254">
                  <c:v>1067309.6275022912</c:v>
                </c:pt>
                <c:pt idx="255">
                  <c:v>1071657.9790402153</c:v>
                </c:pt>
                <c:pt idx="256">
                  <c:v>1076024.0463005595</c:v>
                </c:pt>
                <c:pt idx="257">
                  <c:v>1080407.90145937</c:v>
                </c:pt>
                <c:pt idx="258">
                  <c:v>1084809.6169867474</c:v>
                </c:pt>
                <c:pt idx="259">
                  <c:v>1089229.2656480435</c:v>
                </c:pt>
                <c:pt idx="260">
                  <c:v>1093666.9205050659</c:v>
                </c:pt>
                <c:pt idx="261">
                  <c:v>1098122.6549172851</c:v>
                </c:pt>
                <c:pt idx="262">
                  <c:v>1102596.5425430466</c:v>
                </c:pt>
                <c:pt idx="263">
                  <c:v>1107088.6573407897</c:v>
                </c:pt>
                <c:pt idx="264">
                  <c:v>1111599.0735702692</c:v>
                </c:pt>
                <c:pt idx="265">
                  <c:v>1116127.8657937832</c:v>
                </c:pt>
                <c:pt idx="266">
                  <c:v>1120675.1088774065</c:v>
                </c:pt>
                <c:pt idx="267">
                  <c:v>1125240.8779922265</c:v>
                </c:pt>
                <c:pt idx="268">
                  <c:v>1129825.2486155881</c:v>
                </c:pt>
                <c:pt idx="269">
                  <c:v>1134428.2965323394</c:v>
                </c:pt>
                <c:pt idx="270">
                  <c:v>1139050.0978360854</c:v>
                </c:pt>
                <c:pt idx="271">
                  <c:v>1143690.7289304463</c:v>
                </c:pt>
                <c:pt idx="272">
                  <c:v>1148350.26653032</c:v>
                </c:pt>
                <c:pt idx="273">
                  <c:v>1153028.7876631503</c:v>
                </c:pt>
                <c:pt idx="274">
                  <c:v>1157726.3696701999</c:v>
                </c:pt>
                <c:pt idx="275">
                  <c:v>1162443.0902078303</c:v>
                </c:pt>
                <c:pt idx="276">
                  <c:v>1167179.0272487837</c:v>
                </c:pt>
                <c:pt idx="277">
                  <c:v>1171934.2590834734</c:v>
                </c:pt>
                <c:pt idx="278">
                  <c:v>1176708.8643212777</c:v>
                </c:pt>
                <c:pt idx="279">
                  <c:v>1181502.921891839</c:v>
                </c:pt>
                <c:pt idx="280">
                  <c:v>1186316.5110463686</c:v>
                </c:pt>
                <c:pt idx="281">
                  <c:v>1191149.7113589572</c:v>
                </c:pt>
                <c:pt idx="282">
                  <c:v>1196002.6027278907</c:v>
                </c:pt>
                <c:pt idx="283">
                  <c:v>1200875.2653769697</c:v>
                </c:pt>
                <c:pt idx="284">
                  <c:v>1205767.7798568371</c:v>
                </c:pt>
                <c:pt idx="285">
                  <c:v>1210680.2270463088</c:v>
                </c:pt>
                <c:pt idx="286">
                  <c:v>1215612.6881537109</c:v>
                </c:pt>
                <c:pt idx="287">
                  <c:v>1220565.2447182226</c:v>
                </c:pt>
                <c:pt idx="288">
                  <c:v>1225537.9786112236</c:v>
                </c:pt>
                <c:pt idx="289">
                  <c:v>1230530.9720376479</c:v>
                </c:pt>
                <c:pt idx="290">
                  <c:v>1235544.3075373424</c:v>
                </c:pt>
                <c:pt idx="291">
                  <c:v>1240578.0679864318</c:v>
                </c:pt>
                <c:pt idx="292">
                  <c:v>1245632.3365986876</c:v>
                </c:pt>
                <c:pt idx="293">
                  <c:v>1250707.1969269058</c:v>
                </c:pt>
                <c:pt idx="294">
                  <c:v>1255802.7328642858</c:v>
                </c:pt>
                <c:pt idx="295">
                  <c:v>1260919.0286458188</c:v>
                </c:pt>
                <c:pt idx="296">
                  <c:v>1266056.1688496796</c:v>
                </c:pt>
                <c:pt idx="297">
                  <c:v>1271214.2383986248</c:v>
                </c:pt>
                <c:pt idx="298">
                  <c:v>1276393.322561397</c:v>
                </c:pt>
                <c:pt idx="299">
                  <c:v>1281593.5069541344</c:v>
                </c:pt>
                <c:pt idx="300">
                  <c:v>1286814.8775417856</c:v>
                </c:pt>
                <c:pt idx="301">
                  <c:v>1292057.5206395311</c:v>
                </c:pt>
                <c:pt idx="302">
                  <c:v>1297321.5229142101</c:v>
                </c:pt>
                <c:pt idx="303">
                  <c:v>1302606.9713857539</c:v>
                </c:pt>
                <c:pt idx="304">
                  <c:v>1307913.9534286228</c:v>
                </c:pt>
                <c:pt idx="305">
                  <c:v>1313242.5567732519</c:v>
                </c:pt>
                <c:pt idx="306">
                  <c:v>1318592.8695075009</c:v>
                </c:pt>
                <c:pt idx="307">
                  <c:v>1323964.9800781107</c:v>
                </c:pt>
                <c:pt idx="308">
                  <c:v>1329358.9772921645</c:v>
                </c:pt>
                <c:pt idx="309">
                  <c:v>1334774.950318557</c:v>
                </c:pt>
                <c:pt idx="310">
                  <c:v>1340212.9886894678</c:v>
                </c:pt>
                <c:pt idx="311">
                  <c:v>1345673.1823018421</c:v>
                </c:pt>
                <c:pt idx="312">
                  <c:v>1351155.6214188756</c:v>
                </c:pt>
                <c:pt idx="313">
                  <c:v>1356660.3966715087</c:v>
                </c:pt>
                <c:pt idx="314">
                  <c:v>1362187.5990599219</c:v>
                </c:pt>
                <c:pt idx="315">
                  <c:v>1367737.3199550426</c:v>
                </c:pt>
                <c:pt idx="316">
                  <c:v>1373309.6511000551</c:v>
                </c:pt>
                <c:pt idx="317">
                  <c:v>1378904.6846119156</c:v>
                </c:pt>
                <c:pt idx="318">
                  <c:v>1384522.5129828772</c:v>
                </c:pt>
                <c:pt idx="319">
                  <c:v>1390163.2290820172</c:v>
                </c:pt>
                <c:pt idx="320">
                  <c:v>1395826.9261567737</c:v>
                </c:pt>
                <c:pt idx="321">
                  <c:v>1401513.6978344857</c:v>
                </c:pt>
                <c:pt idx="322">
                  <c:v>1407223.6381239421</c:v>
                </c:pt>
                <c:pt idx="323">
                  <c:v>1412956.841416935</c:v>
                </c:pt>
                <c:pt idx="324">
                  <c:v>1418713.4024898203</c:v>
                </c:pt>
                <c:pt idx="325">
                  <c:v>1424493.4165050848</c:v>
                </c:pt>
                <c:pt idx="326">
                  <c:v>1430296.9790129187</c:v>
                </c:pt>
                <c:pt idx="327">
                  <c:v>1436124.1859527954</c:v>
                </c:pt>
                <c:pt idx="328">
                  <c:v>1441975.1336550585</c:v>
                </c:pt>
                <c:pt idx="329">
                  <c:v>1447849.918842512</c:v>
                </c:pt>
                <c:pt idx="330">
                  <c:v>1453748.6386320216</c:v>
                </c:pt>
                <c:pt idx="331">
                  <c:v>1459671.3905361188</c:v>
                </c:pt>
                <c:pt idx="332">
                  <c:v>1465618.272464613</c:v>
                </c:pt>
                <c:pt idx="333">
                  <c:v>1471589.3827262106</c:v>
                </c:pt>
                <c:pt idx="334">
                  <c:v>1477584.82003014</c:v>
                </c:pt>
                <c:pt idx="335">
                  <c:v>1483604.6834877827</c:v>
                </c:pt>
                <c:pt idx="336">
                  <c:v>1489649.0726143124</c:v>
                </c:pt>
                <c:pt idx="337">
                  <c:v>1495718.0873303399</c:v>
                </c:pt>
                <c:pt idx="338">
                  <c:v>1501811.8279635655</c:v>
                </c:pt>
                <c:pt idx="339">
                  <c:v>1507930.3952504364</c:v>
                </c:pt>
                <c:pt idx="340">
                  <c:v>1514073.8903378125</c:v>
                </c:pt>
                <c:pt idx="341">
                  <c:v>1520242.4147846389</c:v>
                </c:pt>
                <c:pt idx="342">
                  <c:v>1526436.0705636241</c:v>
                </c:pt>
                <c:pt idx="343">
                  <c:v>1532654.9600629262</c:v>
                </c:pt>
                <c:pt idx="344">
                  <c:v>1538899.1860878451</c:v>
                </c:pt>
                <c:pt idx="345">
                  <c:v>1545168.851862523</c:v>
                </c:pt>
                <c:pt idx="346">
                  <c:v>1551464.0610316487</c:v>
                </c:pt>
                <c:pt idx="347">
                  <c:v>1557784.9176621735</c:v>
                </c:pt>
                <c:pt idx="348">
                  <c:v>1564131.5262450296</c:v>
                </c:pt>
                <c:pt idx="349">
                  <c:v>1570503.9916968585</c:v>
                </c:pt>
                <c:pt idx="350">
                  <c:v>1576902.4193617452</c:v>
                </c:pt>
                <c:pt idx="351">
                  <c:v>1583326.9150129594</c:v>
                </c:pt>
                <c:pt idx="352">
                  <c:v>1589777.5848547043</c:v>
                </c:pt>
                <c:pt idx="353">
                  <c:v>1596254.5355238721</c:v>
                </c:pt>
                <c:pt idx="354">
                  <c:v>1602757.8740918064</c:v>
                </c:pt>
                <c:pt idx="355">
                  <c:v>1609287.7080660737</c:v>
                </c:pt>
                <c:pt idx="356">
                  <c:v>1615844.1453922386</c:v>
                </c:pt>
                <c:pt idx="357">
                  <c:v>1622427.2944556498</c:v>
                </c:pt>
                <c:pt idx="358">
                  <c:v>1629037.2640832318</c:v>
                </c:pt>
                <c:pt idx="359">
                  <c:v>1635674.1635452826</c:v>
                </c:pt>
                <c:pt idx="360">
                  <c:v>1642338.1025572815</c:v>
                </c:pt>
              </c:numCache>
            </c:numRef>
          </c:val>
          <c:smooth val="0"/>
          <c:extLst>
            <c:ext xmlns:c16="http://schemas.microsoft.com/office/drawing/2014/chart" uri="{C3380CC4-5D6E-409C-BE32-E72D297353CC}">
              <c16:uniqueId val="{00000000-9788-4147-AF55-4226F69C4CA8}"/>
            </c:ext>
          </c:extLst>
        </c:ser>
        <c:dLbls>
          <c:showLegendKey val="0"/>
          <c:showVal val="0"/>
          <c:showCatName val="0"/>
          <c:showSerName val="0"/>
          <c:showPercent val="0"/>
          <c:showBubbleSize val="0"/>
        </c:dLbls>
        <c:smooth val="0"/>
        <c:axId val="876956287"/>
        <c:axId val="876955455"/>
      </c:lineChart>
      <c:catAx>
        <c:axId val="8769562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Loan 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5455"/>
        <c:crosses val="autoZero"/>
        <c:auto val="1"/>
        <c:lblAlgn val="ctr"/>
        <c:lblOffset val="100"/>
        <c:noMultiLvlLbl val="0"/>
      </c:catAx>
      <c:valAx>
        <c:axId val="87695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Property Value Paths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6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Rental Income </a:t>
            </a:r>
            <a:r>
              <a:rPr lang="en-US" sz="1400" b="0" i="0" u="none" strike="noStrike" baseline="0">
                <a:effectLst/>
              </a:rPr>
              <a:t>Scenarios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'Cash Flows'!$A$2</c:f>
              <c:strCache>
                <c:ptCount val="1"/>
                <c:pt idx="0">
                  <c:v>Bull</c:v>
                </c:pt>
              </c:strCache>
            </c:strRef>
          </c:tx>
          <c:spPr>
            <a:ln w="28575" cap="rnd">
              <a:solidFill>
                <a:schemeClr val="accent1"/>
              </a:solidFill>
              <a:round/>
            </a:ln>
            <a:effectLst/>
          </c:spPr>
          <c:marker>
            <c:symbol val="none"/>
          </c:marker>
          <c:cat>
            <c:numRef>
              <c:f>'Cash Flows'!$A$24:$A$383</c:f>
              <c:numCache>
                <c:formatCode>0</c:formatCode>
                <c:ptCount val="3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numCache>
            </c:numRef>
          </c:cat>
          <c:val>
            <c:numRef>
              <c:f>'Cash Flows'!$Q$24:$Q$383</c:f>
              <c:numCache>
                <c:formatCode>General</c:formatCode>
                <c:ptCount val="360"/>
                <c:pt idx="0">
                  <c:v>3815.4816703778638</c:v>
                </c:pt>
                <c:pt idx="1">
                  <c:v>3831.0264149972245</c:v>
                </c:pt>
                <c:pt idx="2">
                  <c:v>3846.6344908303504</c:v>
                </c:pt>
                <c:pt idx="3">
                  <c:v>3862.3061558964441</c:v>
                </c:pt>
                <c:pt idx="4">
                  <c:v>3878.0416692659132</c:v>
                </c:pt>
                <c:pt idx="5">
                  <c:v>3893.8412910646498</c:v>
                </c:pt>
                <c:pt idx="6">
                  <c:v>3909.7052824783273</c:v>
                </c:pt>
                <c:pt idx="7">
                  <c:v>3925.6339057567279</c:v>
                </c:pt>
                <c:pt idx="8">
                  <c:v>3941.627424218068</c:v>
                </c:pt>
                <c:pt idx="9">
                  <c:v>3957.6861022533553</c:v>
                </c:pt>
                <c:pt idx="10">
                  <c:v>3973.8102053307607</c:v>
                </c:pt>
                <c:pt idx="11">
                  <c:v>3990.0000000000032</c:v>
                </c:pt>
                <c:pt idx="12">
                  <c:v>4006.2557538967608</c:v>
                </c:pt>
                <c:pt idx="13">
                  <c:v>4022.5777357470893</c:v>
                </c:pt>
                <c:pt idx="14">
                  <c:v>4038.9662153718709</c:v>
                </c:pt>
                <c:pt idx="15">
                  <c:v>4055.4214636912698</c:v>
                </c:pt>
                <c:pt idx="16">
                  <c:v>4071.9437527292116</c:v>
                </c:pt>
                <c:pt idx="17">
                  <c:v>4088.5333556178844</c:v>
                </c:pt>
                <c:pt idx="18">
                  <c:v>4105.1905466022472</c:v>
                </c:pt>
                <c:pt idx="19">
                  <c:v>4121.9156010445668</c:v>
                </c:pt>
                <c:pt idx="20">
                  <c:v>4138.7087954289736</c:v>
                </c:pt>
                <c:pt idx="21">
                  <c:v>4155.5704073660263</c:v>
                </c:pt>
                <c:pt idx="22">
                  <c:v>4172.5007155973008</c:v>
                </c:pt>
                <c:pt idx="23">
                  <c:v>4189.5000000000055</c:v>
                </c:pt>
                <c:pt idx="24">
                  <c:v>4206.5685415916005</c:v>
                </c:pt>
                <c:pt idx="25">
                  <c:v>4223.7066225344461</c:v>
                </c:pt>
                <c:pt idx="26">
                  <c:v>4240.9145261404665</c:v>
                </c:pt>
                <c:pt idx="27">
                  <c:v>4258.1925368758357</c:v>
                </c:pt>
                <c:pt idx="28">
                  <c:v>4275.5409403656749</c:v>
                </c:pt>
                <c:pt idx="29">
                  <c:v>4292.9600233987803</c:v>
                </c:pt>
                <c:pt idx="30">
                  <c:v>4310.4500739323621</c:v>
                </c:pt>
                <c:pt idx="31">
                  <c:v>4328.0113810967978</c:v>
                </c:pt>
                <c:pt idx="32">
                  <c:v>4345.6442352004251</c:v>
                </c:pt>
                <c:pt idx="33">
                  <c:v>4363.3489277343297</c:v>
                </c:pt>
                <c:pt idx="34">
                  <c:v>4381.1257513771689</c:v>
                </c:pt>
                <c:pt idx="35">
                  <c:v>4398.9750000000085</c:v>
                </c:pt>
                <c:pt idx="36">
                  <c:v>4416.8969686711844</c:v>
                </c:pt>
                <c:pt idx="37">
                  <c:v>4434.8919536611711</c:v>
                </c:pt>
                <c:pt idx="38">
                  <c:v>4452.9602524474931</c:v>
                </c:pt>
                <c:pt idx="39">
                  <c:v>4471.10216371963</c:v>
                </c:pt>
                <c:pt idx="40">
                  <c:v>4489.3179873839617</c:v>
                </c:pt>
                <c:pt idx="41">
                  <c:v>4507.6080245687226</c:v>
                </c:pt>
                <c:pt idx="42">
                  <c:v>4525.9725776289833</c:v>
                </c:pt>
                <c:pt idx="43">
                  <c:v>4544.4119501516416</c:v>
                </c:pt>
                <c:pt idx="44">
                  <c:v>4562.9264469604495</c:v>
                </c:pt>
                <c:pt idx="45">
                  <c:v>4581.5163741210499</c:v>
                </c:pt>
                <c:pt idx="46">
                  <c:v>4600.1820389460308</c:v>
                </c:pt>
                <c:pt idx="47">
                  <c:v>4618.9237500000127</c:v>
                </c:pt>
                <c:pt idx="48">
                  <c:v>4637.7418171047457</c:v>
                </c:pt>
                <c:pt idx="49">
                  <c:v>4656.6365513442315</c:v>
                </c:pt>
                <c:pt idx="50">
                  <c:v>4675.60826506987</c:v>
                </c:pt>
                <c:pt idx="51">
                  <c:v>4694.6572719056139</c:v>
                </c:pt>
                <c:pt idx="52">
                  <c:v>4713.7838867531618</c:v>
                </c:pt>
                <c:pt idx="53">
                  <c:v>4732.9884257971617</c:v>
                </c:pt>
                <c:pt idx="54">
                  <c:v>4752.2712065104333</c:v>
                </c:pt>
                <c:pt idx="55">
                  <c:v>4771.6325476592247</c:v>
                </c:pt>
                <c:pt idx="56">
                  <c:v>4791.0727693084746</c:v>
                </c:pt>
                <c:pt idx="57">
                  <c:v>4810.5921928271046</c:v>
                </c:pt>
                <c:pt idx="58">
                  <c:v>4830.1911408933347</c:v>
                </c:pt>
                <c:pt idx="59">
                  <c:v>4849.869937500016</c:v>
                </c:pt>
                <c:pt idx="60">
                  <c:v>4869.6289079599846</c:v>
                </c:pt>
                <c:pt idx="61">
                  <c:v>4889.468378911447</c:v>
                </c:pt>
                <c:pt idx="62">
                  <c:v>4909.3886783233665</c:v>
                </c:pt>
                <c:pt idx="63">
                  <c:v>4929.3901355008975</c:v>
                </c:pt>
                <c:pt idx="64">
                  <c:v>4949.4730810908222</c:v>
                </c:pt>
                <c:pt idx="65">
                  <c:v>4969.6378470870222</c:v>
                </c:pt>
                <c:pt idx="66">
                  <c:v>4989.8847668359585</c:v>
                </c:pt>
                <c:pt idx="67">
                  <c:v>5010.2141750421897</c:v>
                </c:pt>
                <c:pt idx="68">
                  <c:v>5030.6264077739015</c:v>
                </c:pt>
                <c:pt idx="69">
                  <c:v>5051.1218024684622</c:v>
                </c:pt>
                <c:pt idx="70">
                  <c:v>5071.7006979380039</c:v>
                </c:pt>
                <c:pt idx="71">
                  <c:v>5092.3634343750191</c:v>
                </c:pt>
                <c:pt idx="72">
                  <c:v>5113.1103533579872</c:v>
                </c:pt>
                <c:pt idx="73">
                  <c:v>5133.9417978570218</c:v>
                </c:pt>
                <c:pt idx="74">
                  <c:v>5154.8581122395371</c:v>
                </c:pt>
                <c:pt idx="75">
                  <c:v>5175.8596422759456</c:v>
                </c:pt>
                <c:pt idx="76">
                  <c:v>5196.9467351453677</c:v>
                </c:pt>
                <c:pt idx="77">
                  <c:v>5218.1197394413757</c:v>
                </c:pt>
                <c:pt idx="78">
                  <c:v>5239.3790051777596</c:v>
                </c:pt>
                <c:pt idx="79">
                  <c:v>5260.7248837943016</c:v>
                </c:pt>
                <c:pt idx="80">
                  <c:v>5282.1577281625987</c:v>
                </c:pt>
                <c:pt idx="81">
                  <c:v>5303.6778925918879</c:v>
                </c:pt>
                <c:pt idx="82">
                  <c:v>5325.2857328349064</c:v>
                </c:pt>
                <c:pt idx="83">
                  <c:v>5346.9816060937728</c:v>
                </c:pt>
                <c:pt idx="84">
                  <c:v>5368.7658710258902</c:v>
                </c:pt>
                <c:pt idx="85">
                  <c:v>5390.6388877498757</c:v>
                </c:pt>
                <c:pt idx="86">
                  <c:v>5412.6010178515171</c:v>
                </c:pt>
                <c:pt idx="87">
                  <c:v>5434.6526243897442</c:v>
                </c:pt>
                <c:pt idx="88">
                  <c:v>5456.7940719026392</c:v>
                </c:pt>
                <c:pt idx="89">
                  <c:v>5479.025726413448</c:v>
                </c:pt>
                <c:pt idx="90">
                  <c:v>5501.3479554366495</c:v>
                </c:pt>
                <c:pt idx="91">
                  <c:v>5523.7611279840194</c:v>
                </c:pt>
                <c:pt idx="92">
                  <c:v>5546.2656145707324</c:v>
                </c:pt>
                <c:pt idx="93">
                  <c:v>5568.8617872214854</c:v>
                </c:pt>
                <c:pt idx="94">
                  <c:v>5591.5500194766546</c:v>
                </c:pt>
                <c:pt idx="95">
                  <c:v>5614.3306863984635</c:v>
                </c:pt>
                <c:pt idx="96">
                  <c:v>5637.2041645771869</c:v>
                </c:pt>
                <c:pt idx="97">
                  <c:v>5660.1708321373717</c:v>
                </c:pt>
                <c:pt idx="98">
                  <c:v>5683.2310687440959</c:v>
                </c:pt>
                <c:pt idx="99">
                  <c:v>5706.3852556092361</c:v>
                </c:pt>
                <c:pt idx="100">
                  <c:v>5729.6337754977731</c:v>
                </c:pt>
                <c:pt idx="101">
                  <c:v>5752.9770127341244</c:v>
                </c:pt>
                <c:pt idx="102">
                  <c:v>5776.4153532084865</c:v>
                </c:pt>
                <c:pt idx="103">
                  <c:v>5799.9491843832257</c:v>
                </c:pt>
                <c:pt idx="104">
                  <c:v>5823.5788952992716</c:v>
                </c:pt>
                <c:pt idx="105">
                  <c:v>5847.3048765825633</c:v>
                </c:pt>
                <c:pt idx="106">
                  <c:v>5871.1275204504918</c:v>
                </c:pt>
                <c:pt idx="107">
                  <c:v>5895.0472207183911</c:v>
                </c:pt>
                <c:pt idx="108">
                  <c:v>5919.0643728060495</c:v>
                </c:pt>
                <c:pt idx="109">
                  <c:v>5943.1793737442449</c:v>
                </c:pt>
                <c:pt idx="110">
                  <c:v>5967.3926221813035</c:v>
                </c:pt>
                <c:pt idx="111">
                  <c:v>5991.7045183897008</c:v>
                </c:pt>
                <c:pt idx="112">
                  <c:v>6016.115464272666</c:v>
                </c:pt>
                <c:pt idx="113">
                  <c:v>6040.6258633708339</c:v>
                </c:pt>
                <c:pt idx="114">
                  <c:v>6065.2361208689135</c:v>
                </c:pt>
                <c:pt idx="115">
                  <c:v>6089.9466436023895</c:v>
                </c:pt>
                <c:pt idx="116">
                  <c:v>6114.7578400642406</c:v>
                </c:pt>
                <c:pt idx="117">
                  <c:v>6139.6701204116962</c:v>
                </c:pt>
                <c:pt idx="118">
                  <c:v>6164.6838964730205</c:v>
                </c:pt>
                <c:pt idx="119">
                  <c:v>6189.7995817543151</c:v>
                </c:pt>
                <c:pt idx="120">
                  <c:v>6215.0175914463571</c:v>
                </c:pt>
                <c:pt idx="121">
                  <c:v>6240.3383424314616</c:v>
                </c:pt>
                <c:pt idx="122">
                  <c:v>6265.7622532903733</c:v>
                </c:pt>
                <c:pt idx="123">
                  <c:v>6291.2897443091897</c:v>
                </c:pt>
                <c:pt idx="124">
                  <c:v>6316.9212374863037</c:v>
                </c:pt>
                <c:pt idx="125">
                  <c:v>6342.6571565393797</c:v>
                </c:pt>
                <c:pt idx="126">
                  <c:v>6368.4979269123642</c:v>
                </c:pt>
                <c:pt idx="127">
                  <c:v>6394.4439757825121</c:v>
                </c:pt>
                <c:pt idx="128">
                  <c:v>6420.4957320674539</c:v>
                </c:pt>
                <c:pt idx="129">
                  <c:v>6446.6536264322831</c:v>
                </c:pt>
                <c:pt idx="130">
                  <c:v>6472.918091296674</c:v>
                </c:pt>
                <c:pt idx="131">
                  <c:v>6499.2895608420331</c:v>
                </c:pt>
                <c:pt idx="132">
                  <c:v>6525.7684710186777</c:v>
                </c:pt>
                <c:pt idx="133">
                  <c:v>6552.3552595530364</c:v>
                </c:pt>
                <c:pt idx="134">
                  <c:v>6579.0503659548949</c:v>
                </c:pt>
                <c:pt idx="135">
                  <c:v>6605.8542315246523</c:v>
                </c:pt>
                <c:pt idx="136">
                  <c:v>6632.7672993606211</c:v>
                </c:pt>
                <c:pt idx="137">
                  <c:v>6659.790014366351</c:v>
                </c:pt>
                <c:pt idx="138">
                  <c:v>6686.9228232579853</c:v>
                </c:pt>
                <c:pt idx="139">
                  <c:v>6714.166174571641</c:v>
                </c:pt>
                <c:pt idx="140">
                  <c:v>6741.5205186708308</c:v>
                </c:pt>
                <c:pt idx="141">
                  <c:v>6768.9863077539003</c:v>
                </c:pt>
                <c:pt idx="142">
                  <c:v>6796.5639958615111</c:v>
                </c:pt>
                <c:pt idx="143">
                  <c:v>6824.2540388841389</c:v>
                </c:pt>
                <c:pt idx="144">
                  <c:v>6852.056894569615</c:v>
                </c:pt>
                <c:pt idx="145">
                  <c:v>6879.973022530693</c:v>
                </c:pt>
                <c:pt idx="146">
                  <c:v>6908.0028842526444</c:v>
                </c:pt>
                <c:pt idx="147">
                  <c:v>6936.1469431008882</c:v>
                </c:pt>
                <c:pt idx="148">
                  <c:v>6964.4056643286558</c:v>
                </c:pt>
                <c:pt idx="149">
                  <c:v>6992.7795150846723</c:v>
                </c:pt>
                <c:pt idx="150">
                  <c:v>7021.2689644208867</c:v>
                </c:pt>
                <c:pt idx="151">
                  <c:v>7049.8744833002265</c:v>
                </c:pt>
                <c:pt idx="152">
                  <c:v>7078.5965446043747</c:v>
                </c:pt>
                <c:pt idx="153">
                  <c:v>7107.4356231415986</c:v>
                </c:pt>
                <c:pt idx="154">
                  <c:v>7136.3921956545892</c:v>
                </c:pt>
                <c:pt idx="155">
                  <c:v>7165.4667408283494</c:v>
                </c:pt>
                <c:pt idx="156">
                  <c:v>7194.6597392980984</c:v>
                </c:pt>
                <c:pt idx="157">
                  <c:v>7223.9716736572309</c:v>
                </c:pt>
                <c:pt idx="158">
                  <c:v>7253.403028465279</c:v>
                </c:pt>
                <c:pt idx="159">
                  <c:v>7282.954290255936</c:v>
                </c:pt>
                <c:pt idx="160">
                  <c:v>7312.6259475450915</c:v>
                </c:pt>
                <c:pt idx="161">
                  <c:v>7342.4184908389097</c:v>
                </c:pt>
                <c:pt idx="162">
                  <c:v>7372.3324126419348</c:v>
                </c:pt>
                <c:pt idx="163">
                  <c:v>7402.3682074652406</c:v>
                </c:pt>
                <c:pt idx="164">
                  <c:v>7432.5263718345977</c:v>
                </c:pt>
                <c:pt idx="165">
                  <c:v>7462.8074042986827</c:v>
                </c:pt>
                <c:pt idx="166">
                  <c:v>7493.2118054373232</c:v>
                </c:pt>
                <c:pt idx="167">
                  <c:v>7523.7400778697702</c:v>
                </c:pt>
                <c:pt idx="168">
                  <c:v>7554.3927262630077</c:v>
                </c:pt>
                <c:pt idx="169">
                  <c:v>7585.1702573400962</c:v>
                </c:pt>
                <c:pt idx="170">
                  <c:v>7616.0731798885481</c:v>
                </c:pt>
                <c:pt idx="171">
                  <c:v>7647.1020047687389</c:v>
                </c:pt>
                <c:pt idx="172">
                  <c:v>7678.2572449223526</c:v>
                </c:pt>
                <c:pt idx="173">
                  <c:v>7709.5394153808593</c:v>
                </c:pt>
                <c:pt idx="174">
                  <c:v>7740.9490332740379</c:v>
                </c:pt>
                <c:pt idx="175">
                  <c:v>7772.4866178385091</c:v>
                </c:pt>
                <c:pt idx="176">
                  <c:v>7804.1526904263328</c:v>
                </c:pt>
                <c:pt idx="177">
                  <c:v>7835.9477745136228</c:v>
                </c:pt>
                <c:pt idx="178">
                  <c:v>7867.8723957091943</c:v>
                </c:pt>
                <c:pt idx="179">
                  <c:v>7899.9270817632641</c:v>
                </c:pt>
                <c:pt idx="180">
                  <c:v>7932.112362576162</c:v>
                </c:pt>
                <c:pt idx="181">
                  <c:v>7964.4287702071042</c:v>
                </c:pt>
                <c:pt idx="182">
                  <c:v>7996.8768388829785</c:v>
                </c:pt>
                <c:pt idx="183">
                  <c:v>8029.4571050071781</c:v>
                </c:pt>
                <c:pt idx="184">
                  <c:v>8062.1701071684729</c:v>
                </c:pt>
                <c:pt idx="185">
                  <c:v>8095.0163861499059</c:v>
                </c:pt>
                <c:pt idx="186">
                  <c:v>8127.996484937742</c:v>
                </c:pt>
                <c:pt idx="187">
                  <c:v>8161.1109487304384</c:v>
                </c:pt>
                <c:pt idx="188">
                  <c:v>8194.3603249476528</c:v>
                </c:pt>
                <c:pt idx="189">
                  <c:v>8227.7451632393077</c:v>
                </c:pt>
                <c:pt idx="190">
                  <c:v>8261.2660154946589</c:v>
                </c:pt>
                <c:pt idx="191">
                  <c:v>8294.9234358514313</c:v>
                </c:pt>
                <c:pt idx="192">
                  <c:v>8328.7179807049761</c:v>
                </c:pt>
                <c:pt idx="193">
                  <c:v>8362.6502087174667</c:v>
                </c:pt>
                <c:pt idx="194">
                  <c:v>8396.720680827133</c:v>
                </c:pt>
                <c:pt idx="195">
                  <c:v>8430.9299602575429</c:v>
                </c:pt>
                <c:pt idx="196">
                  <c:v>8465.2786125269013</c:v>
                </c:pt>
                <c:pt idx="197">
                  <c:v>8499.7672054574068</c:v>
                </c:pt>
                <c:pt idx="198">
                  <c:v>8534.3963091846344</c:v>
                </c:pt>
                <c:pt idx="199">
                  <c:v>8569.1664961669649</c:v>
                </c:pt>
                <c:pt idx="200">
                  <c:v>8604.0783411950415</c:v>
                </c:pt>
                <c:pt idx="201">
                  <c:v>8639.1324214012766</c:v>
                </c:pt>
                <c:pt idx="202">
                  <c:v>8674.3293162693953</c:v>
                </c:pt>
                <c:pt idx="203">
                  <c:v>8709.6696076440057</c:v>
                </c:pt>
                <c:pt idx="204">
                  <c:v>8745.1538797402281</c:v>
                </c:pt>
                <c:pt idx="205">
                  <c:v>8780.7827191533434</c:v>
                </c:pt>
                <c:pt idx="206">
                  <c:v>8816.556714868495</c:v>
                </c:pt>
                <c:pt idx="207">
                  <c:v>8852.4764582704265</c:v>
                </c:pt>
                <c:pt idx="208">
                  <c:v>8888.5425431532531</c:v>
                </c:pt>
                <c:pt idx="209">
                  <c:v>8924.7555657302837</c:v>
                </c:pt>
                <c:pt idx="210">
                  <c:v>8961.1161246438733</c:v>
                </c:pt>
                <c:pt idx="211">
                  <c:v>8997.6248209753194</c:v>
                </c:pt>
                <c:pt idx="212">
                  <c:v>9034.2822582547979</c:v>
                </c:pt>
                <c:pt idx="213">
                  <c:v>9071.0890424713471</c:v>
                </c:pt>
                <c:pt idx="214">
                  <c:v>9108.0457820828724</c:v>
                </c:pt>
                <c:pt idx="215">
                  <c:v>9145.1530880262144</c:v>
                </c:pt>
                <c:pt idx="216">
                  <c:v>9182.4115737272459</c:v>
                </c:pt>
                <c:pt idx="217">
                  <c:v>9219.8218551110167</c:v>
                </c:pt>
                <c:pt idx="218">
                  <c:v>9257.3845506119251</c:v>
                </c:pt>
                <c:pt idx="219">
                  <c:v>9295.1002811839517</c:v>
                </c:pt>
                <c:pt idx="220">
                  <c:v>9332.9696703109203</c:v>
                </c:pt>
                <c:pt idx="221">
                  <c:v>9370.9933440168024</c:v>
                </c:pt>
                <c:pt idx="222">
                  <c:v>9409.1719308760712</c:v>
                </c:pt>
                <c:pt idx="223">
                  <c:v>9447.5060620240911</c:v>
                </c:pt>
                <c:pt idx="224">
                  <c:v>9485.9963711675446</c:v>
                </c:pt>
                <c:pt idx="225">
                  <c:v>9524.6434945949222</c:v>
                </c:pt>
                <c:pt idx="226">
                  <c:v>9563.4480711870219</c:v>
                </c:pt>
                <c:pt idx="227">
                  <c:v>9602.4107424275317</c:v>
                </c:pt>
                <c:pt idx="228">
                  <c:v>9641.5321524136143</c:v>
                </c:pt>
                <c:pt idx="229">
                  <c:v>9680.8129478665724</c:v>
                </c:pt>
                <c:pt idx="230">
                  <c:v>9720.253778142529</c:v>
                </c:pt>
                <c:pt idx="231">
                  <c:v>9759.8552952431583</c:v>
                </c:pt>
                <c:pt idx="232">
                  <c:v>9799.6181538264736</c:v>
                </c:pt>
                <c:pt idx="233">
                  <c:v>9839.5430112176491</c:v>
                </c:pt>
                <c:pt idx="234">
                  <c:v>9879.6305274198821</c:v>
                </c:pt>
                <c:pt idx="235">
                  <c:v>9919.8813651253022</c:v>
                </c:pt>
                <c:pt idx="236">
                  <c:v>9960.2961897259283</c:v>
                </c:pt>
                <c:pt idx="237">
                  <c:v>10000.875669324672</c:v>
                </c:pt>
                <c:pt idx="238">
                  <c:v>10041.620474746378</c:v>
                </c:pt>
                <c:pt idx="239">
                  <c:v>10082.531279548914</c:v>
                </c:pt>
                <c:pt idx="240">
                  <c:v>10123.608760034302</c:v>
                </c:pt>
                <c:pt idx="241">
                  <c:v>10164.853595259909</c:v>
                </c:pt>
                <c:pt idx="242">
                  <c:v>10206.266467049658</c:v>
                </c:pt>
                <c:pt idx="243">
                  <c:v>10247.848060005317</c:v>
                </c:pt>
                <c:pt idx="244">
                  <c:v>10289.5990615178</c:v>
                </c:pt>
                <c:pt idx="245">
                  <c:v>10331.520161778535</c:v>
                </c:pt>
                <c:pt idx="246">
                  <c:v>10373.612053790881</c:v>
                </c:pt>
                <c:pt idx="247">
                  <c:v>10415.875433381572</c:v>
                </c:pt>
                <c:pt idx="248">
                  <c:v>10458.31099921223</c:v>
                </c:pt>
                <c:pt idx="249">
                  <c:v>10500.919452790913</c:v>
                </c:pt>
                <c:pt idx="250">
                  <c:v>10543.701498483706</c:v>
                </c:pt>
                <c:pt idx="251">
                  <c:v>10586.657843526367</c:v>
                </c:pt>
                <c:pt idx="252">
                  <c:v>10629.789198036025</c:v>
                </c:pt>
                <c:pt idx="253">
                  <c:v>10673.096275022912</c:v>
                </c:pt>
                <c:pt idx="254">
                  <c:v>10716.579790402151</c:v>
                </c:pt>
                <c:pt idx="255">
                  <c:v>10760.240463005595</c:v>
                </c:pt>
                <c:pt idx="256">
                  <c:v>10804.079014593701</c:v>
                </c:pt>
                <c:pt idx="257">
                  <c:v>10848.096169867473</c:v>
                </c:pt>
                <c:pt idx="258">
                  <c:v>10892.292656480435</c:v>
                </c:pt>
                <c:pt idx="259">
                  <c:v>10936.669205050659</c:v>
                </c:pt>
                <c:pt idx="260">
                  <c:v>10981.22654917285</c:v>
                </c:pt>
                <c:pt idx="261">
                  <c:v>11025.965425430468</c:v>
                </c:pt>
                <c:pt idx="262">
                  <c:v>11070.886573407895</c:v>
                </c:pt>
                <c:pt idx="263">
                  <c:v>11115.990735702691</c:v>
                </c:pt>
                <c:pt idx="264">
                  <c:v>11161.278657937833</c:v>
                </c:pt>
                <c:pt idx="265">
                  <c:v>11206.751088774065</c:v>
                </c:pt>
                <c:pt idx="266">
                  <c:v>11252.408779922265</c:v>
                </c:pt>
                <c:pt idx="267">
                  <c:v>11298.252486155881</c:v>
                </c:pt>
                <c:pt idx="268">
                  <c:v>11344.282965323393</c:v>
                </c:pt>
                <c:pt idx="269">
                  <c:v>11390.500978360853</c:v>
                </c:pt>
                <c:pt idx="270">
                  <c:v>11436.907289304463</c:v>
                </c:pt>
                <c:pt idx="271">
                  <c:v>11483.5026653032</c:v>
                </c:pt>
                <c:pt idx="272">
                  <c:v>11530.287876631503</c:v>
                </c:pt>
                <c:pt idx="273">
                  <c:v>11577.263696701999</c:v>
                </c:pt>
                <c:pt idx="274">
                  <c:v>11624.430902078302</c:v>
                </c:pt>
                <c:pt idx="275">
                  <c:v>11671.790272487837</c:v>
                </c:pt>
                <c:pt idx="276">
                  <c:v>11719.342590834734</c:v>
                </c:pt>
                <c:pt idx="277">
                  <c:v>11767.088643212777</c:v>
                </c:pt>
                <c:pt idx="278">
                  <c:v>11815.029218918389</c:v>
                </c:pt>
                <c:pt idx="279">
                  <c:v>11863.165110463686</c:v>
                </c:pt>
                <c:pt idx="280">
                  <c:v>11911.497113589572</c:v>
                </c:pt>
                <c:pt idx="281">
                  <c:v>11960.026027278906</c:v>
                </c:pt>
                <c:pt idx="282">
                  <c:v>12008.752653769696</c:v>
                </c:pt>
                <c:pt idx="283">
                  <c:v>12057.677798568369</c:v>
                </c:pt>
                <c:pt idx="284">
                  <c:v>12106.802270463086</c:v>
                </c:pt>
                <c:pt idx="285">
                  <c:v>12156.126881537108</c:v>
                </c:pt>
                <c:pt idx="286">
                  <c:v>12205.652447182225</c:v>
                </c:pt>
                <c:pt idx="287">
                  <c:v>12255.379786112237</c:v>
                </c:pt>
                <c:pt idx="288">
                  <c:v>12305.309720376479</c:v>
                </c:pt>
                <c:pt idx="289">
                  <c:v>12355.443075373423</c:v>
                </c:pt>
                <c:pt idx="290">
                  <c:v>12405.780679864316</c:v>
                </c:pt>
                <c:pt idx="291">
                  <c:v>12456.323365986877</c:v>
                </c:pt>
                <c:pt idx="292">
                  <c:v>12507.071969269058</c:v>
                </c:pt>
                <c:pt idx="293">
                  <c:v>12558.027328642858</c:v>
                </c:pt>
                <c:pt idx="294">
                  <c:v>12609.19028645819</c:v>
                </c:pt>
                <c:pt idx="295">
                  <c:v>12660.561688496795</c:v>
                </c:pt>
                <c:pt idx="296">
                  <c:v>12712.142383986249</c:v>
                </c:pt>
                <c:pt idx="297">
                  <c:v>12763.93322561397</c:v>
                </c:pt>
                <c:pt idx="298">
                  <c:v>12815.935069541343</c:v>
                </c:pt>
                <c:pt idx="299">
                  <c:v>12868.148775417854</c:v>
                </c:pt>
                <c:pt idx="300">
                  <c:v>12920.57520639531</c:v>
                </c:pt>
                <c:pt idx="301">
                  <c:v>12973.215229142103</c:v>
                </c:pt>
                <c:pt idx="302">
                  <c:v>13026.069713857538</c:v>
                </c:pt>
                <c:pt idx="303">
                  <c:v>13079.139534286227</c:v>
                </c:pt>
                <c:pt idx="304">
                  <c:v>13132.425567732518</c:v>
                </c:pt>
                <c:pt idx="305">
                  <c:v>13185.92869507501</c:v>
                </c:pt>
                <c:pt idx="306">
                  <c:v>13239.649800781106</c:v>
                </c:pt>
                <c:pt idx="307">
                  <c:v>13293.589772921643</c:v>
                </c:pt>
                <c:pt idx="308">
                  <c:v>13347.749503185569</c:v>
                </c:pt>
                <c:pt idx="309">
                  <c:v>13402.129886894678</c:v>
                </c:pt>
                <c:pt idx="310">
                  <c:v>13456.731823018419</c:v>
                </c:pt>
                <c:pt idx="311">
                  <c:v>13511.556214188757</c:v>
                </c:pt>
                <c:pt idx="312">
                  <c:v>13566.603966715085</c:v>
                </c:pt>
                <c:pt idx="313">
                  <c:v>13621.875990599217</c:v>
                </c:pt>
                <c:pt idx="314">
                  <c:v>13677.373199550426</c:v>
                </c:pt>
                <c:pt idx="315">
                  <c:v>13733.096511000549</c:v>
                </c:pt>
                <c:pt idx="316">
                  <c:v>13789.046846119156</c:v>
                </c:pt>
                <c:pt idx="317">
                  <c:v>13845.22512982877</c:v>
                </c:pt>
                <c:pt idx="318">
                  <c:v>13901.632290820173</c:v>
                </c:pt>
                <c:pt idx="319">
                  <c:v>13958.269261567737</c:v>
                </c:pt>
                <c:pt idx="320">
                  <c:v>14015.136978344855</c:v>
                </c:pt>
                <c:pt idx="321">
                  <c:v>14072.23638123942</c:v>
                </c:pt>
                <c:pt idx="322">
                  <c:v>14129.568414169349</c:v>
                </c:pt>
                <c:pt idx="323">
                  <c:v>14187.134024898203</c:v>
                </c:pt>
                <c:pt idx="324">
                  <c:v>14244.934165050847</c:v>
                </c:pt>
                <c:pt idx="325">
                  <c:v>14302.969790129184</c:v>
                </c:pt>
                <c:pt idx="326">
                  <c:v>14361.241859527954</c:v>
                </c:pt>
                <c:pt idx="327">
                  <c:v>14419.751336550584</c:v>
                </c:pt>
                <c:pt idx="328">
                  <c:v>14478.499188425119</c:v>
                </c:pt>
                <c:pt idx="329">
                  <c:v>14537.486386320215</c:v>
                </c:pt>
                <c:pt idx="330">
                  <c:v>14596.713905361188</c:v>
                </c:pt>
                <c:pt idx="331">
                  <c:v>14656.182724646131</c:v>
                </c:pt>
                <c:pt idx="332">
                  <c:v>14715.893827262107</c:v>
                </c:pt>
                <c:pt idx="333">
                  <c:v>14775.8482003014</c:v>
                </c:pt>
                <c:pt idx="334">
                  <c:v>14836.046834877827</c:v>
                </c:pt>
                <c:pt idx="335">
                  <c:v>14896.490726143122</c:v>
                </c:pt>
                <c:pt idx="336">
                  <c:v>14957.180873303399</c:v>
                </c:pt>
                <c:pt idx="337">
                  <c:v>15018.118279635653</c:v>
                </c:pt>
                <c:pt idx="338">
                  <c:v>15079.303952504364</c:v>
                </c:pt>
                <c:pt idx="339">
                  <c:v>15140.738903378124</c:v>
                </c:pt>
                <c:pt idx="340">
                  <c:v>15202.424147846388</c:v>
                </c:pt>
                <c:pt idx="341">
                  <c:v>15264.36070563624</c:v>
                </c:pt>
                <c:pt idx="342">
                  <c:v>15326.549600629261</c:v>
                </c:pt>
                <c:pt idx="343">
                  <c:v>15388.991860878452</c:v>
                </c:pt>
                <c:pt idx="344">
                  <c:v>15451.688518625229</c:v>
                </c:pt>
                <c:pt idx="345">
                  <c:v>15514.640610316486</c:v>
                </c:pt>
                <c:pt idx="346">
                  <c:v>15577.849176621734</c:v>
                </c:pt>
                <c:pt idx="347">
                  <c:v>15641.315262450295</c:v>
                </c:pt>
                <c:pt idx="348">
                  <c:v>15705.039916968584</c:v>
                </c:pt>
                <c:pt idx="349">
                  <c:v>15769.024193617453</c:v>
                </c:pt>
                <c:pt idx="350">
                  <c:v>15833.269150129596</c:v>
                </c:pt>
                <c:pt idx="351">
                  <c:v>15897.775848547044</c:v>
                </c:pt>
                <c:pt idx="352">
                  <c:v>15962.545355238719</c:v>
                </c:pt>
                <c:pt idx="353">
                  <c:v>16027.578740918065</c:v>
                </c:pt>
                <c:pt idx="354">
                  <c:v>16092.877080660735</c:v>
                </c:pt>
                <c:pt idx="355">
                  <c:v>16158.441453922384</c:v>
                </c:pt>
                <c:pt idx="356">
                  <c:v>16224.272944556496</c:v>
                </c:pt>
                <c:pt idx="357">
                  <c:v>16290.372640832316</c:v>
                </c:pt>
                <c:pt idx="358">
                  <c:v>16356.741635452827</c:v>
                </c:pt>
                <c:pt idx="359">
                  <c:v>16423.381025572813</c:v>
                </c:pt>
              </c:numCache>
            </c:numRef>
          </c:val>
          <c:smooth val="0"/>
          <c:extLst>
            <c:ext xmlns:c16="http://schemas.microsoft.com/office/drawing/2014/chart" uri="{C3380CC4-5D6E-409C-BE32-E72D297353CC}">
              <c16:uniqueId val="{00000000-9F2F-4B64-99C9-EA88F5CC625F}"/>
            </c:ext>
          </c:extLst>
        </c:ser>
        <c:dLbls>
          <c:showLegendKey val="0"/>
          <c:showVal val="0"/>
          <c:showCatName val="0"/>
          <c:showSerName val="0"/>
          <c:showPercent val="0"/>
          <c:showBubbleSize val="0"/>
        </c:dLbls>
        <c:smooth val="0"/>
        <c:axId val="876956287"/>
        <c:axId val="876955455"/>
      </c:lineChart>
      <c:catAx>
        <c:axId val="8769562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Loan</a:t>
                </a:r>
                <a:r>
                  <a:rPr lang="en-US" baseline="0"/>
                  <a:t> Month</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5455"/>
        <c:crosses val="autoZero"/>
        <c:auto val="1"/>
        <c:lblAlgn val="ctr"/>
        <c:lblOffset val="100"/>
        <c:noMultiLvlLbl val="0"/>
      </c:catAx>
      <c:valAx>
        <c:axId val="87695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Rental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6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MOIC (Hold) </a:t>
            </a:r>
            <a:r>
              <a:rPr lang="en-US" sz="1400" b="0" i="0" u="none" strike="noStrike" baseline="0">
                <a:effectLst/>
              </a:rPr>
              <a:t>Scenarios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'Cash Flows'!$A$2</c:f>
              <c:strCache>
                <c:ptCount val="1"/>
                <c:pt idx="0">
                  <c:v>Bull</c:v>
                </c:pt>
              </c:strCache>
            </c:strRef>
          </c:tx>
          <c:spPr>
            <a:ln w="28575" cap="rnd">
              <a:solidFill>
                <a:schemeClr val="accent1"/>
              </a:solidFill>
              <a:round/>
            </a:ln>
            <a:effectLst/>
          </c:spPr>
          <c:marker>
            <c:symbol val="none"/>
          </c:marker>
          <c:cat>
            <c:numRef>
              <c:f>'Cash Flows'!$A$24:$A$383</c:f>
              <c:numCache>
                <c:formatCode>0</c:formatCode>
                <c:ptCount val="3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numCache>
            </c:numRef>
          </c:cat>
          <c:val>
            <c:numRef>
              <c:f>'Cash Flows'!$V$24:$V$383</c:f>
              <c:numCache>
                <c:formatCode>0.0%</c:formatCode>
                <c:ptCount val="360"/>
                <c:pt idx="0">
                  <c:v>7.5651482936225728E-2</c:v>
                </c:pt>
                <c:pt idx="1">
                  <c:v>0.15201002441077924</c:v>
                </c:pt>
                <c:pt idx="2">
                  <c:v>0.22907864642773235</c:v>
                </c:pt>
                <c:pt idx="3">
                  <c:v>0.30686038359435397</c:v>
                </c:pt>
                <c:pt idx="4">
                  <c:v>0.3853582831730572</c:v>
                </c:pt>
                <c:pt idx="5">
                  <c:v>0.46457540513355872</c:v>
                </c:pt>
                <c:pt idx="6">
                  <c:v>0.54451482220525216</c:v>
                </c:pt>
                <c:pt idx="7">
                  <c:v>0.62517961992979632</c:v>
                </c:pt>
                <c:pt idx="8">
                  <c:v>0.70657289671391832</c:v>
                </c:pt>
                <c:pt idx="9">
                  <c:v>0.78869776388243407</c:v>
                </c:pt>
                <c:pt idx="10">
                  <c:v>0.8715573457314848</c:v>
                </c:pt>
                <c:pt idx="11">
                  <c:v>0.95515477958199213</c:v>
                </c:pt>
                <c:pt idx="12">
                  <c:v>1.0394932158333332</c:v>
                </c:pt>
                <c:pt idx="13">
                  <c:v>1.1245758180172347</c:v>
                </c:pt>
                <c:pt idx="14">
                  <c:v>1.2104057628518872</c:v>
                </c:pt>
                <c:pt idx="15">
                  <c:v>1.2969862402962822</c:v>
                </c:pt>
                <c:pt idx="16">
                  <c:v>1.3843204536047728</c:v>
                </c:pt>
                <c:pt idx="17">
                  <c:v>1.4724116193818553</c:v>
                </c:pt>
                <c:pt idx="18">
                  <c:v>1.5612629676371763</c:v>
                </c:pt>
                <c:pt idx="19">
                  <c:v>1.6508777418407674</c:v>
                </c:pt>
                <c:pt idx="20">
                  <c:v>1.7412591989785025</c:v>
                </c:pt>
                <c:pt idx="21">
                  <c:v>1.8324106096077857</c:v>
                </c:pt>
                <c:pt idx="22">
                  <c:v>1.9243352579134634</c:v>
                </c:pt>
                <c:pt idx="23">
                  <c:v>2.0170364417639708</c:v>
                </c:pt>
                <c:pt idx="24">
                  <c:v>2.1105174727677039</c:v>
                </c:pt>
                <c:pt idx="25">
                  <c:v>2.2090015070843663</c:v>
                </c:pt>
                <c:pt idx="26">
                  <c:v>2.308280745378021</c:v>
                </c:pt>
                <c:pt idx="27">
                  <c:v>2.4083585587219298</c:v>
                </c:pt>
                <c:pt idx="28">
                  <c:v>2.5092383321940099</c:v>
                </c:pt>
                <c:pt idx="29">
                  <c:v>2.6109234649344466</c:v>
                </c:pt>
                <c:pt idx="30">
                  <c:v>2.7134173702035449</c:v>
                </c:pt>
                <c:pt idx="31">
                  <c:v>2.8167234754398129</c:v>
                </c:pt>
                <c:pt idx="32">
                  <c:v>2.920845222318289</c:v>
                </c:pt>
                <c:pt idx="33">
                  <c:v>3.0257860668091032</c:v>
                </c:pt>
                <c:pt idx="34">
                  <c:v>3.1315494792362819</c:v>
                </c:pt>
                <c:pt idx="35">
                  <c:v>3.2381389443367898</c:v>
                </c:pt>
                <c:pt idx="36">
                  <c:v>3.3455579613198156</c:v>
                </c:pt>
                <c:pt idx="37">
                  <c:v>3.4538100439262998</c:v>
                </c:pt>
                <c:pt idx="38">
                  <c:v>3.5628987204887088</c:v>
                </c:pt>
                <c:pt idx="39">
                  <c:v>3.6728275339910477</c:v>
                </c:pt>
                <c:pt idx="40">
                  <c:v>3.7836000421291245</c:v>
                </c:pt>
                <c:pt idx="41">
                  <c:v>3.8952198173710588</c:v>
                </c:pt>
                <c:pt idx="42">
                  <c:v>4.007690447018037</c:v>
                </c:pt>
                <c:pt idx="43">
                  <c:v>4.1210155332653198</c:v>
                </c:pt>
                <c:pt idx="44">
                  <c:v>4.235198693263496</c:v>
                </c:pt>
                <c:pt idx="45">
                  <c:v>4.3502435591799866</c:v>
                </c:pt>
                <c:pt idx="46">
                  <c:v>4.4661537782608036</c:v>
                </c:pt>
                <c:pt idx="47">
                  <c:v>4.5829330128925623</c:v>
                </c:pt>
                <c:pt idx="48">
                  <c:v>4.7005849406647391</c:v>
                </c:pt>
                <c:pt idx="49">
                  <c:v>4.8191132544321995</c:v>
                </c:pt>
                <c:pt idx="50">
                  <c:v>4.9385216623779655</c:v>
                </c:pt>
                <c:pt idx="51">
                  <c:v>5.0588138880762497</c:v>
                </c:pt>
                <c:pt idx="52">
                  <c:v>5.1799936705557457</c:v>
                </c:pt>
                <c:pt idx="53">
                  <c:v>5.302064764363176</c:v>
                </c:pt>
                <c:pt idx="54">
                  <c:v>5.4250309396271028</c:v>
                </c:pt>
                <c:pt idx="55">
                  <c:v>5.5488959821219952</c:v>
                </c:pt>
                <c:pt idx="56">
                  <c:v>5.6736636933325633</c:v>
                </c:pt>
                <c:pt idx="57">
                  <c:v>5.7993378905183537</c:v>
                </c:pt>
                <c:pt idx="58">
                  <c:v>5.9259224067786116</c:v>
                </c:pt>
                <c:pt idx="59">
                  <c:v>6.0534210911174018</c:v>
                </c:pt>
                <c:pt idx="60">
                  <c:v>6.1818378085090018</c:v>
                </c:pt>
                <c:pt idx="61">
                  <c:v>6.3111764399635675</c:v>
                </c:pt>
                <c:pt idx="62">
                  <c:v>6.441440882593052</c:v>
                </c:pt>
                <c:pt idx="63">
                  <c:v>6.5726350496774133</c:v>
                </c:pt>
                <c:pt idx="64">
                  <c:v>6.7047628707310754</c:v>
                </c:pt>
                <c:pt idx="65">
                  <c:v>6.837828291569676</c:v>
                </c:pt>
                <c:pt idx="66">
                  <c:v>6.9718352743770771</c:v>
                </c:pt>
                <c:pt idx="67">
                  <c:v>7.106787797772653</c:v>
                </c:pt>
                <c:pt idx="68">
                  <c:v>7.2426898568788589</c:v>
                </c:pt>
                <c:pt idx="69">
                  <c:v>7.3795454633890669</c:v>
                </c:pt>
                <c:pt idx="70">
                  <c:v>7.5173586456356842</c:v>
                </c:pt>
                <c:pt idx="71">
                  <c:v>7.6561334486585562</c:v>
                </c:pt>
                <c:pt idx="72">
                  <c:v>7.7958739342736338</c:v>
                </c:pt>
                <c:pt idx="73">
                  <c:v>7.9365841811419404</c:v>
                </c:pt>
                <c:pt idx="74">
                  <c:v>8.0782682848388045</c:v>
                </c:pt>
                <c:pt idx="75">
                  <c:v>8.2209303579233879</c:v>
                </c:pt>
                <c:pt idx="76">
                  <c:v>8.3645745300084933</c:v>
                </c:pt>
                <c:pt idx="77">
                  <c:v>8.5092049478306553</c:v>
                </c:pt>
                <c:pt idx="78">
                  <c:v>8.6548257753205231</c:v>
                </c:pt>
                <c:pt idx="79">
                  <c:v>8.8014411936735275</c:v>
                </c:pt>
                <c:pt idx="80">
                  <c:v>8.9490554014208428</c:v>
                </c:pt>
                <c:pt idx="81">
                  <c:v>9.0976726145006293</c:v>
                </c:pt>
                <c:pt idx="82">
                  <c:v>9.2472970663295744</c:v>
                </c:pt>
                <c:pt idx="83">
                  <c:v>9.3979330078747232</c:v>
                </c:pt>
                <c:pt idx="84">
                  <c:v>9.5495847077256144</c:v>
                </c:pt>
                <c:pt idx="85">
                  <c:v>9.7022564521666865</c:v>
                </c:pt>
                <c:pt idx="86">
                  <c:v>9.855952545250009</c:v>
                </c:pt>
                <c:pt idx="87">
                  <c:v>10.010677308868289</c:v>
                </c:pt>
                <c:pt idx="88">
                  <c:v>10.16643508282819</c:v>
                </c:pt>
                <c:pt idx="89">
                  <c:v>10.323230224923947</c:v>
                </c:pt>
                <c:pt idx="90">
                  <c:v>10.481067111011271</c:v>
                </c:pt>
                <c:pt idx="91">
                  <c:v>10.639950135081582</c:v>
                </c:pt>
                <c:pt idx="92">
                  <c:v>10.799883709336521</c:v>
                </c:pt>
                <c:pt idx="93">
                  <c:v>10.960872264262779</c:v>
                </c:pt>
                <c:pt idx="94">
                  <c:v>11.122920248707228</c:v>
                </c:pt>
                <c:pt idx="95">
                  <c:v>11.28603212995236</c:v>
                </c:pt>
                <c:pt idx="96">
                  <c:v>11.450212393792043</c:v>
                </c:pt>
                <c:pt idx="97">
                  <c:v>11.615465544607568</c:v>
                </c:pt>
                <c:pt idx="98">
                  <c:v>11.781796105444025</c:v>
                </c:pt>
                <c:pt idx="99">
                  <c:v>11.949208618086988</c:v>
                </c:pt>
                <c:pt idx="100">
                  <c:v>12.117707643139504</c:v>
                </c:pt>
                <c:pt idx="101">
                  <c:v>12.287297760099406</c:v>
                </c:pt>
                <c:pt idx="102">
                  <c:v>12.457983567436948</c:v>
                </c:pt>
                <c:pt idx="103">
                  <c:v>12.629769682672734</c:v>
                </c:pt>
                <c:pt idx="104">
                  <c:v>12.802660742455998</c:v>
                </c:pt>
                <c:pt idx="105">
                  <c:v>12.976661402643177</c:v>
                </c:pt>
                <c:pt idx="106">
                  <c:v>13.151776338376822</c:v>
                </c:pt>
                <c:pt idx="107">
                  <c:v>13.328010244164817</c:v>
                </c:pt>
                <c:pt idx="108">
                  <c:v>13.505367833959948</c:v>
                </c:pt>
                <c:pt idx="109">
                  <c:v>13.68385384123977</c:v>
                </c:pt>
                <c:pt idx="110">
                  <c:v>13.863473019086806</c:v>
                </c:pt>
                <c:pt idx="111">
                  <c:v>14.044230140269091</c:v>
                </c:pt>
                <c:pt idx="112">
                  <c:v>14.22612999732103</c:v>
                </c:pt>
                <c:pt idx="113">
                  <c:v>14.409177402624584</c:v>
                </c:pt>
                <c:pt idx="114">
                  <c:v>14.593377188490811</c:v>
                </c:pt>
                <c:pt idx="115">
                  <c:v>14.778734207241708</c:v>
                </c:pt>
                <c:pt idx="116">
                  <c:v>14.965253331292415</c:v>
                </c:pt>
                <c:pt idx="117">
                  <c:v>15.152939453233738</c:v>
                </c:pt>
                <c:pt idx="118">
                  <c:v>15.341797485915022</c:v>
                </c:pt>
                <c:pt idx="119">
                  <c:v>15.531832362527354</c:v>
                </c:pt>
                <c:pt idx="120">
                  <c:v>15.723049036687112</c:v>
                </c:pt>
                <c:pt idx="121">
                  <c:v>15.915452482519846</c:v>
                </c:pt>
                <c:pt idx="122">
                  <c:v>16.109047694744522</c:v>
                </c:pt>
                <c:pt idx="123">
                  <c:v>16.303839688758089</c:v>
                </c:pt>
                <c:pt idx="124">
                  <c:v>16.499833500720403</c:v>
                </c:pt>
                <c:pt idx="125">
                  <c:v>16.697034187639499</c:v>
                </c:pt>
                <c:pt idx="126">
                  <c:v>16.895446827457206</c:v>
                </c:pt>
                <c:pt idx="127">
                  <c:v>17.095076519135116</c:v>
                </c:pt>
                <c:pt idx="128">
                  <c:v>17.295928382740907</c:v>
                </c:pt>
                <c:pt idx="129">
                  <c:v>17.498007559535019</c:v>
                </c:pt>
                <c:pt idx="130">
                  <c:v>17.701319212057662</c:v>
                </c:pt>
                <c:pt idx="131">
                  <c:v>17.905868524216235</c:v>
                </c:pt>
                <c:pt idx="132">
                  <c:v>18.11166070137303</c:v>
                </c:pt>
                <c:pt idx="133">
                  <c:v>18.318700970433362</c:v>
                </c:pt>
                <c:pt idx="134">
                  <c:v>18.526994579934005</c:v>
                </c:pt>
                <c:pt idx="135">
                  <c:v>18.736546800132036</c:v>
                </c:pt>
                <c:pt idx="136">
                  <c:v>18.947362923094005</c:v>
                </c:pt>
                <c:pt idx="137">
                  <c:v>19.159448262785489</c:v>
                </c:pt>
                <c:pt idx="138">
                  <c:v>19.372808155161017</c:v>
                </c:pt>
                <c:pt idx="139">
                  <c:v>19.587447958254344</c:v>
                </c:pt>
                <c:pt idx="140">
                  <c:v>19.803373052269102</c:v>
                </c:pt>
                <c:pt idx="141">
                  <c:v>20.020588839669841</c:v>
                </c:pt>
                <c:pt idx="142">
                  <c:v>20.239100745273412</c:v>
                </c:pt>
                <c:pt idx="143">
                  <c:v>20.458914216340737</c:v>
                </c:pt>
                <c:pt idx="144">
                  <c:v>20.680034722668967</c:v>
                </c:pt>
                <c:pt idx="145">
                  <c:v>20.902467756683983</c:v>
                </c:pt>
                <c:pt idx="146">
                  <c:v>21.126218833533322</c:v>
                </c:pt>
                <c:pt idx="147">
                  <c:v>21.351293491179447</c:v>
                </c:pt>
                <c:pt idx="148">
                  <c:v>21.577697290493404</c:v>
                </c:pt>
                <c:pt idx="149">
                  <c:v>21.805435815348869</c:v>
                </c:pt>
                <c:pt idx="150">
                  <c:v>22.034514672716593</c:v>
                </c:pt>
                <c:pt idx="151">
                  <c:v>22.264939492759201</c:v>
                </c:pt>
                <c:pt idx="152">
                  <c:v>22.496715928926406</c:v>
                </c:pt>
                <c:pt idx="153">
                  <c:v>22.729849658050593</c:v>
                </c:pt>
                <c:pt idx="154">
                  <c:v>22.964346380442816</c:v>
                </c:pt>
                <c:pt idx="155">
                  <c:v>23.200211819989171</c:v>
                </c:pt>
                <c:pt idx="156">
                  <c:v>23.437451724247552</c:v>
                </c:pt>
                <c:pt idx="157">
                  <c:v>23.676071864544848</c:v>
                </c:pt>
                <c:pt idx="158">
                  <c:v>23.916078036074477</c:v>
                </c:pt>
                <c:pt idx="159">
                  <c:v>24.157476057994369</c:v>
                </c:pt>
                <c:pt idx="160">
                  <c:v>24.400271773525322</c:v>
                </c:pt>
                <c:pt idx="161">
                  <c:v>24.64447105004977</c:v>
                </c:pt>
                <c:pt idx="162">
                  <c:v>24.89007977921095</c:v>
                </c:pt>
                <c:pt idx="163">
                  <c:v>25.137103877012489</c:v>
                </c:pt>
                <c:pt idx="164">
                  <c:v>25.385549283918369</c:v>
                </c:pt>
                <c:pt idx="165">
                  <c:v>25.635421964953327</c:v>
                </c:pt>
                <c:pt idx="166">
                  <c:v>25.886727909803664</c:v>
                </c:pt>
                <c:pt idx="167">
                  <c:v>26.139473132918447</c:v>
                </c:pt>
                <c:pt idx="168">
                  <c:v>26.393663673611147</c:v>
                </c:pt>
                <c:pt idx="169">
                  <c:v>26.649305596161685</c:v>
                </c:pt>
                <c:pt idx="170">
                  <c:v>26.906404989918876</c:v>
                </c:pt>
                <c:pt idx="171">
                  <c:v>27.164967969403321</c:v>
                </c:pt>
                <c:pt idx="172">
                  <c:v>27.425000674410718</c:v>
                </c:pt>
                <c:pt idx="173">
                  <c:v>27.686509270115565</c:v>
                </c:pt>
                <c:pt idx="174">
                  <c:v>27.949499947175315</c:v>
                </c:pt>
                <c:pt idx="175">
                  <c:v>28.213978921834961</c:v>
                </c:pt>
                <c:pt idx="176">
                  <c:v>28.479952436032018</c:v>
                </c:pt>
                <c:pt idx="177">
                  <c:v>28.747426757501962</c:v>
                </c:pt>
                <c:pt idx="178">
                  <c:v>29.016408179884088</c:v>
                </c:pt>
                <c:pt idx="179">
                  <c:v>29.286903022827818</c:v>
                </c:pt>
                <c:pt idx="180">
                  <c:v>29.558917632099405</c:v>
                </c:pt>
                <c:pt idx="181">
                  <c:v>29.832458379689115</c:v>
                </c:pt>
                <c:pt idx="182">
                  <c:v>30.107531663918834</c:v>
                </c:pt>
                <c:pt idx="183">
                  <c:v>30.38414390955009</c:v>
                </c:pt>
                <c:pt idx="184">
                  <c:v>30.662301567892563</c:v>
                </c:pt>
                <c:pt idx="185">
                  <c:v>30.94201111691299</c:v>
                </c:pt>
                <c:pt idx="186">
                  <c:v>31.22327906134457</c:v>
                </c:pt>
                <c:pt idx="187">
                  <c:v>31.506111932796742</c:v>
                </c:pt>
                <c:pt idx="188">
                  <c:v>31.790516289865494</c:v>
                </c:pt>
                <c:pt idx="189">
                  <c:v>32.076498718244068</c:v>
                </c:pt>
                <c:pt idx="190">
                  <c:v>32.364065830834122</c:v>
                </c:pt>
                <c:pt idx="191">
                  <c:v>32.653224267857389</c:v>
                </c:pt>
                <c:pt idx="192">
                  <c:v>32.943980696967721</c:v>
                </c:pt>
                <c:pt idx="193">
                  <c:v>33.236341813363673</c:v>
                </c:pt>
                <c:pt idx="194">
                  <c:v>33.530314339901473</c:v>
                </c:pt>
                <c:pt idx="195">
                  <c:v>33.825905027208506</c:v>
                </c:pt>
                <c:pt idx="196">
                  <c:v>34.123120653797237</c:v>
                </c:pt>
                <c:pt idx="197">
                  <c:v>34.421968026179606</c:v>
                </c:pt>
                <c:pt idx="198">
                  <c:v>34.722453978981882</c:v>
                </c:pt>
                <c:pt idx="199">
                  <c:v>35.024585375060006</c:v>
                </c:pt>
                <c:pt idx="200">
                  <c:v>35.328369105615401</c:v>
                </c:pt>
                <c:pt idx="201">
                  <c:v>35.633812090311224</c:v>
                </c:pt>
                <c:pt idx="202">
                  <c:v>35.940921277389137</c:v>
                </c:pt>
                <c:pt idx="203">
                  <c:v>36.249703643786532</c:v>
                </c:pt>
                <c:pt idx="204">
                  <c:v>36.56016619525424</c:v>
                </c:pt>
                <c:pt idx="205">
                  <c:v>36.872315966474716</c:v>
                </c:pt>
                <c:pt idx="206">
                  <c:v>37.186160021180733</c:v>
                </c:pt>
                <c:pt idx="207">
                  <c:v>37.5017054522745</c:v>
                </c:pt>
                <c:pt idx="208">
                  <c:v>37.818959381947344</c:v>
                </c:pt>
                <c:pt idx="209">
                  <c:v>38.13792896179983</c:v>
                </c:pt>
                <c:pt idx="210">
                  <c:v>38.458621372962384</c:v>
                </c:pt>
                <c:pt idx="211">
                  <c:v>38.781043826216404</c:v>
                </c:pt>
                <c:pt idx="212">
                  <c:v>39.105203562115918</c:v>
                </c:pt>
                <c:pt idx="213">
                  <c:v>39.431107851109623</c:v>
                </c:pt>
                <c:pt idx="214">
                  <c:v>39.758763993663564</c:v>
                </c:pt>
                <c:pt idx="215">
                  <c:v>40.088179320384185</c:v>
                </c:pt>
                <c:pt idx="216">
                  <c:v>40.419361192141999</c:v>
                </c:pt>
                <c:pt idx="217">
                  <c:v>40.752317000195674</c:v>
                </c:pt>
                <c:pt idx="218">
                  <c:v>41.087054166316669</c:v>
                </c:pt>
                <c:pt idx="219">
                  <c:v>41.423580142914354</c:v>
                </c:pt>
                <c:pt idx="220">
                  <c:v>41.7619024131617</c:v>
                </c:pt>
                <c:pt idx="221">
                  <c:v>42.102028491121395</c:v>
                </c:pt>
                <c:pt idx="222">
                  <c:v>42.443965921872554</c:v>
                </c:pt>
                <c:pt idx="223">
                  <c:v>42.787722281637883</c:v>
                </c:pt>
                <c:pt idx="224">
                  <c:v>43.133305177911438</c:v>
                </c:pt>
                <c:pt idx="225">
                  <c:v>43.480722249586819</c:v>
                </c:pt>
                <c:pt idx="226">
                  <c:v>43.82998116708594</c:v>
                </c:pt>
                <c:pt idx="227">
                  <c:v>44.181089632488352</c:v>
                </c:pt>
                <c:pt idx="228">
                  <c:v>44.534055379661012</c:v>
                </c:pt>
                <c:pt idx="229">
                  <c:v>44.888886174388652</c:v>
                </c:pt>
                <c:pt idx="230">
                  <c:v>45.245589814504676</c:v>
                </c:pt>
                <c:pt idx="231">
                  <c:v>45.604174130022521</c:v>
                </c:pt>
                <c:pt idx="232">
                  <c:v>45.964646983267677</c:v>
                </c:pt>
                <c:pt idx="233">
                  <c:v>46.327016269010123</c:v>
                </c:pt>
                <c:pt idx="234">
                  <c:v>46.691289914597398</c:v>
                </c:pt>
                <c:pt idx="235">
                  <c:v>47.057475880088134</c:v>
                </c:pt>
                <c:pt idx="236">
                  <c:v>47.425582158386227</c:v>
                </c:pt>
                <c:pt idx="237">
                  <c:v>47.795616775375464</c:v>
                </c:pt>
                <c:pt idx="238">
                  <c:v>48.167587790054789</c:v>
                </c:pt>
                <c:pt idx="239">
                  <c:v>48.54150329467403</c:v>
                </c:pt>
                <c:pt idx="240">
                  <c:v>48.91737141487026</c:v>
                </c:pt>
                <c:pt idx="241">
                  <c:v>49.295200309804663</c:v>
                </c:pt>
                <c:pt idx="242">
                  <c:v>49.6749981723</c:v>
                </c:pt>
                <c:pt idx="243">
                  <c:v>50.056773228978585</c:v>
                </c:pt>
                <c:pt idx="244">
                  <c:v>50.440533740400888</c:v>
                </c:pt>
                <c:pt idx="245">
                  <c:v>50.826288001204659</c:v>
                </c:pt>
                <c:pt idx="246">
                  <c:v>51.214044340244619</c:v>
                </c:pt>
                <c:pt idx="247">
                  <c:v>51.603811120732772</c:v>
                </c:pt>
                <c:pt idx="248">
                  <c:v>51.995596740379206</c:v>
                </c:pt>
                <c:pt idx="249">
                  <c:v>52.389409631533574</c:v>
                </c:pt>
                <c:pt idx="250">
                  <c:v>52.785258261327051</c:v>
                </c:pt>
                <c:pt idx="251">
                  <c:v>53.183151131814952</c:v>
                </c:pt>
                <c:pt idx="252">
                  <c:v>53.583096780119874</c:v>
                </c:pt>
                <c:pt idx="253">
                  <c:v>53.985103778575457</c:v>
                </c:pt>
                <c:pt idx="254">
                  <c:v>54.38918073487072</c:v>
                </c:pt>
                <c:pt idx="255">
                  <c:v>54.795336292195017</c:v>
                </c:pt>
                <c:pt idx="256">
                  <c:v>55.203579129383513</c:v>
                </c:pt>
                <c:pt idx="257">
                  <c:v>55.613917961063343</c:v>
                </c:pt>
                <c:pt idx="258">
                  <c:v>56.026361537800277</c:v>
                </c:pt>
                <c:pt idx="259">
                  <c:v>56.440918646246089</c:v>
                </c:pt>
                <c:pt idx="260">
                  <c:v>56.857598109286442</c:v>
                </c:pt>
                <c:pt idx="261">
                  <c:v>57.276408786189393</c:v>
                </c:pt>
                <c:pt idx="262">
                  <c:v>57.697359572754557</c:v>
                </c:pt>
                <c:pt idx="263">
                  <c:v>58.120459401462796</c:v>
                </c:pt>
                <c:pt idx="264">
                  <c:v>58.545717241626619</c:v>
                </c:pt>
                <c:pt idx="265">
                  <c:v>58.9731420995411</c:v>
                </c:pt>
                <c:pt idx="266">
                  <c:v>59.402743018635491</c:v>
                </c:pt>
                <c:pt idx="267">
                  <c:v>59.834529079625383</c:v>
                </c:pt>
                <c:pt idx="268">
                  <c:v>60.268509400665572</c:v>
                </c:pt>
                <c:pt idx="269">
                  <c:v>60.704693137503462</c:v>
                </c:pt>
                <c:pt idx="270">
                  <c:v>61.143089483633162</c:v>
                </c:pt>
                <c:pt idx="271">
                  <c:v>61.583707670450174</c:v>
                </c:pt>
                <c:pt idx="272">
                  <c:v>62.026556967406741</c:v>
                </c:pt>
                <c:pt idx="273">
                  <c:v>62.471646682167801</c:v>
                </c:pt>
                <c:pt idx="274">
                  <c:v>62.918986160767581</c:v>
                </c:pt>
                <c:pt idx="275">
                  <c:v>63.368584787766892</c:v>
                </c:pt>
                <c:pt idx="276">
                  <c:v>63.820451986410973</c:v>
                </c:pt>
                <c:pt idx="277">
                  <c:v>64.274597218788017</c:v>
                </c:pt>
                <c:pt idx="278">
                  <c:v>64.731029985988414</c:v>
                </c:pt>
                <c:pt idx="279">
                  <c:v>65.189759828264485</c:v>
                </c:pt>
                <c:pt idx="280">
                  <c:v>65.650796325191081</c:v>
                </c:pt>
                <c:pt idx="281">
                  <c:v>66.114149095826605</c:v>
                </c:pt>
                <c:pt idx="282">
                  <c:v>66.579827798874916</c:v>
                </c:pt>
                <c:pt idx="283">
                  <c:v>67.04784213284772</c:v>
                </c:pt>
                <c:pt idx="284">
                  <c:v>67.518201836227732</c:v>
                </c:pt>
                <c:pt idx="285">
                  <c:v>67.990916687632421</c:v>
                </c:pt>
                <c:pt idx="286">
                  <c:v>68.465996505978538</c:v>
                </c:pt>
                <c:pt idx="287">
                  <c:v>68.943451150647178</c:v>
                </c:pt>
                <c:pt idx="288">
                  <c:v>69.423290521649648</c:v>
                </c:pt>
                <c:pt idx="289">
                  <c:v>69.905524559793875</c:v>
                </c:pt>
                <c:pt idx="290">
                  <c:v>70.390163246851657</c:v>
                </c:pt>
                <c:pt idx="291">
                  <c:v>70.87721660572646</c:v>
                </c:pt>
                <c:pt idx="292">
                  <c:v>71.366694700621935</c:v>
                </c:pt>
                <c:pt idx="293">
                  <c:v>71.858607637211179</c:v>
                </c:pt>
                <c:pt idx="294">
                  <c:v>72.352965562806645</c:v>
                </c:pt>
                <c:pt idx="295">
                  <c:v>72.849778666530725</c:v>
                </c:pt>
                <c:pt idx="296">
                  <c:v>73.349057179487048</c:v>
                </c:pt>
                <c:pt idx="297">
                  <c:v>73.850811374932519</c:v>
                </c:pt>
                <c:pt idx="298">
                  <c:v>74.355051568449994</c:v>
                </c:pt>
                <c:pt idx="299">
                  <c:v>74.861788118121737</c:v>
                </c:pt>
                <c:pt idx="300">
                  <c:v>75.371031424703474</c:v>
                </c:pt>
                <c:pt idx="301">
                  <c:v>75.882791931799261</c:v>
                </c:pt>
                <c:pt idx="302">
                  <c:v>76.397080126037068</c:v>
                </c:pt>
                <c:pt idx="303">
                  <c:v>76.913906537244955</c:v>
                </c:pt>
                <c:pt idx="304">
                  <c:v>77.433281738628139</c:v>
                </c:pt>
                <c:pt idx="305">
                  <c:v>77.955216346946671</c:v>
                </c:pt>
                <c:pt idx="306">
                  <c:v>78.479721022693838</c:v>
                </c:pt>
                <c:pt idx="307">
                  <c:v>79.006806470275365</c:v>
                </c:pt>
                <c:pt idx="308">
                  <c:v>79.536483438189322</c:v>
                </c:pt>
                <c:pt idx="309">
                  <c:v>80.068762719206674</c:v>
                </c:pt>
                <c:pt idx="310">
                  <c:v>80.603655150552754</c:v>
                </c:pt>
                <c:pt idx="311">
                  <c:v>81.141171614089288</c:v>
                </c:pt>
                <c:pt idx="312">
                  <c:v>81.68132303649729</c:v>
                </c:pt>
                <c:pt idx="313">
                  <c:v>82.224120389460637</c:v>
                </c:pt>
                <c:pt idx="314">
                  <c:v>82.769574689850444</c:v>
                </c:pt>
                <c:pt idx="315">
                  <c:v>83.317696999910126</c:v>
                </c:pt>
                <c:pt idx="316">
                  <c:v>83.868498427441295</c:v>
                </c:pt>
                <c:pt idx="317">
                  <c:v>84.421990125990362</c:v>
                </c:pt>
                <c:pt idx="318">
                  <c:v>84.978183295035933</c:v>
                </c:pt>
                <c:pt idx="319">
                  <c:v>85.537089180176892</c:v>
                </c:pt>
                <c:pt idx="320">
                  <c:v>86.098719073321419</c:v>
                </c:pt>
                <c:pt idx="321">
                  <c:v>86.663084312876563</c:v>
                </c:pt>
                <c:pt idx="322">
                  <c:v>87.230196283938824</c:v>
                </c:pt>
                <c:pt idx="323">
                  <c:v>87.800066418485244</c:v>
                </c:pt>
                <c:pt idx="324">
                  <c:v>88.372706195565598</c:v>
                </c:pt>
                <c:pt idx="325">
                  <c:v>88.948127141495007</c:v>
                </c:pt>
                <c:pt idx="326">
                  <c:v>89.526340830047744</c:v>
                </c:pt>
                <c:pt idx="327">
                  <c:v>90.107358882651411</c:v>
                </c:pt>
                <c:pt idx="328">
                  <c:v>90.691192968582243</c:v>
                </c:pt>
                <c:pt idx="329">
                  <c:v>91.27785480516107</c:v>
                </c:pt>
                <c:pt idx="330">
                  <c:v>91.867356157950027</c:v>
                </c:pt>
                <c:pt idx="331">
                  <c:v>92.459708840950213</c:v>
                </c:pt>
                <c:pt idx="332">
                  <c:v>93.054924716800016</c:v>
                </c:pt>
                <c:pt idx="333">
                  <c:v>93.65301569697435</c:v>
                </c:pt>
                <c:pt idx="334">
                  <c:v>94.253993741984601</c:v>
                </c:pt>
                <c:pt idx="335">
                  <c:v>94.857870861579542</c:v>
                </c:pt>
                <c:pt idx="336">
                  <c:v>95.464659114946954</c:v>
                </c:pt>
                <c:pt idx="337">
                  <c:v>96.074370610916006</c:v>
                </c:pt>
                <c:pt idx="338">
                  <c:v>96.687017508160693</c:v>
                </c:pt>
                <c:pt idx="339">
                  <c:v>97.302612015403881</c:v>
                </c:pt>
                <c:pt idx="340">
                  <c:v>97.921166391622251</c:v>
                </c:pt>
                <c:pt idx="341">
                  <c:v>98.542692946252174</c:v>
                </c:pt>
                <c:pt idx="342">
                  <c:v>99.16720403939631</c:v>
                </c:pt>
                <c:pt idx="343">
                  <c:v>99.79471208203104</c:v>
                </c:pt>
                <c:pt idx="344">
                  <c:v>100.4252295362149</c:v>
                </c:pt>
                <c:pt idx="345">
                  <c:v>101.05876891529769</c:v>
                </c:pt>
                <c:pt idx="346">
                  <c:v>101.69534278413053</c:v>
                </c:pt>
                <c:pt idx="347">
                  <c:v>102.33496375927679</c:v>
                </c:pt>
                <c:pt idx="348">
                  <c:v>102.97764450922374</c:v>
                </c:pt>
                <c:pt idx="349">
                  <c:v>103.6233977545953</c:v>
                </c:pt>
                <c:pt idx="350">
                  <c:v>104.27223626836548</c:v>
                </c:pt>
                <c:pt idx="351">
                  <c:v>104.9241728760727</c:v>
                </c:pt>
                <c:pt idx="352">
                  <c:v>105.57922045603509</c:v>
                </c:pt>
                <c:pt idx="353">
                  <c:v>106.23739193956654</c:v>
                </c:pt>
                <c:pt idx="354">
                  <c:v>106.89870031119381</c:v>
                </c:pt>
                <c:pt idx="355">
                  <c:v>107.56315860887423</c:v>
                </c:pt>
                <c:pt idx="356">
                  <c:v>108.23077992421473</c:v>
                </c:pt>
                <c:pt idx="357">
                  <c:v>108.90157740269122</c:v>
                </c:pt>
                <c:pt idx="358">
                  <c:v>109.57556424386939</c:v>
                </c:pt>
                <c:pt idx="359">
                  <c:v>110.25275370162609</c:v>
                </c:pt>
              </c:numCache>
            </c:numRef>
          </c:val>
          <c:smooth val="0"/>
          <c:extLst>
            <c:ext xmlns:c16="http://schemas.microsoft.com/office/drawing/2014/chart" uri="{C3380CC4-5D6E-409C-BE32-E72D297353CC}">
              <c16:uniqueId val="{00000000-A52A-48CE-B98B-E4AA12D6B827}"/>
            </c:ext>
          </c:extLst>
        </c:ser>
        <c:dLbls>
          <c:showLegendKey val="0"/>
          <c:showVal val="0"/>
          <c:showCatName val="0"/>
          <c:showSerName val="0"/>
          <c:showPercent val="0"/>
          <c:showBubbleSize val="0"/>
        </c:dLbls>
        <c:smooth val="0"/>
        <c:axId val="876956287"/>
        <c:axId val="876955455"/>
      </c:lineChart>
      <c:catAx>
        <c:axId val="8769562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Loan</a:t>
                </a:r>
                <a:r>
                  <a:rPr lang="en-US" baseline="0"/>
                  <a:t> Month</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5455"/>
        <c:crosses val="autoZero"/>
        <c:auto val="1"/>
        <c:lblAlgn val="ctr"/>
        <c:lblOffset val="100"/>
        <c:noMultiLvlLbl val="0"/>
      </c:catAx>
      <c:valAx>
        <c:axId val="87695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MOIC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6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MOIC (Sell) </a:t>
            </a:r>
            <a:r>
              <a:rPr lang="en-US" sz="1400" b="0" i="0" u="none" strike="noStrike" baseline="0">
                <a:effectLst/>
              </a:rPr>
              <a:t>Scenarios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'Cash Flows'!$A$2</c:f>
              <c:strCache>
                <c:ptCount val="1"/>
                <c:pt idx="0">
                  <c:v>Bull</c:v>
                </c:pt>
              </c:strCache>
            </c:strRef>
          </c:tx>
          <c:spPr>
            <a:ln w="28575" cap="rnd">
              <a:solidFill>
                <a:schemeClr val="accent1"/>
              </a:solidFill>
              <a:round/>
            </a:ln>
            <a:effectLst/>
          </c:spPr>
          <c:marker>
            <c:symbol val="none"/>
          </c:marker>
          <c:cat>
            <c:numRef>
              <c:f>'Cash Flows'!$A$24:$A$383</c:f>
              <c:numCache>
                <c:formatCode>0</c:formatCode>
                <c:ptCount val="3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numCache>
            </c:numRef>
          </c:cat>
          <c:val>
            <c:numRef>
              <c:f>'Cash Flows'!$Y$24:$Y$383</c:f>
              <c:numCache>
                <c:formatCode>0.0%</c:formatCode>
                <c:ptCount val="360"/>
                <c:pt idx="0">
                  <c:v>7.5651482936225728E-2</c:v>
                </c:pt>
                <c:pt idx="1">
                  <c:v>0.15201002441077924</c:v>
                </c:pt>
                <c:pt idx="2">
                  <c:v>0.22907864642773235</c:v>
                </c:pt>
                <c:pt idx="3">
                  <c:v>0.30686038359435397</c:v>
                </c:pt>
                <c:pt idx="4">
                  <c:v>0.3853582831730572</c:v>
                </c:pt>
                <c:pt idx="5">
                  <c:v>0.46457540513355872</c:v>
                </c:pt>
                <c:pt idx="6">
                  <c:v>0.54451482220525216</c:v>
                </c:pt>
                <c:pt idx="7">
                  <c:v>0.62517961992979632</c:v>
                </c:pt>
                <c:pt idx="8">
                  <c:v>0.70657289671391832</c:v>
                </c:pt>
                <c:pt idx="9">
                  <c:v>0.78869776388243407</c:v>
                </c:pt>
                <c:pt idx="10">
                  <c:v>0.8715573457314848</c:v>
                </c:pt>
                <c:pt idx="11">
                  <c:v>0.95515477958199213</c:v>
                </c:pt>
                <c:pt idx="12">
                  <c:v>1.0394932158333332</c:v>
                </c:pt>
                <c:pt idx="13">
                  <c:v>1.1245758180172347</c:v>
                </c:pt>
                <c:pt idx="14">
                  <c:v>1.2104057628518872</c:v>
                </c:pt>
                <c:pt idx="15">
                  <c:v>1.2969862402962822</c:v>
                </c:pt>
                <c:pt idx="16">
                  <c:v>1.3843204536047728</c:v>
                </c:pt>
                <c:pt idx="17">
                  <c:v>1.4724116193818553</c:v>
                </c:pt>
                <c:pt idx="18">
                  <c:v>1.5612629676371763</c:v>
                </c:pt>
                <c:pt idx="19">
                  <c:v>1.6508777418407674</c:v>
                </c:pt>
                <c:pt idx="20">
                  <c:v>1.7412591989785025</c:v>
                </c:pt>
                <c:pt idx="21">
                  <c:v>1.8324106096077857</c:v>
                </c:pt>
                <c:pt idx="22">
                  <c:v>1.9243352579134634</c:v>
                </c:pt>
                <c:pt idx="23">
                  <c:v>2.0170364417639708</c:v>
                </c:pt>
                <c:pt idx="24">
                  <c:v>2.1105174727677039</c:v>
                </c:pt>
                <c:pt idx="25">
                  <c:v>2.2090015070843663</c:v>
                </c:pt>
                <c:pt idx="26">
                  <c:v>2.308280745378021</c:v>
                </c:pt>
                <c:pt idx="27">
                  <c:v>2.4083585587219298</c:v>
                </c:pt>
                <c:pt idx="28">
                  <c:v>2.5092383321940099</c:v>
                </c:pt>
                <c:pt idx="29">
                  <c:v>2.6109234649344466</c:v>
                </c:pt>
                <c:pt idx="30">
                  <c:v>2.7134173702035449</c:v>
                </c:pt>
                <c:pt idx="31">
                  <c:v>2.8167234754398129</c:v>
                </c:pt>
                <c:pt idx="32">
                  <c:v>2.920845222318289</c:v>
                </c:pt>
                <c:pt idx="33">
                  <c:v>3.0257860668091032</c:v>
                </c:pt>
                <c:pt idx="34">
                  <c:v>3.1315494792362819</c:v>
                </c:pt>
                <c:pt idx="35">
                  <c:v>3.2381389443367898</c:v>
                </c:pt>
                <c:pt idx="36">
                  <c:v>3.3455579613198156</c:v>
                </c:pt>
                <c:pt idx="37">
                  <c:v>3.4538100439262998</c:v>
                </c:pt>
                <c:pt idx="38">
                  <c:v>3.5628987204887088</c:v>
                </c:pt>
                <c:pt idx="39">
                  <c:v>3.6728275339910477</c:v>
                </c:pt>
                <c:pt idx="40">
                  <c:v>3.7836000421291245</c:v>
                </c:pt>
                <c:pt idx="41">
                  <c:v>3.8952198173710588</c:v>
                </c:pt>
                <c:pt idx="42">
                  <c:v>4.007690447018037</c:v>
                </c:pt>
                <c:pt idx="43">
                  <c:v>4.1210155332653198</c:v>
                </c:pt>
                <c:pt idx="44">
                  <c:v>4.235198693263496</c:v>
                </c:pt>
                <c:pt idx="45">
                  <c:v>4.3502435591799866</c:v>
                </c:pt>
                <c:pt idx="46">
                  <c:v>4.4661537782608036</c:v>
                </c:pt>
                <c:pt idx="47">
                  <c:v>4.5829330128925623</c:v>
                </c:pt>
                <c:pt idx="48">
                  <c:v>4.7005849406647391</c:v>
                </c:pt>
                <c:pt idx="49">
                  <c:v>4.8191132544321995</c:v>
                </c:pt>
                <c:pt idx="50">
                  <c:v>4.9385216623779655</c:v>
                </c:pt>
                <c:pt idx="51">
                  <c:v>5.0588138880762497</c:v>
                </c:pt>
                <c:pt idx="52">
                  <c:v>5.1799936705557457</c:v>
                </c:pt>
                <c:pt idx="53">
                  <c:v>5.302064764363176</c:v>
                </c:pt>
                <c:pt idx="54">
                  <c:v>5.4250309396271028</c:v>
                </c:pt>
                <c:pt idx="55">
                  <c:v>5.5488959821219952</c:v>
                </c:pt>
                <c:pt idx="56">
                  <c:v>5.6736636933325633</c:v>
                </c:pt>
                <c:pt idx="57">
                  <c:v>5.7993378905183537</c:v>
                </c:pt>
                <c:pt idx="58">
                  <c:v>5.9259224067786116</c:v>
                </c:pt>
                <c:pt idx="59">
                  <c:v>6.0534210911174018</c:v>
                </c:pt>
                <c:pt idx="60">
                  <c:v>6.1818378085090018</c:v>
                </c:pt>
                <c:pt idx="61">
                  <c:v>6.3111764399635675</c:v>
                </c:pt>
                <c:pt idx="62">
                  <c:v>6.441440882593052</c:v>
                </c:pt>
                <c:pt idx="63">
                  <c:v>6.5726350496774133</c:v>
                </c:pt>
                <c:pt idx="64">
                  <c:v>6.7047628707310754</c:v>
                </c:pt>
                <c:pt idx="65">
                  <c:v>6.837828291569676</c:v>
                </c:pt>
                <c:pt idx="66">
                  <c:v>6.9718352743770771</c:v>
                </c:pt>
                <c:pt idx="67">
                  <c:v>7.106787797772653</c:v>
                </c:pt>
                <c:pt idx="68">
                  <c:v>7.2426898568788589</c:v>
                </c:pt>
                <c:pt idx="69">
                  <c:v>7.3795454633890669</c:v>
                </c:pt>
                <c:pt idx="70">
                  <c:v>7.5173586456356842</c:v>
                </c:pt>
                <c:pt idx="71">
                  <c:v>7.6561334486585562</c:v>
                </c:pt>
                <c:pt idx="72">
                  <c:v>7.7958739342736338</c:v>
                </c:pt>
                <c:pt idx="73">
                  <c:v>7.9365841811419404</c:v>
                </c:pt>
                <c:pt idx="74">
                  <c:v>8.0782682848388045</c:v>
                </c:pt>
                <c:pt idx="75">
                  <c:v>8.2209303579233879</c:v>
                </c:pt>
                <c:pt idx="76">
                  <c:v>8.3645745300084933</c:v>
                </c:pt>
                <c:pt idx="77">
                  <c:v>8.5092049478306553</c:v>
                </c:pt>
                <c:pt idx="78">
                  <c:v>8.6548257753205231</c:v>
                </c:pt>
                <c:pt idx="79">
                  <c:v>8.8014411936735275</c:v>
                </c:pt>
                <c:pt idx="80">
                  <c:v>8.9490554014208428</c:v>
                </c:pt>
                <c:pt idx="81">
                  <c:v>9.0976726145006293</c:v>
                </c:pt>
                <c:pt idx="82">
                  <c:v>9.2472970663295744</c:v>
                </c:pt>
                <c:pt idx="83">
                  <c:v>9.3979330078747232</c:v>
                </c:pt>
                <c:pt idx="84">
                  <c:v>9.5495847077256144</c:v>
                </c:pt>
                <c:pt idx="85">
                  <c:v>9.7022564521666865</c:v>
                </c:pt>
                <c:pt idx="86">
                  <c:v>9.855952545250009</c:v>
                </c:pt>
                <c:pt idx="87">
                  <c:v>10.010677308868289</c:v>
                </c:pt>
                <c:pt idx="88">
                  <c:v>10.16643508282819</c:v>
                </c:pt>
                <c:pt idx="89">
                  <c:v>10.323230224923947</c:v>
                </c:pt>
                <c:pt idx="90">
                  <c:v>10.481067111011271</c:v>
                </c:pt>
                <c:pt idx="91">
                  <c:v>10.639950135081582</c:v>
                </c:pt>
                <c:pt idx="92">
                  <c:v>10.799883709336521</c:v>
                </c:pt>
                <c:pt idx="93">
                  <c:v>10.960872264262779</c:v>
                </c:pt>
                <c:pt idx="94">
                  <c:v>11.122920248707228</c:v>
                </c:pt>
                <c:pt idx="95">
                  <c:v>11.28603212995236</c:v>
                </c:pt>
                <c:pt idx="96">
                  <c:v>11.450212393792043</c:v>
                </c:pt>
                <c:pt idx="97">
                  <c:v>11.615465544607568</c:v>
                </c:pt>
                <c:pt idx="98">
                  <c:v>11.781796105444025</c:v>
                </c:pt>
                <c:pt idx="99">
                  <c:v>25.723931903769437</c:v>
                </c:pt>
                <c:pt idx="100">
                  <c:v>25.723931903769437</c:v>
                </c:pt>
                <c:pt idx="101">
                  <c:v>25.723931903769437</c:v>
                </c:pt>
                <c:pt idx="102">
                  <c:v>25.723931903769437</c:v>
                </c:pt>
                <c:pt idx="103">
                  <c:v>25.723931903769437</c:v>
                </c:pt>
                <c:pt idx="104">
                  <c:v>25.723931903769437</c:v>
                </c:pt>
                <c:pt idx="105">
                  <c:v>25.723931903769437</c:v>
                </c:pt>
                <c:pt idx="106">
                  <c:v>25.723931903769437</c:v>
                </c:pt>
                <c:pt idx="107">
                  <c:v>25.723931903769437</c:v>
                </c:pt>
                <c:pt idx="108">
                  <c:v>25.723931903769437</c:v>
                </c:pt>
                <c:pt idx="109">
                  <c:v>25.723931903769437</c:v>
                </c:pt>
                <c:pt idx="110">
                  <c:v>25.723931903769437</c:v>
                </c:pt>
                <c:pt idx="111">
                  <c:v>25.723931903769437</c:v>
                </c:pt>
                <c:pt idx="112">
                  <c:v>25.723931903769437</c:v>
                </c:pt>
                <c:pt idx="113">
                  <c:v>25.723931903769437</c:v>
                </c:pt>
                <c:pt idx="114">
                  <c:v>25.723931903769437</c:v>
                </c:pt>
                <c:pt idx="115">
                  <c:v>25.723931903769437</c:v>
                </c:pt>
                <c:pt idx="116">
                  <c:v>25.723931903769437</c:v>
                </c:pt>
                <c:pt idx="117">
                  <c:v>25.723931903769437</c:v>
                </c:pt>
                <c:pt idx="118">
                  <c:v>25.723931903769437</c:v>
                </c:pt>
                <c:pt idx="119">
                  <c:v>25.723931903769437</c:v>
                </c:pt>
                <c:pt idx="120">
                  <c:v>25.723931903769437</c:v>
                </c:pt>
                <c:pt idx="121">
                  <c:v>25.723931903769437</c:v>
                </c:pt>
                <c:pt idx="122">
                  <c:v>25.723931903769437</c:v>
                </c:pt>
                <c:pt idx="123">
                  <c:v>25.723931903769437</c:v>
                </c:pt>
                <c:pt idx="124">
                  <c:v>25.723931903769437</c:v>
                </c:pt>
                <c:pt idx="125">
                  <c:v>25.723931903769437</c:v>
                </c:pt>
                <c:pt idx="126">
                  <c:v>25.723931903769437</c:v>
                </c:pt>
                <c:pt idx="127">
                  <c:v>25.723931903769437</c:v>
                </c:pt>
                <c:pt idx="128">
                  <c:v>25.723931903769437</c:v>
                </c:pt>
                <c:pt idx="129">
                  <c:v>25.723931903769437</c:v>
                </c:pt>
                <c:pt idx="130">
                  <c:v>25.723931903769437</c:v>
                </c:pt>
                <c:pt idx="131">
                  <c:v>25.723931903769437</c:v>
                </c:pt>
                <c:pt idx="132">
                  <c:v>25.723931903769437</c:v>
                </c:pt>
                <c:pt idx="133">
                  <c:v>25.723931903769437</c:v>
                </c:pt>
                <c:pt idx="134">
                  <c:v>25.723931903769437</c:v>
                </c:pt>
                <c:pt idx="135">
                  <c:v>25.723931903769437</c:v>
                </c:pt>
                <c:pt idx="136">
                  <c:v>25.723931903769437</c:v>
                </c:pt>
                <c:pt idx="137">
                  <c:v>25.723931903769437</c:v>
                </c:pt>
                <c:pt idx="138">
                  <c:v>25.723931903769437</c:v>
                </c:pt>
                <c:pt idx="139">
                  <c:v>25.723931903769437</c:v>
                </c:pt>
                <c:pt idx="140">
                  <c:v>25.723931903769437</c:v>
                </c:pt>
                <c:pt idx="141">
                  <c:v>25.723931903769437</c:v>
                </c:pt>
                <c:pt idx="142">
                  <c:v>25.723931903769437</c:v>
                </c:pt>
                <c:pt idx="143">
                  <c:v>25.723931903769437</c:v>
                </c:pt>
                <c:pt idx="144">
                  <c:v>25.723931903769437</c:v>
                </c:pt>
                <c:pt idx="145">
                  <c:v>25.723931903769437</c:v>
                </c:pt>
                <c:pt idx="146">
                  <c:v>25.723931903769437</c:v>
                </c:pt>
                <c:pt idx="147">
                  <c:v>25.723931903769437</c:v>
                </c:pt>
                <c:pt idx="148">
                  <c:v>25.723931903769437</c:v>
                </c:pt>
                <c:pt idx="149">
                  <c:v>25.723931903769437</c:v>
                </c:pt>
                <c:pt idx="150">
                  <c:v>25.723931903769437</c:v>
                </c:pt>
                <c:pt idx="151">
                  <c:v>25.723931903769437</c:v>
                </c:pt>
                <c:pt idx="152">
                  <c:v>25.723931903769437</c:v>
                </c:pt>
                <c:pt idx="153">
                  <c:v>25.723931903769437</c:v>
                </c:pt>
                <c:pt idx="154">
                  <c:v>25.723931903769437</c:v>
                </c:pt>
                <c:pt idx="155">
                  <c:v>25.723931903769437</c:v>
                </c:pt>
                <c:pt idx="156">
                  <c:v>25.723931903769437</c:v>
                </c:pt>
                <c:pt idx="157">
                  <c:v>25.723931903769437</c:v>
                </c:pt>
                <c:pt idx="158">
                  <c:v>25.723931903769437</c:v>
                </c:pt>
                <c:pt idx="159">
                  <c:v>25.723931903769437</c:v>
                </c:pt>
                <c:pt idx="160">
                  <c:v>25.723931903769437</c:v>
                </c:pt>
                <c:pt idx="161">
                  <c:v>25.723931903769437</c:v>
                </c:pt>
                <c:pt idx="162">
                  <c:v>25.723931903769437</c:v>
                </c:pt>
                <c:pt idx="163">
                  <c:v>25.723931903769437</c:v>
                </c:pt>
                <c:pt idx="164">
                  <c:v>25.723931903769437</c:v>
                </c:pt>
                <c:pt idx="165">
                  <c:v>25.723931903769437</c:v>
                </c:pt>
                <c:pt idx="166">
                  <c:v>25.723931903769437</c:v>
                </c:pt>
                <c:pt idx="167">
                  <c:v>25.723931903769437</c:v>
                </c:pt>
                <c:pt idx="168">
                  <c:v>25.723931903769437</c:v>
                </c:pt>
                <c:pt idx="169">
                  <c:v>25.723931903769437</c:v>
                </c:pt>
                <c:pt idx="170">
                  <c:v>25.723931903769437</c:v>
                </c:pt>
                <c:pt idx="171">
                  <c:v>25.723931903769437</c:v>
                </c:pt>
                <c:pt idx="172">
                  <c:v>25.723931903769437</c:v>
                </c:pt>
                <c:pt idx="173">
                  <c:v>25.723931903769437</c:v>
                </c:pt>
                <c:pt idx="174">
                  <c:v>25.723931903769437</c:v>
                </c:pt>
                <c:pt idx="175">
                  <c:v>25.723931903769437</c:v>
                </c:pt>
                <c:pt idx="176">
                  <c:v>25.723931903769437</c:v>
                </c:pt>
                <c:pt idx="177">
                  <c:v>25.723931903769437</c:v>
                </c:pt>
                <c:pt idx="178">
                  <c:v>25.723931903769437</c:v>
                </c:pt>
                <c:pt idx="179">
                  <c:v>25.723931903769437</c:v>
                </c:pt>
                <c:pt idx="180">
                  <c:v>25.723931903769437</c:v>
                </c:pt>
                <c:pt idx="181">
                  <c:v>25.723931903769437</c:v>
                </c:pt>
                <c:pt idx="182">
                  <c:v>25.723931903769437</c:v>
                </c:pt>
                <c:pt idx="183">
                  <c:v>25.723931903769437</c:v>
                </c:pt>
                <c:pt idx="184">
                  <c:v>25.723931903769437</c:v>
                </c:pt>
                <c:pt idx="185">
                  <c:v>25.723931903769437</c:v>
                </c:pt>
                <c:pt idx="186">
                  <c:v>25.723931903769437</c:v>
                </c:pt>
                <c:pt idx="187">
                  <c:v>25.723931903769437</c:v>
                </c:pt>
                <c:pt idx="188">
                  <c:v>25.723931903769437</c:v>
                </c:pt>
                <c:pt idx="189">
                  <c:v>25.723931903769437</c:v>
                </c:pt>
                <c:pt idx="190">
                  <c:v>25.723931903769437</c:v>
                </c:pt>
                <c:pt idx="191">
                  <c:v>25.723931903769437</c:v>
                </c:pt>
                <c:pt idx="192">
                  <c:v>25.723931903769437</c:v>
                </c:pt>
                <c:pt idx="193">
                  <c:v>25.723931903769437</c:v>
                </c:pt>
                <c:pt idx="194">
                  <c:v>25.723931903769437</c:v>
                </c:pt>
                <c:pt idx="195">
                  <c:v>25.723931903769437</c:v>
                </c:pt>
                <c:pt idx="196">
                  <c:v>25.723931903769437</c:v>
                </c:pt>
                <c:pt idx="197">
                  <c:v>25.723931903769437</c:v>
                </c:pt>
                <c:pt idx="198">
                  <c:v>25.723931903769437</c:v>
                </c:pt>
                <c:pt idx="199">
                  <c:v>25.723931903769437</c:v>
                </c:pt>
                <c:pt idx="200">
                  <c:v>25.723931903769437</c:v>
                </c:pt>
                <c:pt idx="201">
                  <c:v>25.723931903769437</c:v>
                </c:pt>
                <c:pt idx="202">
                  <c:v>25.723931903769437</c:v>
                </c:pt>
                <c:pt idx="203">
                  <c:v>25.723931903769437</c:v>
                </c:pt>
                <c:pt idx="204">
                  <c:v>25.723931903769437</c:v>
                </c:pt>
                <c:pt idx="205">
                  <c:v>25.723931903769437</c:v>
                </c:pt>
                <c:pt idx="206">
                  <c:v>25.723931903769437</c:v>
                </c:pt>
                <c:pt idx="207">
                  <c:v>25.723931903769437</c:v>
                </c:pt>
                <c:pt idx="208">
                  <c:v>25.723931903769437</c:v>
                </c:pt>
                <c:pt idx="209">
                  <c:v>25.723931903769437</c:v>
                </c:pt>
                <c:pt idx="210">
                  <c:v>25.723931903769437</c:v>
                </c:pt>
                <c:pt idx="211">
                  <c:v>25.723931903769437</c:v>
                </c:pt>
                <c:pt idx="212">
                  <c:v>25.723931903769437</c:v>
                </c:pt>
                <c:pt idx="213">
                  <c:v>25.723931903769437</c:v>
                </c:pt>
                <c:pt idx="214">
                  <c:v>25.723931903769437</c:v>
                </c:pt>
                <c:pt idx="215">
                  <c:v>25.723931903769437</c:v>
                </c:pt>
                <c:pt idx="216">
                  <c:v>25.723931903769437</c:v>
                </c:pt>
                <c:pt idx="217">
                  <c:v>25.723931903769437</c:v>
                </c:pt>
                <c:pt idx="218">
                  <c:v>25.723931903769437</c:v>
                </c:pt>
                <c:pt idx="219">
                  <c:v>25.723931903769437</c:v>
                </c:pt>
                <c:pt idx="220">
                  <c:v>25.723931903769437</c:v>
                </c:pt>
                <c:pt idx="221">
                  <c:v>25.723931903769437</c:v>
                </c:pt>
                <c:pt idx="222">
                  <c:v>25.723931903769437</c:v>
                </c:pt>
                <c:pt idx="223">
                  <c:v>25.723931903769437</c:v>
                </c:pt>
                <c:pt idx="224">
                  <c:v>25.723931903769437</c:v>
                </c:pt>
                <c:pt idx="225">
                  <c:v>25.723931903769437</c:v>
                </c:pt>
                <c:pt idx="226">
                  <c:v>25.723931903769437</c:v>
                </c:pt>
                <c:pt idx="227">
                  <c:v>25.723931903769437</c:v>
                </c:pt>
                <c:pt idx="228">
                  <c:v>25.723931903769437</c:v>
                </c:pt>
                <c:pt idx="229">
                  <c:v>25.723931903769437</c:v>
                </c:pt>
                <c:pt idx="230">
                  <c:v>25.723931903769437</c:v>
                </c:pt>
                <c:pt idx="231">
                  <c:v>25.723931903769437</c:v>
                </c:pt>
                <c:pt idx="232">
                  <c:v>25.723931903769437</c:v>
                </c:pt>
                <c:pt idx="233">
                  <c:v>25.723931903769437</c:v>
                </c:pt>
                <c:pt idx="234">
                  <c:v>25.723931903769437</c:v>
                </c:pt>
                <c:pt idx="235">
                  <c:v>25.723931903769437</c:v>
                </c:pt>
                <c:pt idx="236">
                  <c:v>25.723931903769437</c:v>
                </c:pt>
                <c:pt idx="237">
                  <c:v>25.723931903769437</c:v>
                </c:pt>
                <c:pt idx="238">
                  <c:v>25.723931903769437</c:v>
                </c:pt>
                <c:pt idx="239">
                  <c:v>25.723931903769437</c:v>
                </c:pt>
                <c:pt idx="240">
                  <c:v>25.723931903769437</c:v>
                </c:pt>
                <c:pt idx="241">
                  <c:v>25.723931903769437</c:v>
                </c:pt>
                <c:pt idx="242">
                  <c:v>25.723931903769437</c:v>
                </c:pt>
                <c:pt idx="243">
                  <c:v>25.723931903769437</c:v>
                </c:pt>
                <c:pt idx="244">
                  <c:v>25.723931903769437</c:v>
                </c:pt>
                <c:pt idx="245">
                  <c:v>25.723931903769437</c:v>
                </c:pt>
                <c:pt idx="246">
                  <c:v>25.723931903769437</c:v>
                </c:pt>
                <c:pt idx="247">
                  <c:v>25.723931903769437</c:v>
                </c:pt>
                <c:pt idx="248">
                  <c:v>25.723931903769437</c:v>
                </c:pt>
                <c:pt idx="249">
                  <c:v>25.723931903769437</c:v>
                </c:pt>
                <c:pt idx="250">
                  <c:v>25.723931903769437</c:v>
                </c:pt>
                <c:pt idx="251">
                  <c:v>25.723931903769437</c:v>
                </c:pt>
                <c:pt idx="252">
                  <c:v>25.723931903769437</c:v>
                </c:pt>
                <c:pt idx="253">
                  <c:v>25.723931903769437</c:v>
                </c:pt>
                <c:pt idx="254">
                  <c:v>25.723931903769437</c:v>
                </c:pt>
                <c:pt idx="255">
                  <c:v>25.723931903769437</c:v>
                </c:pt>
                <c:pt idx="256">
                  <c:v>25.723931903769437</c:v>
                </c:pt>
                <c:pt idx="257">
                  <c:v>25.723931903769437</c:v>
                </c:pt>
                <c:pt idx="258">
                  <c:v>25.723931903769437</c:v>
                </c:pt>
                <c:pt idx="259">
                  <c:v>25.723931903769437</c:v>
                </c:pt>
                <c:pt idx="260">
                  <c:v>25.723931903769437</c:v>
                </c:pt>
                <c:pt idx="261">
                  <c:v>25.723931903769437</c:v>
                </c:pt>
                <c:pt idx="262">
                  <c:v>25.723931903769437</c:v>
                </c:pt>
                <c:pt idx="263">
                  <c:v>25.723931903769437</c:v>
                </c:pt>
                <c:pt idx="264">
                  <c:v>25.723931903769437</c:v>
                </c:pt>
                <c:pt idx="265">
                  <c:v>25.723931903769437</c:v>
                </c:pt>
                <c:pt idx="266">
                  <c:v>25.723931903769437</c:v>
                </c:pt>
                <c:pt idx="267">
                  <c:v>25.723931903769437</c:v>
                </c:pt>
                <c:pt idx="268">
                  <c:v>25.723931903769437</c:v>
                </c:pt>
                <c:pt idx="269">
                  <c:v>25.723931903769437</c:v>
                </c:pt>
                <c:pt idx="270">
                  <c:v>25.723931903769437</c:v>
                </c:pt>
                <c:pt idx="271">
                  <c:v>25.723931903769437</c:v>
                </c:pt>
                <c:pt idx="272">
                  <c:v>25.723931903769437</c:v>
                </c:pt>
                <c:pt idx="273">
                  <c:v>25.723931903769437</c:v>
                </c:pt>
                <c:pt idx="274">
                  <c:v>25.723931903769437</c:v>
                </c:pt>
                <c:pt idx="275">
                  <c:v>25.723931903769437</c:v>
                </c:pt>
                <c:pt idx="276">
                  <c:v>25.723931903769437</c:v>
                </c:pt>
                <c:pt idx="277">
                  <c:v>25.723931903769437</c:v>
                </c:pt>
                <c:pt idx="278">
                  <c:v>25.723931903769437</c:v>
                </c:pt>
                <c:pt idx="279">
                  <c:v>25.723931903769437</c:v>
                </c:pt>
                <c:pt idx="280">
                  <c:v>25.723931903769437</c:v>
                </c:pt>
                <c:pt idx="281">
                  <c:v>25.723931903769437</c:v>
                </c:pt>
                <c:pt idx="282">
                  <c:v>25.723931903769437</c:v>
                </c:pt>
                <c:pt idx="283">
                  <c:v>25.723931903769437</c:v>
                </c:pt>
                <c:pt idx="284">
                  <c:v>25.723931903769437</c:v>
                </c:pt>
                <c:pt idx="285">
                  <c:v>25.723931903769437</c:v>
                </c:pt>
                <c:pt idx="286">
                  <c:v>25.723931903769437</c:v>
                </c:pt>
                <c:pt idx="287">
                  <c:v>25.723931903769437</c:v>
                </c:pt>
                <c:pt idx="288">
                  <c:v>25.723931903769437</c:v>
                </c:pt>
                <c:pt idx="289">
                  <c:v>25.723931903769437</c:v>
                </c:pt>
                <c:pt idx="290">
                  <c:v>25.723931903769437</c:v>
                </c:pt>
                <c:pt idx="291">
                  <c:v>25.723931903769437</c:v>
                </c:pt>
                <c:pt idx="292">
                  <c:v>25.723931903769437</c:v>
                </c:pt>
                <c:pt idx="293">
                  <c:v>25.723931903769437</c:v>
                </c:pt>
                <c:pt idx="294">
                  <c:v>25.723931903769437</c:v>
                </c:pt>
                <c:pt idx="295">
                  <c:v>25.723931903769437</c:v>
                </c:pt>
                <c:pt idx="296">
                  <c:v>25.723931903769437</c:v>
                </c:pt>
                <c:pt idx="297">
                  <c:v>25.723931903769437</c:v>
                </c:pt>
                <c:pt idx="298">
                  <c:v>25.723931903769437</c:v>
                </c:pt>
                <c:pt idx="299">
                  <c:v>25.723931903769437</c:v>
                </c:pt>
                <c:pt idx="300">
                  <c:v>25.723931903769437</c:v>
                </c:pt>
                <c:pt idx="301">
                  <c:v>25.723931903769437</c:v>
                </c:pt>
                <c:pt idx="302">
                  <c:v>25.723931903769437</c:v>
                </c:pt>
                <c:pt idx="303">
                  <c:v>25.723931903769437</c:v>
                </c:pt>
                <c:pt idx="304">
                  <c:v>25.723931903769437</c:v>
                </c:pt>
                <c:pt idx="305">
                  <c:v>25.723931903769437</c:v>
                </c:pt>
                <c:pt idx="306">
                  <c:v>25.723931903769437</c:v>
                </c:pt>
                <c:pt idx="307">
                  <c:v>25.723931903769437</c:v>
                </c:pt>
                <c:pt idx="308">
                  <c:v>25.723931903769437</c:v>
                </c:pt>
                <c:pt idx="309">
                  <c:v>25.723931903769437</c:v>
                </c:pt>
                <c:pt idx="310">
                  <c:v>25.723931903769437</c:v>
                </c:pt>
                <c:pt idx="311">
                  <c:v>25.723931903769437</c:v>
                </c:pt>
                <c:pt idx="312">
                  <c:v>25.723931903769437</c:v>
                </c:pt>
                <c:pt idx="313">
                  <c:v>25.723931903769437</c:v>
                </c:pt>
                <c:pt idx="314">
                  <c:v>25.723931903769437</c:v>
                </c:pt>
                <c:pt idx="315">
                  <c:v>25.723931903769437</c:v>
                </c:pt>
                <c:pt idx="316">
                  <c:v>25.723931903769437</c:v>
                </c:pt>
                <c:pt idx="317">
                  <c:v>25.723931903769437</c:v>
                </c:pt>
                <c:pt idx="318">
                  <c:v>25.723931903769437</c:v>
                </c:pt>
                <c:pt idx="319">
                  <c:v>25.723931903769437</c:v>
                </c:pt>
                <c:pt idx="320">
                  <c:v>25.723931903769437</c:v>
                </c:pt>
                <c:pt idx="321">
                  <c:v>25.723931903769437</c:v>
                </c:pt>
                <c:pt idx="322">
                  <c:v>25.723931903769437</c:v>
                </c:pt>
                <c:pt idx="323">
                  <c:v>25.723931903769437</c:v>
                </c:pt>
                <c:pt idx="324">
                  <c:v>25.723931903769437</c:v>
                </c:pt>
                <c:pt idx="325">
                  <c:v>25.723931903769437</c:v>
                </c:pt>
                <c:pt idx="326">
                  <c:v>25.723931903769437</c:v>
                </c:pt>
                <c:pt idx="327">
                  <c:v>25.723931903769437</c:v>
                </c:pt>
                <c:pt idx="328">
                  <c:v>25.723931903769437</c:v>
                </c:pt>
                <c:pt idx="329">
                  <c:v>25.723931903769437</c:v>
                </c:pt>
                <c:pt idx="330">
                  <c:v>25.723931903769437</c:v>
                </c:pt>
                <c:pt idx="331">
                  <c:v>25.723931903769437</c:v>
                </c:pt>
                <c:pt idx="332">
                  <c:v>25.723931903769437</c:v>
                </c:pt>
                <c:pt idx="333">
                  <c:v>25.723931903769437</c:v>
                </c:pt>
                <c:pt idx="334">
                  <c:v>25.723931903769437</c:v>
                </c:pt>
                <c:pt idx="335">
                  <c:v>25.723931903769437</c:v>
                </c:pt>
                <c:pt idx="336">
                  <c:v>25.723931903769437</c:v>
                </c:pt>
                <c:pt idx="337">
                  <c:v>25.723931903769437</c:v>
                </c:pt>
                <c:pt idx="338">
                  <c:v>25.723931903769437</c:v>
                </c:pt>
                <c:pt idx="339">
                  <c:v>25.723931903769437</c:v>
                </c:pt>
                <c:pt idx="340">
                  <c:v>25.723931903769437</c:v>
                </c:pt>
                <c:pt idx="341">
                  <c:v>25.723931903769437</c:v>
                </c:pt>
                <c:pt idx="342">
                  <c:v>25.723931903769437</c:v>
                </c:pt>
                <c:pt idx="343">
                  <c:v>25.723931903769437</c:v>
                </c:pt>
                <c:pt idx="344">
                  <c:v>25.723931903769437</c:v>
                </c:pt>
                <c:pt idx="345">
                  <c:v>25.723931903769437</c:v>
                </c:pt>
                <c:pt idx="346">
                  <c:v>25.723931903769437</c:v>
                </c:pt>
                <c:pt idx="347">
                  <c:v>25.723931903769437</c:v>
                </c:pt>
                <c:pt idx="348">
                  <c:v>25.723931903769437</c:v>
                </c:pt>
                <c:pt idx="349">
                  <c:v>25.723931903769437</c:v>
                </c:pt>
                <c:pt idx="350">
                  <c:v>25.723931903769437</c:v>
                </c:pt>
                <c:pt idx="351">
                  <c:v>25.723931903769437</c:v>
                </c:pt>
                <c:pt idx="352">
                  <c:v>25.723931903769437</c:v>
                </c:pt>
                <c:pt idx="353">
                  <c:v>25.723931903769437</c:v>
                </c:pt>
                <c:pt idx="354">
                  <c:v>25.723931903769437</c:v>
                </c:pt>
                <c:pt idx="355">
                  <c:v>25.723931903769437</c:v>
                </c:pt>
                <c:pt idx="356">
                  <c:v>25.723931903769437</c:v>
                </c:pt>
                <c:pt idx="357">
                  <c:v>25.723931903769437</c:v>
                </c:pt>
                <c:pt idx="358">
                  <c:v>25.723931903769437</c:v>
                </c:pt>
                <c:pt idx="359">
                  <c:v>25.723931903769437</c:v>
                </c:pt>
              </c:numCache>
            </c:numRef>
          </c:val>
          <c:smooth val="0"/>
          <c:extLst>
            <c:ext xmlns:c16="http://schemas.microsoft.com/office/drawing/2014/chart" uri="{C3380CC4-5D6E-409C-BE32-E72D297353CC}">
              <c16:uniqueId val="{00000000-6B68-465A-86B7-010C3DCC570F}"/>
            </c:ext>
          </c:extLst>
        </c:ser>
        <c:dLbls>
          <c:showLegendKey val="0"/>
          <c:showVal val="0"/>
          <c:showCatName val="0"/>
          <c:showSerName val="0"/>
          <c:showPercent val="0"/>
          <c:showBubbleSize val="0"/>
        </c:dLbls>
        <c:smooth val="0"/>
        <c:axId val="876956287"/>
        <c:axId val="876955455"/>
      </c:lineChart>
      <c:catAx>
        <c:axId val="8769562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Loan</a:t>
                </a:r>
                <a:r>
                  <a:rPr lang="en-US" baseline="0"/>
                  <a:t> Month</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5455"/>
        <c:crosses val="autoZero"/>
        <c:auto val="1"/>
        <c:lblAlgn val="ctr"/>
        <c:lblOffset val="100"/>
        <c:noMultiLvlLbl val="0"/>
      </c:catAx>
      <c:valAx>
        <c:axId val="87695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MOIC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6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4</xdr:row>
      <xdr:rowOff>37353</xdr:rowOff>
    </xdr:from>
    <xdr:to>
      <xdr:col>3</xdr:col>
      <xdr:colOff>1362635</xdr:colOff>
      <xdr:row>19</xdr:row>
      <xdr:rowOff>187064</xdr:rowOff>
    </xdr:to>
    <xdr:graphicFrame macro="">
      <xdr:nvGraphicFramePr>
        <xdr:cNvPr id="4" name="Chart 3">
          <a:extLst>
            <a:ext uri="{FF2B5EF4-FFF2-40B4-BE49-F238E27FC236}">
              <a16:creationId xmlns:a16="http://schemas.microsoft.com/office/drawing/2014/main" id="{6AE288C7-3047-4237-B64F-642EFBD21F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9524</xdr:colOff>
      <xdr:row>4</xdr:row>
      <xdr:rowOff>36233</xdr:rowOff>
    </xdr:from>
    <xdr:to>
      <xdr:col>7</xdr:col>
      <xdr:colOff>1368984</xdr:colOff>
      <xdr:row>19</xdr:row>
      <xdr:rowOff>185944</xdr:rowOff>
    </xdr:to>
    <xdr:graphicFrame macro="">
      <xdr:nvGraphicFramePr>
        <xdr:cNvPr id="5" name="Chart 4">
          <a:extLst>
            <a:ext uri="{FF2B5EF4-FFF2-40B4-BE49-F238E27FC236}">
              <a16:creationId xmlns:a16="http://schemas.microsoft.com/office/drawing/2014/main" id="{BE0D52FE-921F-41A3-BF82-0BAC85B30D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22411</xdr:colOff>
      <xdr:row>4</xdr:row>
      <xdr:rowOff>25586</xdr:rowOff>
    </xdr:from>
    <xdr:to>
      <xdr:col>12</xdr:col>
      <xdr:colOff>13633</xdr:colOff>
      <xdr:row>19</xdr:row>
      <xdr:rowOff>175297</xdr:rowOff>
    </xdr:to>
    <xdr:graphicFrame macro="">
      <xdr:nvGraphicFramePr>
        <xdr:cNvPr id="6" name="Chart 5">
          <a:extLst>
            <a:ext uri="{FF2B5EF4-FFF2-40B4-BE49-F238E27FC236}">
              <a16:creationId xmlns:a16="http://schemas.microsoft.com/office/drawing/2014/main" id="{66C82884-5193-47F5-8BDC-5AD5A8D367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20169</xdr:colOff>
      <xdr:row>4</xdr:row>
      <xdr:rowOff>21291</xdr:rowOff>
    </xdr:from>
    <xdr:to>
      <xdr:col>16</xdr:col>
      <xdr:colOff>5041</xdr:colOff>
      <xdr:row>19</xdr:row>
      <xdr:rowOff>174177</xdr:rowOff>
    </xdr:to>
    <xdr:graphicFrame macro="">
      <xdr:nvGraphicFramePr>
        <xdr:cNvPr id="7" name="Chart 6">
          <a:extLst>
            <a:ext uri="{FF2B5EF4-FFF2-40B4-BE49-F238E27FC236}">
              <a16:creationId xmlns:a16="http://schemas.microsoft.com/office/drawing/2014/main" id="{455E4D05-8444-4D88-8D07-84656EFD2C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390F7-37B9-4E75-95DB-FF9CEB86153A}">
  <dimension ref="A1:CN1022"/>
  <sheetViews>
    <sheetView tabSelected="1" topLeftCell="M1" zoomScale="85" zoomScaleNormal="85" workbookViewId="0">
      <selection activeCell="S14" sqref="S14"/>
    </sheetView>
  </sheetViews>
  <sheetFormatPr defaultColWidth="20.5703125" defaultRowHeight="15" x14ac:dyDescent="0.25"/>
  <cols>
    <col min="1" max="1" width="20.5703125" style="33"/>
    <col min="2" max="21" width="20.5703125" style="9"/>
    <col min="22" max="22" width="20.5703125" style="28"/>
    <col min="23" max="23" width="20.5703125" style="13"/>
    <col min="24" max="16384" width="20.5703125" style="9"/>
  </cols>
  <sheetData>
    <row r="1" spans="1:33" ht="30" x14ac:dyDescent="0.25">
      <c r="A1" s="30" t="s">
        <v>13</v>
      </c>
      <c r="B1" s="18" t="s">
        <v>0</v>
      </c>
      <c r="C1" s="18" t="s">
        <v>10</v>
      </c>
      <c r="D1" s="18" t="s">
        <v>399</v>
      </c>
      <c r="E1" s="18" t="s">
        <v>11</v>
      </c>
      <c r="F1" s="18" t="s">
        <v>407</v>
      </c>
      <c r="G1" s="18" t="s">
        <v>12</v>
      </c>
      <c r="H1" s="18" t="s">
        <v>391</v>
      </c>
      <c r="I1" s="18" t="s">
        <v>393</v>
      </c>
      <c r="J1" s="18" t="s">
        <v>389</v>
      </c>
      <c r="K1" s="18" t="s">
        <v>392</v>
      </c>
      <c r="L1" s="18" t="s">
        <v>396</v>
      </c>
      <c r="M1" s="18" t="s">
        <v>417</v>
      </c>
      <c r="N1" s="18" t="s">
        <v>7</v>
      </c>
      <c r="O1" s="18" t="s">
        <v>397</v>
      </c>
      <c r="P1" s="18" t="s">
        <v>8</v>
      </c>
      <c r="Q1" s="18" t="s">
        <v>9</v>
      </c>
      <c r="R1" s="18" t="s">
        <v>386</v>
      </c>
      <c r="S1" s="18" t="s">
        <v>416</v>
      </c>
      <c r="T1" s="18" t="s">
        <v>420</v>
      </c>
      <c r="U1" s="18" t="s">
        <v>411</v>
      </c>
      <c r="V1" s="26" t="s">
        <v>412</v>
      </c>
      <c r="W1" s="18" t="s">
        <v>413</v>
      </c>
      <c r="X1" s="18" t="s">
        <v>414</v>
      </c>
      <c r="Y1" s="18" t="s">
        <v>415</v>
      </c>
      <c r="Z1" s="18" t="s">
        <v>405</v>
      </c>
      <c r="AA1" s="18" t="s">
        <v>406</v>
      </c>
      <c r="AB1" s="18" t="s">
        <v>421</v>
      </c>
      <c r="AC1" s="18" t="s">
        <v>422</v>
      </c>
      <c r="AE1" s="10"/>
    </row>
    <row r="2" spans="1:33" x14ac:dyDescent="0.25">
      <c r="A2" s="31" t="s">
        <v>14</v>
      </c>
      <c r="B2" s="19" t="s">
        <v>77</v>
      </c>
      <c r="C2" s="19">
        <v>360</v>
      </c>
      <c r="D2" s="20">
        <v>0.05</v>
      </c>
      <c r="E2" s="21">
        <v>3.5000000000000003E-2</v>
      </c>
      <c r="F2" s="21" t="s">
        <v>409</v>
      </c>
      <c r="G2" s="21">
        <v>0.05</v>
      </c>
      <c r="H2" s="21">
        <v>0.05</v>
      </c>
      <c r="I2" s="21">
        <v>2.5000000000000001E-2</v>
      </c>
      <c r="J2" s="21">
        <v>0.05</v>
      </c>
      <c r="K2" s="19">
        <v>100</v>
      </c>
      <c r="L2" s="17">
        <f>VLOOKUP(B2, 'Property List'!B:D, 3)</f>
        <v>380000</v>
      </c>
      <c r="M2" s="17">
        <f>VLOOKUP(B2, 'Property List'!B:Z, IF(F2="Low", 12, IF(F2="Mid", 13, 14)))</f>
        <v>4000</v>
      </c>
      <c r="N2" s="17">
        <f>VLOOKUP(B2, 'Property List'!B:Z, 18)</f>
        <v>80</v>
      </c>
      <c r="O2" s="17">
        <f>VLOOKUP(B2, 'Property List'!B:Z, 19)</f>
        <v>100</v>
      </c>
      <c r="P2" s="17">
        <f>VLOOKUP(B2, 'Property List'!B:Z, 20)</f>
        <v>100</v>
      </c>
      <c r="Q2" s="17">
        <f>VLOOKUP(B2, 'Property List'!B:Z, 21)</f>
        <v>300</v>
      </c>
      <c r="R2" s="17">
        <f>VLOOKUP(B2, 'Property List'!B:Z, 22)</f>
        <v>100</v>
      </c>
      <c r="S2" s="17">
        <f>VLOOKUP(B2, 'Property List'!B:Z, 23)</f>
        <v>1000</v>
      </c>
      <c r="T2" s="16">
        <f>T24/Q24</f>
        <v>0.39655010544833064</v>
      </c>
      <c r="U2" s="16">
        <f>12 * Q24 / L2</f>
        <v>0.12048889485403781</v>
      </c>
      <c r="V2" s="16">
        <f xml:space="preserve"> 12 * (Q24 - N24) / L2</f>
        <v>9.8970978369927506E-2</v>
      </c>
      <c r="W2" s="16">
        <f>-12 * T24 / T23</f>
        <v>0.90781779523470874</v>
      </c>
      <c r="X2" s="16">
        <f>POWER(1 + IRR(T23:T383), 12)- 1</f>
        <v>1.6609583939502697</v>
      </c>
      <c r="Y2" s="16">
        <f>POWER(1 + IRR(W23:W383), 12)- 1</f>
        <v>1.6682731117885368</v>
      </c>
      <c r="Z2" s="16">
        <f>-SUM(T24:T383)/T23</f>
        <v>110.25275370162609</v>
      </c>
      <c r="AA2" s="16">
        <f>-SUM(W24:W383)/W23</f>
        <v>25.723931903769437</v>
      </c>
      <c r="AB2" s="29" cm="1">
        <f t="array" ref="AB2">INDEX(A23:A384, MATCH(TRUE, Y23:Y384&gt;1, 0))</f>
        <v>13</v>
      </c>
      <c r="AC2" s="29" cm="1">
        <f t="array" ref="AC2">INDEX(A23:A384, MATCH(TRUE, Y23:Y384&gt;1, 0))</f>
        <v>13</v>
      </c>
      <c r="AG2" s="10"/>
    </row>
    <row r="3" spans="1:33" x14ac:dyDescent="0.25">
      <c r="A3" s="31" t="s">
        <v>15</v>
      </c>
      <c r="B3" s="19" t="s">
        <v>1</v>
      </c>
      <c r="C3" s="19">
        <v>360</v>
      </c>
      <c r="D3" s="20">
        <v>0.05</v>
      </c>
      <c r="E3" s="21">
        <v>3.5000000000000003E-2</v>
      </c>
      <c r="F3" s="21" t="s">
        <v>408</v>
      </c>
      <c r="G3" s="21">
        <v>0.05</v>
      </c>
      <c r="H3" s="21">
        <v>0.05</v>
      </c>
      <c r="I3" s="21">
        <v>2.5000000000000001E-2</v>
      </c>
      <c r="J3" s="21">
        <v>0.05</v>
      </c>
      <c r="K3" s="19">
        <v>100</v>
      </c>
      <c r="L3" s="17">
        <f>VLOOKUP(B3, 'Property List'!B:D, 3)</f>
        <v>325000</v>
      </c>
      <c r="M3" s="17">
        <f>VLOOKUP(B3, 'Property List'!B:Z, IF(F3="Low", 12, IF(F3="Mid", 13, 14)))</f>
        <v>2500</v>
      </c>
      <c r="N3" s="17">
        <f>VLOOKUP(B3, 'Property List'!B:Z, 18)</f>
        <v>80</v>
      </c>
      <c r="O3" s="17">
        <f>VLOOKUP(B3, 'Property List'!B:Z, 19)</f>
        <v>100</v>
      </c>
      <c r="P3" s="17">
        <f>VLOOKUP(B3, 'Property List'!B:Z, 20)</f>
        <v>100</v>
      </c>
      <c r="Q3" s="17">
        <f>VLOOKUP(B3, 'Property List'!B:Z, 21)</f>
        <v>300</v>
      </c>
      <c r="R3" s="17">
        <f>VLOOKUP(B3, 'Property List'!B:Z, 22)</f>
        <v>100</v>
      </c>
      <c r="S3" s="17">
        <f>VLOOKUP(B3, 'Property List'!B:Z, 23)</f>
        <v>1000</v>
      </c>
      <c r="T3" s="16"/>
      <c r="U3" s="16"/>
      <c r="V3" s="16"/>
      <c r="W3" s="16"/>
      <c r="X3" s="16"/>
      <c r="Y3" s="16"/>
      <c r="Z3" s="16"/>
      <c r="AA3" s="16"/>
      <c r="AB3" s="29"/>
      <c r="AC3" s="29"/>
      <c r="AG3" s="10"/>
    </row>
    <row r="4" spans="1:33" x14ac:dyDescent="0.25">
      <c r="A4" s="31" t="s">
        <v>16</v>
      </c>
      <c r="B4" s="19" t="s">
        <v>1</v>
      </c>
      <c r="C4" s="19">
        <v>360</v>
      </c>
      <c r="D4" s="20">
        <v>0.05</v>
      </c>
      <c r="E4" s="21">
        <v>3.5000000000000003E-2</v>
      </c>
      <c r="F4" s="21" t="s">
        <v>410</v>
      </c>
      <c r="G4" s="21">
        <v>0.05</v>
      </c>
      <c r="H4" s="21">
        <v>0.05</v>
      </c>
      <c r="I4" s="21">
        <v>2.5000000000000001E-2</v>
      </c>
      <c r="J4" s="21">
        <v>0.05</v>
      </c>
      <c r="K4" s="19">
        <v>100</v>
      </c>
      <c r="L4" s="17">
        <f>VLOOKUP(B4, 'Property List'!B:D, 3)</f>
        <v>325000</v>
      </c>
      <c r="M4" s="17">
        <f>VLOOKUP(B4, 'Property List'!B:Z, IF(F4="Low", 12, IF(F4="Mid", 13, 14)))</f>
        <v>2500</v>
      </c>
      <c r="N4" s="17">
        <f>VLOOKUP(B4, 'Property List'!B:Z, 18)</f>
        <v>80</v>
      </c>
      <c r="O4" s="17">
        <f>VLOOKUP(B4, 'Property List'!B:Z, 19)</f>
        <v>100</v>
      </c>
      <c r="P4" s="17">
        <f>VLOOKUP(B4, 'Property List'!B:Z, 20)</f>
        <v>100</v>
      </c>
      <c r="Q4" s="17">
        <f>VLOOKUP(B4, 'Property List'!B:Z, 21)</f>
        <v>300</v>
      </c>
      <c r="R4" s="17">
        <f>VLOOKUP(B4, 'Property List'!B:Z, 22)</f>
        <v>100</v>
      </c>
      <c r="S4" s="17">
        <f>VLOOKUP(B4, 'Property List'!B:Z, 23)</f>
        <v>1000</v>
      </c>
      <c r="T4" s="16"/>
      <c r="U4" s="16"/>
      <c r="V4" s="16"/>
      <c r="W4" s="16"/>
      <c r="X4" s="16"/>
      <c r="Y4" s="16"/>
      <c r="Z4" s="16"/>
      <c r="AA4" s="16"/>
      <c r="AB4" s="29"/>
      <c r="AC4" s="29"/>
      <c r="AG4" s="10"/>
    </row>
    <row r="5" spans="1:33" s="5" customFormat="1" x14ac:dyDescent="0.25">
      <c r="A5" s="32"/>
      <c r="V5" s="27"/>
      <c r="W5" s="14"/>
    </row>
    <row r="6" spans="1:33" s="5" customFormat="1" x14ac:dyDescent="0.25">
      <c r="A6" s="32"/>
      <c r="V6" s="27"/>
      <c r="W6" s="14"/>
    </row>
    <row r="7" spans="1:33" s="5" customFormat="1" x14ac:dyDescent="0.25">
      <c r="A7" s="32"/>
      <c r="V7" s="27"/>
      <c r="W7" s="14"/>
    </row>
    <row r="8" spans="1:33" s="5" customFormat="1" x14ac:dyDescent="0.25">
      <c r="A8" s="32"/>
      <c r="V8" s="27"/>
      <c r="W8" s="14"/>
    </row>
    <row r="9" spans="1:33" s="5" customFormat="1" x14ac:dyDescent="0.25">
      <c r="A9" s="32"/>
      <c r="V9" s="27"/>
      <c r="W9" s="14"/>
    </row>
    <row r="10" spans="1:33" s="5" customFormat="1" x14ac:dyDescent="0.25">
      <c r="A10" s="32"/>
      <c r="V10" s="27"/>
      <c r="W10" s="14"/>
    </row>
    <row r="21" spans="1:92" s="23" customFormat="1" ht="50.1" customHeight="1" thickBot="1" x14ac:dyDescent="0.75">
      <c r="A21" s="24" t="str">
        <f>A2</f>
        <v>Bull</v>
      </c>
      <c r="B21" s="24"/>
      <c r="C21" s="24"/>
      <c r="D21" s="24"/>
      <c r="E21" s="24"/>
      <c r="F21" s="24"/>
      <c r="G21" s="24"/>
      <c r="H21" s="24"/>
      <c r="I21" s="24"/>
      <c r="J21" s="24"/>
      <c r="K21" s="24"/>
      <c r="L21" s="24"/>
      <c r="M21" s="24"/>
      <c r="N21" s="24"/>
      <c r="O21" s="24"/>
      <c r="P21" s="24"/>
      <c r="Q21" s="24"/>
      <c r="R21" s="24"/>
      <c r="S21" s="24"/>
      <c r="T21" s="24"/>
      <c r="U21" s="24"/>
      <c r="V21" s="24"/>
      <c r="W21" s="24"/>
      <c r="X21" s="24"/>
      <c r="Y21" s="24"/>
      <c r="Z21" s="36" t="str">
        <f>A3</f>
        <v>Bear</v>
      </c>
      <c r="AA21" s="36"/>
      <c r="AB21" s="36"/>
      <c r="AC21" s="36"/>
      <c r="AD21" s="36"/>
      <c r="AE21" s="36"/>
      <c r="AF21" s="36"/>
      <c r="AG21" s="36"/>
      <c r="AH21" s="36"/>
      <c r="AI21" s="36"/>
      <c r="AJ21" s="36"/>
      <c r="AK21" s="36"/>
      <c r="AL21" s="36"/>
      <c r="AM21" s="36"/>
      <c r="AN21" s="36"/>
      <c r="AO21" s="36"/>
      <c r="AP21" s="36"/>
      <c r="AQ21" s="36"/>
      <c r="AR21" s="36"/>
      <c r="AS21" s="36"/>
      <c r="AT21" s="36"/>
      <c r="AU21" s="36"/>
      <c r="AV21" s="36"/>
      <c r="AW21" s="36"/>
      <c r="AX21" s="35" t="str">
        <f>A4</f>
        <v>Base</v>
      </c>
      <c r="AY21" s="35"/>
      <c r="AZ21" s="35"/>
      <c r="BA21" s="35"/>
      <c r="BB21" s="35"/>
      <c r="BC21" s="35"/>
      <c r="BD21" s="35"/>
      <c r="BE21" s="35"/>
      <c r="BF21" s="35"/>
      <c r="BG21" s="35"/>
      <c r="BH21" s="35"/>
      <c r="BI21" s="35"/>
      <c r="BJ21" s="35"/>
      <c r="BK21" s="35"/>
      <c r="BL21" s="35"/>
      <c r="BM21" s="35"/>
      <c r="BN21" s="35"/>
      <c r="BO21" s="35"/>
      <c r="BP21" s="35"/>
      <c r="BQ21" s="35"/>
      <c r="BR21" s="35"/>
      <c r="BS21" s="35"/>
      <c r="BT21" s="35"/>
      <c r="BU21" s="35"/>
      <c r="BV21" s="22"/>
      <c r="BW21" s="22"/>
      <c r="BX21" s="22"/>
      <c r="BY21" s="22"/>
      <c r="BZ21" s="22"/>
      <c r="CA21" s="22"/>
      <c r="CB21" s="22"/>
      <c r="CC21" s="22"/>
      <c r="CD21" s="22"/>
      <c r="CE21" s="22"/>
      <c r="CF21" s="22"/>
      <c r="CG21" s="22"/>
      <c r="CH21" s="22"/>
      <c r="CI21" s="22"/>
      <c r="CJ21" s="22"/>
      <c r="CK21" s="22"/>
      <c r="CL21" s="22"/>
    </row>
    <row r="22" spans="1:92" ht="30.75" thickBot="1" x14ac:dyDescent="0.3">
      <c r="A22" s="34" t="s">
        <v>2</v>
      </c>
      <c r="B22" s="1" t="s">
        <v>3</v>
      </c>
      <c r="C22" s="1" t="s">
        <v>4</v>
      </c>
      <c r="D22" s="1" t="s">
        <v>5</v>
      </c>
      <c r="E22" s="1" t="s">
        <v>6</v>
      </c>
      <c r="F22" s="1" t="s">
        <v>384</v>
      </c>
      <c r="G22" s="1" t="s">
        <v>385</v>
      </c>
      <c r="H22" s="1" t="s">
        <v>7</v>
      </c>
      <c r="I22" s="1" t="s">
        <v>397</v>
      </c>
      <c r="J22" s="1" t="s">
        <v>8</v>
      </c>
      <c r="K22" s="1" t="s">
        <v>9</v>
      </c>
      <c r="L22" s="1" t="s">
        <v>386</v>
      </c>
      <c r="M22" s="1" t="s">
        <v>390</v>
      </c>
      <c r="N22" s="1" t="s">
        <v>400</v>
      </c>
      <c r="O22" s="1" t="s">
        <v>395</v>
      </c>
      <c r="P22" s="1" t="s">
        <v>394</v>
      </c>
      <c r="Q22" s="1" t="s">
        <v>398</v>
      </c>
      <c r="R22" s="1" t="s">
        <v>387</v>
      </c>
      <c r="S22" s="1" t="s">
        <v>388</v>
      </c>
      <c r="T22" s="1" t="s">
        <v>401</v>
      </c>
      <c r="U22" s="7" t="s">
        <v>403</v>
      </c>
      <c r="V22" s="25" t="s">
        <v>405</v>
      </c>
      <c r="W22" s="13" t="s">
        <v>402</v>
      </c>
      <c r="X22" s="15" t="s">
        <v>404</v>
      </c>
      <c r="Y22" s="15" t="s">
        <v>406</v>
      </c>
      <c r="Z22" s="1" t="s">
        <v>3</v>
      </c>
      <c r="AA22" s="1" t="s">
        <v>4</v>
      </c>
      <c r="AB22" s="1" t="s">
        <v>5</v>
      </c>
      <c r="AC22" s="1" t="s">
        <v>6</v>
      </c>
      <c r="AD22" s="1" t="s">
        <v>384</v>
      </c>
      <c r="AE22" s="1" t="s">
        <v>385</v>
      </c>
      <c r="AF22" s="1" t="s">
        <v>7</v>
      </c>
      <c r="AG22" s="1" t="s">
        <v>397</v>
      </c>
      <c r="AH22" s="1" t="s">
        <v>8</v>
      </c>
      <c r="AI22" s="1" t="s">
        <v>9</v>
      </c>
      <c r="AJ22" s="1" t="s">
        <v>386</v>
      </c>
      <c r="AK22" s="1" t="s">
        <v>390</v>
      </c>
      <c r="AL22" s="1" t="s">
        <v>400</v>
      </c>
      <c r="AM22" s="1" t="s">
        <v>395</v>
      </c>
      <c r="AN22" s="1" t="s">
        <v>394</v>
      </c>
      <c r="AO22" s="1" t="s">
        <v>398</v>
      </c>
      <c r="AP22" s="1" t="s">
        <v>387</v>
      </c>
      <c r="AQ22" s="1" t="s">
        <v>388</v>
      </c>
      <c r="AR22" s="1" t="s">
        <v>401</v>
      </c>
      <c r="AS22" s="7" t="s">
        <v>403</v>
      </c>
      <c r="AT22" s="25" t="s">
        <v>405</v>
      </c>
      <c r="AU22" s="13" t="s">
        <v>402</v>
      </c>
      <c r="AV22" s="15" t="s">
        <v>404</v>
      </c>
      <c r="AW22" s="15" t="s">
        <v>406</v>
      </c>
      <c r="AX22" s="1" t="s">
        <v>3</v>
      </c>
      <c r="AY22" s="1" t="s">
        <v>4</v>
      </c>
      <c r="AZ22" s="1" t="s">
        <v>5</v>
      </c>
      <c r="BA22" s="1" t="s">
        <v>6</v>
      </c>
      <c r="BB22" s="1" t="s">
        <v>384</v>
      </c>
      <c r="BC22" s="1" t="s">
        <v>385</v>
      </c>
      <c r="BD22" s="1" t="s">
        <v>7</v>
      </c>
      <c r="BE22" s="1" t="s">
        <v>397</v>
      </c>
      <c r="BF22" s="1" t="s">
        <v>8</v>
      </c>
      <c r="BG22" s="1" t="s">
        <v>9</v>
      </c>
      <c r="BH22" s="1" t="s">
        <v>386</v>
      </c>
      <c r="BI22" s="1" t="s">
        <v>390</v>
      </c>
      <c r="BJ22" s="1" t="s">
        <v>400</v>
      </c>
      <c r="BK22" s="1" t="s">
        <v>395</v>
      </c>
      <c r="BL22" s="1" t="s">
        <v>394</v>
      </c>
      <c r="BM22" s="1" t="s">
        <v>398</v>
      </c>
      <c r="BN22" s="1" t="s">
        <v>387</v>
      </c>
      <c r="BO22" s="1" t="s">
        <v>388</v>
      </c>
      <c r="BP22" s="1" t="s">
        <v>401</v>
      </c>
      <c r="BQ22" s="7" t="s">
        <v>403</v>
      </c>
      <c r="BR22" s="25" t="s">
        <v>405</v>
      </c>
      <c r="BS22" s="13" t="s">
        <v>402</v>
      </c>
      <c r="BT22" s="15" t="s">
        <v>404</v>
      </c>
      <c r="BU22" s="15" t="s">
        <v>406</v>
      </c>
      <c r="BV22" s="1"/>
      <c r="BW22" s="1"/>
      <c r="BX22" s="1"/>
      <c r="BY22" s="1"/>
      <c r="BZ22" s="1"/>
      <c r="CA22" s="1"/>
      <c r="CB22" s="1"/>
      <c r="CC22" s="1"/>
      <c r="CD22" s="1"/>
      <c r="CE22" s="1"/>
      <c r="CF22" s="1"/>
      <c r="CG22" s="1"/>
      <c r="CH22" s="1"/>
      <c r="CI22" s="1"/>
      <c r="CJ22" s="1"/>
      <c r="CK22" s="1"/>
    </row>
    <row r="23" spans="1:92" ht="15.75" thickBot="1" x14ac:dyDescent="0.3">
      <c r="A23" s="34">
        <v>0</v>
      </c>
      <c r="B23" s="1">
        <f>$D$2*$L$2</f>
        <v>19000</v>
      </c>
      <c r="C23" s="1">
        <v>0</v>
      </c>
      <c r="D23" s="1">
        <f>B23</f>
        <v>19000</v>
      </c>
      <c r="E23" s="1">
        <f>(1-$D$2)*$L$2</f>
        <v>361000</v>
      </c>
      <c r="F23" s="1">
        <f>D23</f>
        <v>19000</v>
      </c>
      <c r="G23" s="1">
        <f>F23+S23-L$2</f>
        <v>19000</v>
      </c>
      <c r="H23" s="1">
        <v>0</v>
      </c>
      <c r="I23" s="1">
        <v>0</v>
      </c>
      <c r="J23" s="1">
        <v>0</v>
      </c>
      <c r="K23" s="1">
        <v>0</v>
      </c>
      <c r="L23" s="1">
        <v>0</v>
      </c>
      <c r="M23" s="1">
        <v>1</v>
      </c>
      <c r="N23" s="1">
        <f>S2</f>
        <v>1000</v>
      </c>
      <c r="O23" s="1">
        <v>1</v>
      </c>
      <c r="P23" s="1">
        <v>0</v>
      </c>
      <c r="Q23" s="1">
        <v>0</v>
      </c>
      <c r="R23" s="1">
        <f>1</f>
        <v>1</v>
      </c>
      <c r="S23" s="1">
        <f>L$2*R23</f>
        <v>380000</v>
      </c>
      <c r="T23" s="1">
        <f>Q23-N23-B23</f>
        <v>-20000</v>
      </c>
      <c r="U23" s="7">
        <f>T23</f>
        <v>-20000</v>
      </c>
      <c r="V23" s="25">
        <v>0</v>
      </c>
      <c r="W23" s="15">
        <f>IF(A23&lt;=K$2,IF(A23=K$2,T23+G23, T23), 0)</f>
        <v>-20000</v>
      </c>
      <c r="X23" s="15">
        <f>W23</f>
        <v>-20000</v>
      </c>
      <c r="Y23" s="15">
        <v>0</v>
      </c>
      <c r="Z23" s="8"/>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row>
    <row r="24" spans="1:92" ht="15.75" thickBot="1" x14ac:dyDescent="0.3">
      <c r="A24" s="34">
        <v>1</v>
      </c>
      <c r="B24" s="11">
        <f>PMT(E$2/12, C$2, -E$23)</f>
        <v>1621.0513229898563</v>
      </c>
      <c r="C24" s="11">
        <f>IPMT(E$2/12, A24, C$2, -E$23)</f>
        <v>1052.9166666666667</v>
      </c>
      <c r="D24" s="11">
        <f>PPMT(E$2/12, A24, C$2, -E$23)</f>
        <v>568.13465632318957</v>
      </c>
      <c r="E24" s="11">
        <f>E23-D24</f>
        <v>360431.86534367682</v>
      </c>
      <c r="F24" s="11">
        <f>F23+D24</f>
        <v>19568.134656323189</v>
      </c>
      <c r="G24" s="11">
        <f>F24+S24-L$2</f>
        <v>21116.30169410957</v>
      </c>
      <c r="H24" s="1">
        <f>IF((G24/L$2)&lt;0.2, N$2* $M24, 0)</f>
        <v>80.164786901587419</v>
      </c>
      <c r="I24" s="1">
        <f>O$2* $M24</f>
        <v>100.20598362698428</v>
      </c>
      <c r="J24" s="1">
        <f>P$2* $M24</f>
        <v>100.20598362698428</v>
      </c>
      <c r="K24" s="1">
        <f>Q$2* $M24</f>
        <v>300.61795088095283</v>
      </c>
      <c r="L24" s="1">
        <f>R$2* $M24</f>
        <v>100.20598362698428</v>
      </c>
      <c r="M24" s="1">
        <f>M23*POWER(1 + $I$2, 1/12)</f>
        <v>1.0020598362698427</v>
      </c>
      <c r="N24" s="1">
        <f>SUM(H24:L24)</f>
        <v>681.40068866349316</v>
      </c>
      <c r="O24" s="1">
        <f>O23*POWER(1 + $H$2, 1/12)</f>
        <v>1.0040741237836484</v>
      </c>
      <c r="P24" s="1">
        <f>$M$2 * O24</f>
        <v>4016.2964951345934</v>
      </c>
      <c r="Q24" s="1">
        <f xml:space="preserve"> P24 * (1-$J$2)</f>
        <v>3815.4816703778638</v>
      </c>
      <c r="R24" s="1">
        <f>R23*POWER(1+G$2, 1/12)</f>
        <v>1.0040741237836484</v>
      </c>
      <c r="S24" s="1">
        <f>L$2*R24</f>
        <v>381548.16703778639</v>
      </c>
      <c r="T24" s="11">
        <f>Q24-N24-B24</f>
        <v>1513.0296587245145</v>
      </c>
      <c r="U24" s="7">
        <f>U23+T24</f>
        <v>-18486.970341275486</v>
      </c>
      <c r="V24" s="25">
        <f>-SUM(T$24:T24)/T$23</f>
        <v>7.5651482936225728E-2</v>
      </c>
      <c r="W24" s="15">
        <f>IF(A24&lt;=K$2,IF(A24=K$2,T24+G24, T24), 0)</f>
        <v>1513.0296587245145</v>
      </c>
      <c r="X24" s="15">
        <f>X23+W24</f>
        <v>-18486.970341275486</v>
      </c>
      <c r="Y24" s="25">
        <f>-SUM(W$24:W24)/W$23</f>
        <v>7.5651482936225728E-2</v>
      </c>
      <c r="Z24" s="8"/>
      <c r="AA24" s="1"/>
      <c r="AB24" s="1"/>
      <c r="AC24" s="1"/>
      <c r="AD24" s="1"/>
      <c r="AE24" s="1"/>
      <c r="AF24" s="1"/>
      <c r="AG24" s="1"/>
      <c r="AH24" s="1"/>
      <c r="AI24" s="1"/>
      <c r="AJ24" s="1"/>
      <c r="AK24" s="1"/>
      <c r="AL24" s="1"/>
      <c r="AM24" s="1"/>
      <c r="AN24" s="1"/>
      <c r="AO24" s="1"/>
      <c r="AP24" s="1"/>
      <c r="AQ24" s="1"/>
      <c r="AR24" s="1"/>
      <c r="AS24" s="1"/>
      <c r="AT24" s="1"/>
      <c r="AU24" s="1"/>
      <c r="AV24" s="1"/>
      <c r="AW24" s="1"/>
      <c r="AX24" s="2"/>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row>
    <row r="25" spans="1:92" ht="15.75" thickBot="1" x14ac:dyDescent="0.3">
      <c r="A25" s="34">
        <v>2</v>
      </c>
      <c r="B25" s="11">
        <f>PMT(E$2/12, C$2, -E$23)</f>
        <v>1621.0513229898563</v>
      </c>
      <c r="C25" s="11">
        <f>IPMT(E$2/12, A25, C$2, -E$23)</f>
        <v>1051.2596072523907</v>
      </c>
      <c r="D25" s="11">
        <f>PPMT(E$2/12, A25, C$2, -E$23)</f>
        <v>569.79171573746567</v>
      </c>
      <c r="E25" s="11">
        <f t="shared" ref="E25:E88" si="0">E24-D25</f>
        <v>359862.07362793933</v>
      </c>
      <c r="F25" s="11">
        <f t="shared" ref="F25:F88" si="1">F24+D25</f>
        <v>20137.926372060654</v>
      </c>
      <c r="G25" s="11">
        <f>F25+S25-L$2</f>
        <v>23240.567871783162</v>
      </c>
      <c r="H25" s="1">
        <f t="shared" ref="H25:H88" si="2">IF((G25/L$2)&lt;0.2, N$2* $M25, 0)</f>
        <v>80.329913237211514</v>
      </c>
      <c r="I25" s="1">
        <f>O$2* $M25</f>
        <v>100.4123915465144</v>
      </c>
      <c r="J25" s="1">
        <f>P$2* $M25</f>
        <v>100.4123915465144</v>
      </c>
      <c r="K25" s="1">
        <f>Q$2* $M25</f>
        <v>301.23717463954318</v>
      </c>
      <c r="L25" s="1">
        <f>R$2* $M25</f>
        <v>100.4123915465144</v>
      </c>
      <c r="M25" s="1">
        <f>M24*POWER(1 + $I$2, 1/12)</f>
        <v>1.004123915465144</v>
      </c>
      <c r="N25" s="1">
        <f>SUM(H25:L25)</f>
        <v>682.80426251629785</v>
      </c>
      <c r="O25" s="1">
        <f>O24*POWER(1 + $H$2, 1/12)</f>
        <v>1.0081648460519013</v>
      </c>
      <c r="P25" s="1">
        <f>$M$2 * O25</f>
        <v>4032.6593842076049</v>
      </c>
      <c r="Q25" s="1">
        <f xml:space="preserve"> P25 * (1-$J$2)</f>
        <v>3831.0264149972245</v>
      </c>
      <c r="R25" s="1">
        <f>R24*POWER(1+G$2, 1/12)</f>
        <v>1.0081648460519013</v>
      </c>
      <c r="S25" s="1">
        <f>L$2*R25</f>
        <v>383102.64149972249</v>
      </c>
      <c r="T25" s="1">
        <f t="shared" ref="T25:T87" si="3">Q25-N25-B25</f>
        <v>1527.1708294910702</v>
      </c>
      <c r="U25" s="7">
        <f t="shared" ref="U25:U88" si="4">U24+T25</f>
        <v>-16959.799511784415</v>
      </c>
      <c r="V25" s="25">
        <f>-SUM(T$24:T25)/T$23</f>
        <v>0.15201002441077924</v>
      </c>
      <c r="W25" s="15">
        <f>IF(A25&lt;=K$2,IF(A25=K$2,T25+G25, T25), 0)</f>
        <v>1527.1708294910702</v>
      </c>
      <c r="X25" s="15">
        <f t="shared" ref="X25:X88" si="5">X24+W25</f>
        <v>-16959.799511784415</v>
      </c>
      <c r="Y25" s="25">
        <f>-SUM(W$24:W25)/W$23</f>
        <v>0.15201002441077924</v>
      </c>
      <c r="Z25" s="8"/>
      <c r="AA25" s="1"/>
      <c r="AB25" s="1"/>
      <c r="AC25" s="1"/>
      <c r="AD25" s="1"/>
      <c r="AE25" s="1"/>
      <c r="AF25" s="1"/>
      <c r="AG25" s="1"/>
      <c r="AH25" s="1"/>
      <c r="AI25" s="1"/>
      <c r="AJ25" s="1"/>
      <c r="AK25" s="1"/>
      <c r="AL25" s="1"/>
      <c r="AM25" s="1"/>
      <c r="AN25" s="1"/>
      <c r="AO25" s="1"/>
      <c r="AP25" s="1"/>
      <c r="AQ25" s="1"/>
      <c r="AR25" s="1"/>
      <c r="AS25" s="1"/>
      <c r="AT25" s="1"/>
      <c r="AU25" s="1"/>
      <c r="AV25" s="1"/>
      <c r="AW25" s="1"/>
      <c r="AX25" s="2"/>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row>
    <row r="26" spans="1:92" ht="15.75" thickBot="1" x14ac:dyDescent="0.3">
      <c r="A26" s="34">
        <v>3</v>
      </c>
      <c r="B26" s="11">
        <f>PMT(E$2/12, C$2, -E$23)</f>
        <v>1621.0513229898563</v>
      </c>
      <c r="C26" s="11">
        <f>IPMT(E$2/12, A26, C$2, -E$23)</f>
        <v>1049.5977147481565</v>
      </c>
      <c r="D26" s="11">
        <f>PPMT(E$2/12, A26, C$2, -E$23)</f>
        <v>571.45360824169984</v>
      </c>
      <c r="E26" s="11">
        <f t="shared" si="0"/>
        <v>359290.62001969764</v>
      </c>
      <c r="F26" s="11">
        <f t="shared" si="1"/>
        <v>20709.379980302354</v>
      </c>
      <c r="G26" s="11">
        <f>F26+S26-L$2</f>
        <v>25372.829063337413</v>
      </c>
      <c r="H26" s="1">
        <f t="shared" si="2"/>
        <v>80.495379706050855</v>
      </c>
      <c r="I26" s="1">
        <f>O$2* $M26</f>
        <v>100.61922463256356</v>
      </c>
      <c r="J26" s="1">
        <f>P$2* $M26</f>
        <v>100.61922463256356</v>
      </c>
      <c r="K26" s="1">
        <f>Q$2* $M26</f>
        <v>301.85767389769069</v>
      </c>
      <c r="L26" s="1">
        <f>R$2* $M26</f>
        <v>100.61922463256356</v>
      </c>
      <c r="M26" s="1">
        <f>M25*POWER(1 + $I$2, 1/12)</f>
        <v>1.0061922463256356</v>
      </c>
      <c r="N26" s="1">
        <f t="shared" ref="N26:N89" si="6">SUM(H26:L26)</f>
        <v>684.2107275014323</v>
      </c>
      <c r="O26" s="1">
        <f>O25*POWER(1 + $H$2, 1/12)</f>
        <v>1.0122722344290396</v>
      </c>
      <c r="P26" s="1">
        <f>$M$2 * O26</f>
        <v>4049.0889377161584</v>
      </c>
      <c r="Q26" s="1">
        <f xml:space="preserve"> P26 * (1-$J$2)</f>
        <v>3846.6344908303504</v>
      </c>
      <c r="R26" s="1">
        <f>R25*POWER(1+G$2, 1/12)</f>
        <v>1.0122722344290396</v>
      </c>
      <c r="S26" s="1">
        <f>L$2*R26</f>
        <v>384663.44908303506</v>
      </c>
      <c r="T26" s="1">
        <f t="shared" si="3"/>
        <v>1541.3724403390618</v>
      </c>
      <c r="U26" s="7">
        <f t="shared" si="4"/>
        <v>-15418.427071445352</v>
      </c>
      <c r="V26" s="25">
        <f>-SUM(T$24:T26)/T$23</f>
        <v>0.22907864642773235</v>
      </c>
      <c r="W26" s="15">
        <f>IF(A26&lt;=K$2,IF(A26=K$2,T26+G26, T26), 0)</f>
        <v>1541.3724403390618</v>
      </c>
      <c r="X26" s="15">
        <f t="shared" si="5"/>
        <v>-15418.427071445352</v>
      </c>
      <c r="Y26" s="25">
        <f>-SUM(W$24:W26)/W$23</f>
        <v>0.22907864642773235</v>
      </c>
      <c r="Z26" s="8"/>
      <c r="AA26" s="1"/>
      <c r="AB26" s="1"/>
      <c r="AC26" s="1"/>
      <c r="AD26" s="1"/>
      <c r="AE26" s="1"/>
      <c r="AF26" s="1"/>
      <c r="AG26" s="1"/>
      <c r="AH26" s="1"/>
      <c r="AI26" s="1"/>
      <c r="AJ26" s="1"/>
      <c r="AK26" s="1"/>
      <c r="AL26" s="1"/>
      <c r="AM26" s="1"/>
      <c r="AN26" s="1"/>
      <c r="AO26" s="1"/>
      <c r="AP26" s="1"/>
      <c r="AQ26" s="1"/>
      <c r="AR26" s="1"/>
      <c r="AS26" s="1"/>
      <c r="AT26" s="1"/>
      <c r="AU26" s="1"/>
      <c r="AV26" s="1"/>
      <c r="AW26" s="1"/>
      <c r="AX26" s="2"/>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row>
    <row r="27" spans="1:92" ht="15.75" thickBot="1" x14ac:dyDescent="0.3">
      <c r="A27" s="34">
        <v>4</v>
      </c>
      <c r="B27" s="11">
        <f>PMT(E$2/12, C$2, -E$23)</f>
        <v>1621.0513229898563</v>
      </c>
      <c r="C27" s="11">
        <f>IPMT(E$2/12, A27, C$2, -E$23)</f>
        <v>1047.9309750574514</v>
      </c>
      <c r="D27" s="11">
        <f>PPMT(E$2/12, A27, C$2, -E$23)</f>
        <v>573.12034793240491</v>
      </c>
      <c r="E27" s="11">
        <f t="shared" si="0"/>
        <v>358717.49967176525</v>
      </c>
      <c r="F27" s="11">
        <f t="shared" si="1"/>
        <v>21282.500328234761</v>
      </c>
      <c r="G27" s="11">
        <f>F27+S27-L$2</f>
        <v>27513.115917879157</v>
      </c>
      <c r="H27" s="1">
        <f t="shared" si="2"/>
        <v>80.661187008724141</v>
      </c>
      <c r="I27" s="1">
        <f>O$2* $M27</f>
        <v>100.82648376090518</v>
      </c>
      <c r="J27" s="1">
        <f>P$2* $M27</f>
        <v>100.82648376090518</v>
      </c>
      <c r="K27" s="1">
        <f>Q$2* $M27</f>
        <v>302.4794512827155</v>
      </c>
      <c r="L27" s="1">
        <f>R$2* $M27</f>
        <v>100.82648376090518</v>
      </c>
      <c r="M27" s="1">
        <f>M26*POWER(1 + $I$2, 1/12)</f>
        <v>1.0082648376090517</v>
      </c>
      <c r="N27" s="1">
        <f t="shared" si="6"/>
        <v>685.62008957415514</v>
      </c>
      <c r="O27" s="1">
        <f>O26*POWER(1 + $H$2, 1/12)</f>
        <v>1.0163963568148537</v>
      </c>
      <c r="P27" s="1">
        <f>$M$2 * O27</f>
        <v>4065.5854272594152</v>
      </c>
      <c r="Q27" s="1">
        <f xml:space="preserve"> P27 * (1-$J$2)</f>
        <v>3862.3061558964441</v>
      </c>
      <c r="R27" s="1">
        <f>R26*POWER(1+G$2, 1/12)</f>
        <v>1.0163963568148537</v>
      </c>
      <c r="S27" s="1">
        <f>L$2*R27</f>
        <v>386230.61558964441</v>
      </c>
      <c r="T27" s="1">
        <f t="shared" si="3"/>
        <v>1555.6347433324324</v>
      </c>
      <c r="U27" s="7">
        <f t="shared" si="4"/>
        <v>-13862.792328112921</v>
      </c>
      <c r="V27" s="25">
        <f>-SUM(T$24:T27)/T$23</f>
        <v>0.30686038359435397</v>
      </c>
      <c r="W27" s="15">
        <f>IF(A27&lt;=K$2,IF(A27=K$2,T27+G27, T27), 0)</f>
        <v>1555.6347433324324</v>
      </c>
      <c r="X27" s="15">
        <f t="shared" si="5"/>
        <v>-13862.792328112921</v>
      </c>
      <c r="Y27" s="25">
        <f>-SUM(W$24:W27)/W$23</f>
        <v>0.30686038359435397</v>
      </c>
      <c r="Z27" s="8"/>
      <c r="AA27" s="1"/>
      <c r="AB27" s="1"/>
      <c r="AC27" s="1"/>
      <c r="AD27" s="1"/>
      <c r="AE27" s="1"/>
      <c r="AF27" s="1"/>
      <c r="AG27" s="1"/>
      <c r="AH27" s="1"/>
      <c r="AI27" s="1"/>
      <c r="AJ27" s="1"/>
      <c r="AK27" s="1"/>
      <c r="AL27" s="1"/>
      <c r="AM27" s="1"/>
      <c r="AN27" s="1"/>
      <c r="AO27" s="1"/>
      <c r="AP27" s="1"/>
      <c r="AQ27" s="1"/>
      <c r="AR27" s="1"/>
      <c r="AS27" s="1"/>
      <c r="AT27" s="1"/>
      <c r="AU27" s="1"/>
      <c r="AV27" s="1"/>
      <c r="AW27" s="1"/>
      <c r="AX27" s="2"/>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row>
    <row r="28" spans="1:92" ht="15.75" thickBot="1" x14ac:dyDescent="0.3">
      <c r="A28" s="34">
        <v>5</v>
      </c>
      <c r="B28" s="11">
        <f>PMT(E$2/12, C$2, -E$23)</f>
        <v>1621.0513229898563</v>
      </c>
      <c r="C28" s="11">
        <f>IPMT(E$2/12, A28, C$2, -E$23)</f>
        <v>1046.2593740426487</v>
      </c>
      <c r="D28" s="11">
        <f>PPMT(E$2/12, A28, C$2, -E$23)</f>
        <v>574.79194894720774</v>
      </c>
      <c r="E28" s="11">
        <f t="shared" si="0"/>
        <v>358142.70772281807</v>
      </c>
      <c r="F28" s="11">
        <f t="shared" si="1"/>
        <v>21857.292277181969</v>
      </c>
      <c r="G28" s="11">
        <f>F28+S28-L$2</f>
        <v>29661.459203773353</v>
      </c>
      <c r="H28" s="1">
        <f t="shared" si="2"/>
        <v>80.82733584729327</v>
      </c>
      <c r="I28" s="1">
        <f>O$2* $M28</f>
        <v>101.03416980911659</v>
      </c>
      <c r="J28" s="1">
        <f>P$2* $M28</f>
        <v>101.03416980911659</v>
      </c>
      <c r="K28" s="1">
        <f>Q$2* $M28</f>
        <v>303.10250942734979</v>
      </c>
      <c r="L28" s="1">
        <f>R$2* $M28</f>
        <v>101.03416980911659</v>
      </c>
      <c r="M28" s="1">
        <f>M27*POWER(1 + $I$2, 1/12)</f>
        <v>1.0103416980911659</v>
      </c>
      <c r="N28" s="1">
        <f t="shared" si="6"/>
        <v>687.03235470199286</v>
      </c>
      <c r="O28" s="1">
        <f>O27*POWER(1 + $H$2, 1/12)</f>
        <v>1.0205372813857667</v>
      </c>
      <c r="P28" s="1">
        <f>$M$2 * O28</f>
        <v>4082.1491255430669</v>
      </c>
      <c r="Q28" s="1">
        <f xml:space="preserve"> P28 * (1-$J$2)</f>
        <v>3878.0416692659132</v>
      </c>
      <c r="R28" s="1">
        <f>R27*POWER(1+G$2, 1/12)</f>
        <v>1.0205372813857667</v>
      </c>
      <c r="S28" s="1">
        <f>L$2*R28</f>
        <v>387804.16692659137</v>
      </c>
      <c r="T28" s="1">
        <f t="shared" si="3"/>
        <v>1569.957991574064</v>
      </c>
      <c r="U28" s="7">
        <f t="shared" si="4"/>
        <v>-12292.834336538857</v>
      </c>
      <c r="V28" s="25">
        <f>-SUM(T$24:T28)/T$23</f>
        <v>0.3853582831730572</v>
      </c>
      <c r="W28" s="15">
        <f>IF(A28&lt;=K$2,IF(A28=K$2,T28+G28, T28), 0)</f>
        <v>1569.957991574064</v>
      </c>
      <c r="X28" s="15">
        <f t="shared" si="5"/>
        <v>-12292.834336538857</v>
      </c>
      <c r="Y28" s="25">
        <f>-SUM(W$24:W28)/W$23</f>
        <v>0.3853582831730572</v>
      </c>
      <c r="Z28" s="8"/>
      <c r="AA28" s="1"/>
      <c r="AB28" s="1"/>
      <c r="AC28" s="1"/>
      <c r="AD28" s="1"/>
      <c r="AE28" s="1"/>
      <c r="AF28" s="1"/>
      <c r="AG28" s="1"/>
      <c r="AH28" s="1"/>
      <c r="AI28" s="1"/>
      <c r="AJ28" s="1"/>
      <c r="AK28" s="1"/>
      <c r="AL28" s="1"/>
      <c r="AM28" s="1"/>
      <c r="AN28" s="1"/>
      <c r="AO28" s="1"/>
      <c r="AP28" s="1"/>
      <c r="AQ28" s="1"/>
      <c r="AR28" s="1"/>
      <c r="AS28" s="1"/>
      <c r="AT28" s="1"/>
      <c r="AU28" s="1"/>
      <c r="AV28" s="1"/>
      <c r="AW28" s="1"/>
      <c r="AX28" s="2"/>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row>
    <row r="29" spans="1:92" ht="15.75" thickBot="1" x14ac:dyDescent="0.3">
      <c r="A29" s="34">
        <v>6</v>
      </c>
      <c r="B29" s="11">
        <f>PMT(E$2/12, C$2, -E$23)</f>
        <v>1621.0513229898563</v>
      </c>
      <c r="C29" s="11">
        <f>IPMT(E$2/12, A29, C$2, -E$23)</f>
        <v>1044.582897524886</v>
      </c>
      <c r="D29" s="11">
        <f>PPMT(E$2/12, A29, C$2, -E$23)</f>
        <v>576.46842546497044</v>
      </c>
      <c r="E29" s="11">
        <f t="shared" si="0"/>
        <v>357566.23929735308</v>
      </c>
      <c r="F29" s="11">
        <f t="shared" si="1"/>
        <v>22433.760702646938</v>
      </c>
      <c r="G29" s="11">
        <f>F29+S29-L$2</f>
        <v>31817.88980911189</v>
      </c>
      <c r="H29" s="1">
        <f t="shared" si="2"/>
        <v>80.993826925266291</v>
      </c>
      <c r="I29" s="1">
        <f>O$2* $M29</f>
        <v>101.24228365658286</v>
      </c>
      <c r="J29" s="1">
        <f>P$2* $M29</f>
        <v>101.24228365658286</v>
      </c>
      <c r="K29" s="1">
        <f>Q$2* $M29</f>
        <v>303.72685096974857</v>
      </c>
      <c r="L29" s="1">
        <f>R$2* $M29</f>
        <v>101.24228365658286</v>
      </c>
      <c r="M29" s="1">
        <f>M28*POWER(1 + $I$2, 1/12)</f>
        <v>1.0124228365658285</v>
      </c>
      <c r="N29" s="1">
        <f t="shared" si="6"/>
        <v>688.4475288647634</v>
      </c>
      <c r="O29" s="1">
        <f>O28*POWER(1 + $H$2, 1/12)</f>
        <v>1.0246950765959604</v>
      </c>
      <c r="P29" s="1">
        <f>$M$2 * O29</f>
        <v>4098.7803063838419</v>
      </c>
      <c r="Q29" s="1">
        <f xml:space="preserve"> P29 * (1-$J$2)</f>
        <v>3893.8412910646498</v>
      </c>
      <c r="R29" s="1">
        <f>R28*POWER(1+G$2, 1/12)</f>
        <v>1.0246950765959604</v>
      </c>
      <c r="S29" s="1">
        <f>L$2*R29</f>
        <v>389384.12910646497</v>
      </c>
      <c r="T29" s="1">
        <f t="shared" si="3"/>
        <v>1584.3424392100303</v>
      </c>
      <c r="U29" s="7">
        <f t="shared" si="4"/>
        <v>-10708.491897328828</v>
      </c>
      <c r="V29" s="25">
        <f>-SUM(T$24:T29)/T$23</f>
        <v>0.46457540513355872</v>
      </c>
      <c r="W29" s="15">
        <f>IF(A29&lt;=K$2,IF(A29=K$2,T29+G29, T29), 0)</f>
        <v>1584.3424392100303</v>
      </c>
      <c r="X29" s="15">
        <f t="shared" si="5"/>
        <v>-10708.491897328828</v>
      </c>
      <c r="Y29" s="25">
        <f>-SUM(W$24:W29)/W$23</f>
        <v>0.46457540513355872</v>
      </c>
      <c r="Z29" s="8"/>
      <c r="AA29" s="1"/>
      <c r="AB29" s="1"/>
      <c r="AC29" s="1"/>
      <c r="AD29" s="1"/>
      <c r="AE29" s="1"/>
      <c r="AF29" s="1"/>
      <c r="AG29" s="1"/>
      <c r="AH29" s="1"/>
      <c r="AI29" s="1"/>
      <c r="AJ29" s="1"/>
      <c r="AK29" s="1"/>
      <c r="AL29" s="1"/>
      <c r="AM29" s="1"/>
      <c r="AN29" s="1"/>
      <c r="AO29" s="1"/>
      <c r="AP29" s="1"/>
      <c r="AQ29" s="1"/>
      <c r="AR29" s="1"/>
      <c r="AS29" s="1"/>
      <c r="AT29" s="1"/>
      <c r="AU29" s="1"/>
      <c r="AV29" s="1"/>
      <c r="AW29" s="1"/>
      <c r="AX29" s="2"/>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row>
    <row r="30" spans="1:92" ht="15.75" thickBot="1" x14ac:dyDescent="0.3">
      <c r="A30" s="34">
        <v>7</v>
      </c>
      <c r="B30" s="11">
        <f>PMT(E$2/12, C$2, -E$23)</f>
        <v>1621.0513229898563</v>
      </c>
      <c r="C30" s="11">
        <f>IPMT(E$2/12, A30, C$2, -E$23)</f>
        <v>1042.9015312839463</v>
      </c>
      <c r="D30" s="11">
        <f>PPMT(E$2/12, A30, C$2, -E$23)</f>
        <v>578.14979170590993</v>
      </c>
      <c r="E30" s="11">
        <f t="shared" si="0"/>
        <v>356988.08950564719</v>
      </c>
      <c r="F30" s="11">
        <f t="shared" si="1"/>
        <v>23011.910494352847</v>
      </c>
      <c r="G30" s="11">
        <f>F30+S30-L$2</f>
        <v>33982.438742185652</v>
      </c>
      <c r="H30" s="1">
        <f t="shared" si="2"/>
        <v>81.160660947600306</v>
      </c>
      <c r="I30" s="1">
        <f>O$2* $M30</f>
        <v>101.45082618450039</v>
      </c>
      <c r="J30" s="1">
        <f>P$2* $M30</f>
        <v>101.45082618450039</v>
      </c>
      <c r="K30" s="1">
        <f>Q$2* $M30</f>
        <v>304.35247855350116</v>
      </c>
      <c r="L30" s="1">
        <f>R$2* $M30</f>
        <v>101.45082618450039</v>
      </c>
      <c r="M30" s="1">
        <f>M29*POWER(1 + $I$2, 1/12)</f>
        <v>1.0145082618450039</v>
      </c>
      <c r="N30" s="1">
        <f t="shared" si="6"/>
        <v>689.86561805460269</v>
      </c>
      <c r="O30" s="1">
        <f>O29*POWER(1 + $H$2, 1/12)</f>
        <v>1.0288698111785073</v>
      </c>
      <c r="P30" s="1">
        <f>$M$2 * O30</f>
        <v>4115.4792447140289</v>
      </c>
      <c r="Q30" s="1">
        <f xml:space="preserve"> P30 * (1-$J$2)</f>
        <v>3909.7052824783273</v>
      </c>
      <c r="R30" s="1">
        <f>R29*POWER(1+G$2, 1/12)</f>
        <v>1.0288698111785073</v>
      </c>
      <c r="S30" s="1">
        <f>L$2*R30</f>
        <v>390970.52824783279</v>
      </c>
      <c r="T30" s="1">
        <f t="shared" si="3"/>
        <v>1598.7883414338683</v>
      </c>
      <c r="U30" s="7">
        <f t="shared" si="4"/>
        <v>-9109.7035558949592</v>
      </c>
      <c r="V30" s="25">
        <f>-SUM(T$24:T30)/T$23</f>
        <v>0.54451482220525216</v>
      </c>
      <c r="W30" s="15">
        <f>IF(A30&lt;=K$2,IF(A30=K$2,T30+G30, T30), 0)</f>
        <v>1598.7883414338683</v>
      </c>
      <c r="X30" s="15">
        <f t="shared" si="5"/>
        <v>-9109.7035558949592</v>
      </c>
      <c r="Y30" s="25">
        <f>-SUM(W$24:W30)/W$23</f>
        <v>0.54451482220525216</v>
      </c>
      <c r="Z30" s="8"/>
      <c r="AA30" s="1"/>
      <c r="AB30" s="1"/>
      <c r="AC30" s="1"/>
      <c r="AD30" s="1"/>
      <c r="AE30" s="1"/>
      <c r="AF30" s="1"/>
      <c r="AG30" s="1"/>
      <c r="AH30" s="1"/>
      <c r="AI30" s="1"/>
      <c r="AJ30" s="1"/>
      <c r="AK30" s="1"/>
      <c r="AL30" s="1"/>
      <c r="AM30" s="1"/>
      <c r="AN30" s="1"/>
      <c r="AO30" s="1"/>
      <c r="AP30" s="1"/>
      <c r="AQ30" s="1"/>
      <c r="AR30" s="1"/>
      <c r="AS30" s="1"/>
      <c r="AT30" s="1"/>
      <c r="AU30" s="1"/>
      <c r="AV30" s="1"/>
      <c r="AW30" s="1"/>
      <c r="AX30" s="2"/>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row>
    <row r="31" spans="1:92" ht="15.75" thickBot="1" x14ac:dyDescent="0.3">
      <c r="A31" s="34">
        <v>8</v>
      </c>
      <c r="B31" s="11">
        <f>PMT(E$2/12, C$2, -E$23)</f>
        <v>1621.0513229898563</v>
      </c>
      <c r="C31" s="11">
        <f>IPMT(E$2/12, A31, C$2, -E$23)</f>
        <v>1041.2152610581375</v>
      </c>
      <c r="D31" s="11">
        <f>PPMT(E$2/12, A31, C$2, -E$23)</f>
        <v>579.83606193171886</v>
      </c>
      <c r="E31" s="11">
        <f t="shared" si="0"/>
        <v>356408.25344371545</v>
      </c>
      <c r="F31" s="11">
        <f t="shared" si="1"/>
        <v>23591.746556284565</v>
      </c>
      <c r="G31" s="11">
        <f>F31+S31-L$2</f>
        <v>36155.137131957337</v>
      </c>
      <c r="H31" s="1">
        <f t="shared" si="2"/>
        <v>81.327838620704597</v>
      </c>
      <c r="I31" s="1">
        <f>O$2* $M31</f>
        <v>101.65979827588075</v>
      </c>
      <c r="J31" s="1">
        <f>P$2* $M31</f>
        <v>101.65979827588075</v>
      </c>
      <c r="K31" s="1">
        <f>Q$2* $M31</f>
        <v>304.97939482764224</v>
      </c>
      <c r="L31" s="1">
        <f>R$2* $M31</f>
        <v>101.65979827588075</v>
      </c>
      <c r="M31" s="1">
        <f>M30*POWER(1 + $I$2, 1/12)</f>
        <v>1.0165979827588074</v>
      </c>
      <c r="N31" s="1">
        <f t="shared" si="6"/>
        <v>691.28662827598919</v>
      </c>
      <c r="O31" s="1">
        <f>O30*POWER(1 + $H$2, 1/12)</f>
        <v>1.0330615541465074</v>
      </c>
      <c r="P31" s="1">
        <f>$M$2 * O31</f>
        <v>4132.2462165860297</v>
      </c>
      <c r="Q31" s="1">
        <f xml:space="preserve"> P31 * (1-$J$2)</f>
        <v>3925.6339057567279</v>
      </c>
      <c r="R31" s="1">
        <f>R30*POWER(1+G$2, 1/12)</f>
        <v>1.0330615541465074</v>
      </c>
      <c r="S31" s="1">
        <f>L$2*R31</f>
        <v>392563.39057567279</v>
      </c>
      <c r="T31" s="1">
        <f t="shared" si="3"/>
        <v>1613.2959544908824</v>
      </c>
      <c r="U31" s="7">
        <f t="shared" si="4"/>
        <v>-7496.4076014040766</v>
      </c>
      <c r="V31" s="25">
        <f>-SUM(T$24:T31)/T$23</f>
        <v>0.62517961992979632</v>
      </c>
      <c r="W31" s="15">
        <f>IF(A31&lt;=K$2,IF(A31=K$2,T31+G31, T31), 0)</f>
        <v>1613.2959544908824</v>
      </c>
      <c r="X31" s="15">
        <f t="shared" si="5"/>
        <v>-7496.4076014040766</v>
      </c>
      <c r="Y31" s="25">
        <f>-SUM(W$24:W31)/W$23</f>
        <v>0.62517961992979632</v>
      </c>
      <c r="Z31" s="8"/>
      <c r="AA31" s="1"/>
      <c r="AB31" s="1"/>
      <c r="AC31" s="1"/>
      <c r="AD31" s="1"/>
      <c r="AE31" s="1"/>
      <c r="AF31" s="1"/>
      <c r="AG31" s="1"/>
      <c r="AH31" s="1"/>
      <c r="AI31" s="1"/>
      <c r="AJ31" s="1"/>
      <c r="AK31" s="1"/>
      <c r="AL31" s="1"/>
      <c r="AM31" s="1"/>
      <c r="AN31" s="1"/>
      <c r="AO31" s="1"/>
      <c r="AP31" s="1"/>
      <c r="AQ31" s="1"/>
      <c r="AR31" s="1"/>
      <c r="AS31" s="1"/>
      <c r="AT31" s="1"/>
      <c r="AU31" s="1"/>
      <c r="AV31" s="1"/>
      <c r="AW31" s="1"/>
      <c r="AX31" s="2"/>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row>
    <row r="32" spans="1:92" ht="15.75" thickBot="1" x14ac:dyDescent="0.3">
      <c r="A32" s="34">
        <v>9</v>
      </c>
      <c r="B32" s="11">
        <f>PMT(E$2/12, C$2, -E$23)</f>
        <v>1621.0513229898563</v>
      </c>
      <c r="C32" s="11">
        <f>IPMT(E$2/12, A32, C$2, -E$23)</f>
        <v>1039.5240725441699</v>
      </c>
      <c r="D32" s="11">
        <f>PPMT(E$2/12, A32, C$2, -E$23)</f>
        <v>581.52725044568626</v>
      </c>
      <c r="E32" s="11">
        <f t="shared" si="0"/>
        <v>355826.72619326977</v>
      </c>
      <c r="F32" s="11">
        <f t="shared" si="1"/>
        <v>24173.273806730253</v>
      </c>
      <c r="G32" s="11">
        <f>F32+S32-L$2</f>
        <v>38336.016228537017</v>
      </c>
      <c r="H32" s="1">
        <f t="shared" si="2"/>
        <v>81.495360652443452</v>
      </c>
      <c r="I32" s="1">
        <f>O$2* $M32</f>
        <v>101.86920081555431</v>
      </c>
      <c r="J32" s="1">
        <f>P$2* $M32</f>
        <v>101.86920081555431</v>
      </c>
      <c r="K32" s="1">
        <f>Q$2* $M32</f>
        <v>305.6076024466629</v>
      </c>
      <c r="L32" s="1">
        <f>R$2* $M32</f>
        <v>101.86920081555431</v>
      </c>
      <c r="M32" s="1">
        <f>M31*POWER(1 + $I$2, 1/12)</f>
        <v>1.0186920081555431</v>
      </c>
      <c r="N32" s="1">
        <f t="shared" si="6"/>
        <v>692.71056554576933</v>
      </c>
      <c r="O32" s="1">
        <f>O31*POWER(1 + $H$2, 1/12)</f>
        <v>1.0372703747942285</v>
      </c>
      <c r="P32" s="1">
        <f>$M$2 * O32</f>
        <v>4149.0814991769139</v>
      </c>
      <c r="Q32" s="1">
        <f xml:space="preserve"> P32 * (1-$J$2)</f>
        <v>3941.627424218068</v>
      </c>
      <c r="R32" s="1">
        <f>R31*POWER(1+G$2, 1/12)</f>
        <v>1.0372703747942285</v>
      </c>
      <c r="S32" s="1">
        <f>L$2*R32</f>
        <v>394162.74242180679</v>
      </c>
      <c r="T32" s="1">
        <f t="shared" si="3"/>
        <v>1627.8655356824422</v>
      </c>
      <c r="U32" s="7">
        <f t="shared" si="4"/>
        <v>-5868.5420657216346</v>
      </c>
      <c r="V32" s="25">
        <f>-SUM(T$24:T32)/T$23</f>
        <v>0.70657289671391832</v>
      </c>
      <c r="W32" s="15">
        <f>IF(A32&lt;=K$2,IF(A32=K$2,T32+G32, T32), 0)</f>
        <v>1627.8655356824422</v>
      </c>
      <c r="X32" s="15">
        <f t="shared" si="5"/>
        <v>-5868.5420657216346</v>
      </c>
      <c r="Y32" s="25">
        <f>-SUM(W$24:W32)/W$23</f>
        <v>0.70657289671391832</v>
      </c>
      <c r="Z32" s="8"/>
      <c r="AA32" s="1"/>
      <c r="AB32" s="1"/>
      <c r="AC32" s="1"/>
      <c r="AD32" s="1"/>
      <c r="AE32" s="1"/>
      <c r="AF32" s="1"/>
      <c r="AG32" s="1"/>
      <c r="AH32" s="1"/>
      <c r="AI32" s="1"/>
      <c r="AJ32" s="1"/>
      <c r="AK32" s="1"/>
      <c r="AL32" s="1"/>
      <c r="AM32" s="1"/>
      <c r="AN32" s="1"/>
      <c r="AO32" s="1"/>
      <c r="AP32" s="1"/>
      <c r="AQ32" s="1"/>
      <c r="AR32" s="1"/>
      <c r="AS32" s="1"/>
      <c r="AT32" s="1"/>
      <c r="AU32" s="1"/>
      <c r="AV32" s="1"/>
      <c r="AW32" s="1"/>
      <c r="AX32" s="2"/>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row>
    <row r="33" spans="1:92" ht="15.75" thickBot="1" x14ac:dyDescent="0.3">
      <c r="A33" s="34">
        <v>10</v>
      </c>
      <c r="B33" s="11">
        <f>PMT(E$2/12, C$2, -E$23)</f>
        <v>1621.0513229898563</v>
      </c>
      <c r="C33" s="11">
        <f>IPMT(E$2/12, A33, C$2, -E$23)</f>
        <v>1037.8279513970367</v>
      </c>
      <c r="D33" s="11">
        <f>PPMT(E$2/12, A33, C$2, -E$23)</f>
        <v>583.2233715928196</v>
      </c>
      <c r="E33" s="11">
        <f t="shared" si="0"/>
        <v>355243.50282167696</v>
      </c>
      <c r="F33" s="11">
        <f t="shared" si="1"/>
        <v>24756.497178323072</v>
      </c>
      <c r="G33" s="11">
        <f>F33+S33-L$2</f>
        <v>40525.10740365868</v>
      </c>
      <c r="H33" s="1">
        <f t="shared" si="2"/>
        <v>81.663227752139264</v>
      </c>
      <c r="I33" s="1">
        <f>O$2* $M33</f>
        <v>102.07903469017407</v>
      </c>
      <c r="J33" s="1">
        <f>P$2* $M33</f>
        <v>102.07903469017407</v>
      </c>
      <c r="K33" s="1">
        <f>Q$2* $M33</f>
        <v>306.23710407052221</v>
      </c>
      <c r="L33" s="1">
        <f>R$2* $M33</f>
        <v>102.07903469017407</v>
      </c>
      <c r="M33" s="1">
        <f>M32*POWER(1 + $I$2, 1/12)</f>
        <v>1.0207903469017408</v>
      </c>
      <c r="N33" s="1">
        <f t="shared" si="6"/>
        <v>694.13743589318369</v>
      </c>
      <c r="O33" s="1">
        <f>O32*POWER(1 + $H$2, 1/12)</f>
        <v>1.0414963426982515</v>
      </c>
      <c r="P33" s="1">
        <f>$M$2 * O33</f>
        <v>4165.985370793006</v>
      </c>
      <c r="Q33" s="1">
        <f xml:space="preserve"> P33 * (1-$J$2)</f>
        <v>3957.6861022533553</v>
      </c>
      <c r="R33" s="1">
        <f>R32*POWER(1+G$2, 1/12)</f>
        <v>1.0414963426982515</v>
      </c>
      <c r="S33" s="1">
        <f>L$2*R33</f>
        <v>395768.61022533558</v>
      </c>
      <c r="T33" s="1">
        <f t="shared" si="3"/>
        <v>1642.4973433703151</v>
      </c>
      <c r="U33" s="7">
        <f t="shared" si="4"/>
        <v>-4226.0447223513193</v>
      </c>
      <c r="V33" s="25">
        <f>-SUM(T$24:T33)/T$23</f>
        <v>0.78869776388243407</v>
      </c>
      <c r="W33" s="15">
        <f>IF(A33&lt;=K$2,IF(A33=K$2,T33+G33, T33), 0)</f>
        <v>1642.4973433703151</v>
      </c>
      <c r="X33" s="15">
        <f t="shared" si="5"/>
        <v>-4226.0447223513193</v>
      </c>
      <c r="Y33" s="25">
        <f>-SUM(W$24:W33)/W$23</f>
        <v>0.78869776388243407</v>
      </c>
      <c r="Z33" s="8"/>
      <c r="AA33" s="1"/>
      <c r="AB33" s="1"/>
      <c r="AC33" s="1"/>
      <c r="AD33" s="1"/>
      <c r="AE33" s="1"/>
      <c r="AF33" s="1"/>
      <c r="AG33" s="1"/>
      <c r="AH33" s="1"/>
      <c r="AI33" s="1"/>
      <c r="AJ33" s="1"/>
      <c r="AK33" s="1"/>
      <c r="AL33" s="1"/>
      <c r="AM33" s="1"/>
      <c r="AN33" s="1"/>
      <c r="AO33" s="1"/>
      <c r="AP33" s="1"/>
      <c r="AQ33" s="1"/>
      <c r="AR33" s="1"/>
      <c r="AS33" s="1"/>
      <c r="AT33" s="1"/>
      <c r="AU33" s="1"/>
      <c r="AV33" s="1"/>
      <c r="AW33" s="1"/>
      <c r="AX33" s="2"/>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row>
    <row r="34" spans="1:92" ht="15.75" thickBot="1" x14ac:dyDescent="0.3">
      <c r="A34" s="34">
        <v>11</v>
      </c>
      <c r="B34" s="11">
        <f>PMT(E$2/12, C$2, -E$23)</f>
        <v>1621.0513229898563</v>
      </c>
      <c r="C34" s="11">
        <f>IPMT(E$2/12, A34, C$2, -E$23)</f>
        <v>1036.1268832298911</v>
      </c>
      <c r="D34" s="11">
        <f>PPMT(E$2/12, A34, C$2, -E$23)</f>
        <v>584.92443975996525</v>
      </c>
      <c r="E34" s="11">
        <f t="shared" si="0"/>
        <v>354658.57838191697</v>
      </c>
      <c r="F34" s="11">
        <f t="shared" si="1"/>
        <v>25341.421618083037</v>
      </c>
      <c r="G34" s="11">
        <f>F34+S34-L$2</f>
        <v>42722.442151159106</v>
      </c>
      <c r="H34" s="1">
        <f t="shared" si="2"/>
        <v>81.831440630575543</v>
      </c>
      <c r="I34" s="1">
        <f>O$2* $M34</f>
        <v>102.28930078821944</v>
      </c>
      <c r="J34" s="1">
        <f>P$2* $M34</f>
        <v>102.28930078821944</v>
      </c>
      <c r="K34" s="1">
        <f>Q$2* $M34</f>
        <v>306.86790236465828</v>
      </c>
      <c r="L34" s="1">
        <f>R$2* $M34</f>
        <v>102.28930078821944</v>
      </c>
      <c r="M34" s="1">
        <f>M33*POWER(1 + $I$2, 1/12)</f>
        <v>1.0228930078821943</v>
      </c>
      <c r="N34" s="1">
        <f t="shared" si="6"/>
        <v>695.56724535989201</v>
      </c>
      <c r="O34" s="1">
        <f>O33*POWER(1 + $H$2, 1/12)</f>
        <v>1.0457395277186212</v>
      </c>
      <c r="P34" s="1">
        <f>$M$2 * O34</f>
        <v>4182.9581108744851</v>
      </c>
      <c r="Q34" s="1">
        <f xml:space="preserve"> P34 * (1-$J$2)</f>
        <v>3973.8102053307607</v>
      </c>
      <c r="R34" s="1">
        <f>R33*POWER(1+G$2, 1/12)</f>
        <v>1.0457395277186212</v>
      </c>
      <c r="S34" s="1">
        <f>L$2*R34</f>
        <v>397381.02053307608</v>
      </c>
      <c r="T34" s="1">
        <f t="shared" si="3"/>
        <v>1657.1916369810122</v>
      </c>
      <c r="U34" s="7">
        <f t="shared" si="4"/>
        <v>-2568.8530853703069</v>
      </c>
      <c r="V34" s="25">
        <f>-SUM(T$24:T34)/T$23</f>
        <v>0.8715573457314848</v>
      </c>
      <c r="W34" s="15">
        <f>IF(A34&lt;=K$2,IF(A34=K$2,T34+G34, T34), 0)</f>
        <v>1657.1916369810122</v>
      </c>
      <c r="X34" s="15">
        <f t="shared" si="5"/>
        <v>-2568.8530853703069</v>
      </c>
      <c r="Y34" s="25">
        <f>-SUM(W$24:W34)/W$23</f>
        <v>0.8715573457314848</v>
      </c>
      <c r="Z34" s="8"/>
      <c r="AA34" s="1"/>
      <c r="AB34" s="1"/>
      <c r="AC34" s="1"/>
      <c r="AD34" s="1"/>
      <c r="AE34" s="1"/>
      <c r="AF34" s="1"/>
      <c r="AG34" s="1"/>
      <c r="AH34" s="1"/>
      <c r="AI34" s="1"/>
      <c r="AJ34" s="1"/>
      <c r="AK34" s="1"/>
      <c r="AL34" s="1"/>
      <c r="AM34" s="1"/>
      <c r="AN34" s="1"/>
      <c r="AO34" s="1"/>
      <c r="AP34" s="1"/>
      <c r="AQ34" s="1"/>
      <c r="AR34" s="1"/>
      <c r="AS34" s="1"/>
      <c r="AT34" s="1"/>
      <c r="AU34" s="1"/>
      <c r="AV34" s="1"/>
      <c r="AW34" s="1"/>
      <c r="AX34" s="2"/>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row>
    <row r="35" spans="1:92" ht="15.75" thickBot="1" x14ac:dyDescent="0.3">
      <c r="A35" s="34">
        <v>12</v>
      </c>
      <c r="B35" s="11">
        <f>PMT(E$2/12, C$2, -E$23)</f>
        <v>1621.0513229898563</v>
      </c>
      <c r="C35" s="11">
        <f>IPMT(E$2/12, A35, C$2, -E$23)</f>
        <v>1034.4208536139245</v>
      </c>
      <c r="D35" s="11">
        <f>PPMT(E$2/12, A35, C$2, -E$23)</f>
        <v>586.63046937593185</v>
      </c>
      <c r="E35" s="11">
        <f t="shared" si="0"/>
        <v>354071.94791254104</v>
      </c>
      <c r="F35" s="11">
        <f t="shared" si="1"/>
        <v>25928.052087458967</v>
      </c>
      <c r="G35" s="11">
        <f>F35+S35-L$2</f>
        <v>44928.052087459306</v>
      </c>
      <c r="H35" s="1">
        <f t="shared" si="2"/>
        <v>81.999999999999886</v>
      </c>
      <c r="I35" s="1">
        <f>O$2* $M35</f>
        <v>102.49999999999986</v>
      </c>
      <c r="J35" s="1">
        <f>P$2* $M35</f>
        <v>102.49999999999986</v>
      </c>
      <c r="K35" s="1">
        <f>Q$2* $M35</f>
        <v>307.49999999999955</v>
      </c>
      <c r="L35" s="1">
        <f>R$2* $M35</f>
        <v>102.49999999999986</v>
      </c>
      <c r="M35" s="1">
        <f>M34*POWER(1 + $I$2, 1/12)</f>
        <v>1.0249999999999986</v>
      </c>
      <c r="N35" s="1">
        <f t="shared" si="6"/>
        <v>696.99999999999898</v>
      </c>
      <c r="O35" s="1">
        <f>O34*POWER(1 + $H$2, 1/12)</f>
        <v>1.0500000000000009</v>
      </c>
      <c r="P35" s="1">
        <f>$M$2 * O35</f>
        <v>4200.0000000000036</v>
      </c>
      <c r="Q35" s="1">
        <f xml:space="preserve"> P35 * (1-$J$2)</f>
        <v>3990.0000000000032</v>
      </c>
      <c r="R35" s="1">
        <f>R34*POWER(1+G$2, 1/12)</f>
        <v>1.0500000000000009</v>
      </c>
      <c r="S35" s="1">
        <f>L$2*R35</f>
        <v>399000.00000000035</v>
      </c>
      <c r="T35" s="1">
        <f t="shared" si="3"/>
        <v>1671.9486770101478</v>
      </c>
      <c r="U35" s="7">
        <f t="shared" si="4"/>
        <v>-896.9044083601591</v>
      </c>
      <c r="V35" s="25">
        <f>-SUM(T$24:T35)/T$23</f>
        <v>0.95515477958199213</v>
      </c>
      <c r="W35" s="15">
        <f>IF(A35&lt;=K$2,IF(A35=K$2,T35+G35, T35), 0)</f>
        <v>1671.9486770101478</v>
      </c>
      <c r="X35" s="15">
        <f t="shared" si="5"/>
        <v>-896.9044083601591</v>
      </c>
      <c r="Y35" s="25">
        <f>-SUM(W$24:W35)/W$23</f>
        <v>0.95515477958199213</v>
      </c>
      <c r="Z35" s="8"/>
      <c r="AA35" s="1"/>
      <c r="AB35" s="1"/>
      <c r="AC35" s="1"/>
      <c r="AD35" s="1"/>
      <c r="AE35" s="1"/>
      <c r="AF35" s="1"/>
      <c r="AG35" s="1"/>
      <c r="AH35" s="1"/>
      <c r="AI35" s="1"/>
      <c r="AJ35" s="1"/>
      <c r="AK35" s="1"/>
      <c r="AL35" s="1"/>
      <c r="AM35" s="1"/>
      <c r="AN35" s="1"/>
      <c r="AO35" s="1"/>
      <c r="AP35" s="1"/>
      <c r="AQ35" s="1"/>
      <c r="AR35" s="1"/>
      <c r="AS35" s="1"/>
      <c r="AT35" s="1"/>
      <c r="AU35" s="1"/>
      <c r="AV35" s="1"/>
      <c r="AW35" s="1"/>
      <c r="AX35" s="2"/>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row>
    <row r="36" spans="1:92" ht="15.75" thickBot="1" x14ac:dyDescent="0.3">
      <c r="A36" s="34">
        <v>13</v>
      </c>
      <c r="B36" s="11">
        <f>PMT(E$2/12, C$2, -E$23)</f>
        <v>1621.0513229898563</v>
      </c>
      <c r="C36" s="11">
        <f>IPMT(E$2/12, A36, C$2, -E$23)</f>
        <v>1032.7098480782447</v>
      </c>
      <c r="D36" s="11">
        <f>PPMT(E$2/12, A36, C$2, -E$23)</f>
        <v>588.34147491161173</v>
      </c>
      <c r="E36" s="11">
        <f t="shared" si="0"/>
        <v>353483.60643762944</v>
      </c>
      <c r="F36" s="11">
        <f t="shared" si="1"/>
        <v>26516.39356237058</v>
      </c>
      <c r="G36" s="11">
        <f>F36+S36-L$2</f>
        <v>47141.968952046591</v>
      </c>
      <c r="H36" s="1">
        <f t="shared" si="2"/>
        <v>82.168906574126993</v>
      </c>
      <c r="I36" s="1">
        <f>O$2* $M36</f>
        <v>102.71113321765874</v>
      </c>
      <c r="J36" s="1">
        <f>P$2* $M36</f>
        <v>102.71113321765874</v>
      </c>
      <c r="K36" s="1">
        <f>Q$2* $M36</f>
        <v>308.13339965297621</v>
      </c>
      <c r="L36" s="1">
        <f>R$2* $M36</f>
        <v>102.71113321765874</v>
      </c>
      <c r="M36" s="1">
        <f>M35*POWER(1 + $I$2, 1/12)</f>
        <v>1.0271113321765875</v>
      </c>
      <c r="N36" s="1">
        <f t="shared" si="6"/>
        <v>698.43570588007947</v>
      </c>
      <c r="O36" s="1">
        <f>O35*POWER(1 + $H$2, 1/12)</f>
        <v>1.0542778299728317</v>
      </c>
      <c r="P36" s="1">
        <f>$M$2 * O36</f>
        <v>4217.1113198913272</v>
      </c>
      <c r="Q36" s="1">
        <f xml:space="preserve"> P36 * (1-$J$2)</f>
        <v>4006.2557538967608</v>
      </c>
      <c r="R36" s="1">
        <f>R35*POWER(1+G$2, 1/12)</f>
        <v>1.0542778299728317</v>
      </c>
      <c r="S36" s="1">
        <f>L$2*R36</f>
        <v>400625.57538967603</v>
      </c>
      <c r="T36" s="1">
        <f t="shared" si="3"/>
        <v>1686.7687250268252</v>
      </c>
      <c r="U36" s="7">
        <f t="shared" si="4"/>
        <v>789.86431666666613</v>
      </c>
      <c r="V36" s="25">
        <f>-SUM(T$24:T36)/T$23</f>
        <v>1.0394932158333332</v>
      </c>
      <c r="W36" s="15">
        <f>IF(A36&lt;=K$2,IF(A36=K$2,T36+G36, T36), 0)</f>
        <v>1686.7687250268252</v>
      </c>
      <c r="X36" s="15">
        <f t="shared" si="5"/>
        <v>789.86431666666613</v>
      </c>
      <c r="Y36" s="25">
        <f>-SUM(W$24:W36)/W$23</f>
        <v>1.0394932158333332</v>
      </c>
      <c r="Z36" s="8"/>
      <c r="AA36" s="1"/>
      <c r="AB36" s="1"/>
      <c r="AC36" s="1"/>
      <c r="AD36" s="1"/>
      <c r="AE36" s="1"/>
      <c r="AF36" s="1"/>
      <c r="AG36" s="1"/>
      <c r="AH36" s="1"/>
      <c r="AI36" s="1"/>
      <c r="AJ36" s="1"/>
      <c r="AK36" s="1"/>
      <c r="AL36" s="1"/>
      <c r="AM36" s="1"/>
      <c r="AN36" s="1"/>
      <c r="AO36" s="1"/>
      <c r="AP36" s="1"/>
      <c r="AQ36" s="1"/>
      <c r="AR36" s="1"/>
      <c r="AS36" s="1"/>
      <c r="AT36" s="1"/>
      <c r="AU36" s="1"/>
      <c r="AV36" s="1"/>
      <c r="AW36" s="1"/>
      <c r="AX36" s="2"/>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row>
    <row r="37" spans="1:92" ht="15.75" thickBot="1" x14ac:dyDescent="0.3">
      <c r="A37" s="34">
        <v>14</v>
      </c>
      <c r="B37" s="11">
        <f>PMT(E$2/12, C$2, -E$23)</f>
        <v>1621.0513229898563</v>
      </c>
      <c r="C37" s="11">
        <f>IPMT(E$2/12, A37, C$2, -E$23)</f>
        <v>1030.9938521097524</v>
      </c>
      <c r="D37" s="11">
        <f>PPMT(E$2/12, A37, C$2, -E$23)</f>
        <v>590.05747088010389</v>
      </c>
      <c r="E37" s="11">
        <f t="shared" si="0"/>
        <v>352893.54896674934</v>
      </c>
      <c r="F37" s="11">
        <f t="shared" si="1"/>
        <v>27106.451033250683</v>
      </c>
      <c r="G37" s="11">
        <f>F37+S37-L$2</f>
        <v>49364.224607959623</v>
      </c>
      <c r="H37" s="1">
        <f t="shared" si="2"/>
        <v>82.338161068141716</v>
      </c>
      <c r="I37" s="1">
        <f>O$2* $M37</f>
        <v>102.92270133517714</v>
      </c>
      <c r="J37" s="1">
        <f>P$2* $M37</f>
        <v>102.92270133517714</v>
      </c>
      <c r="K37" s="1">
        <f>Q$2* $M37</f>
        <v>308.76810400553143</v>
      </c>
      <c r="L37" s="1">
        <f>R$2* $M37</f>
        <v>102.92270133517714</v>
      </c>
      <c r="M37" s="1">
        <f>M36*POWER(1 + $I$2, 1/12)</f>
        <v>1.0292270133517714</v>
      </c>
      <c r="N37" s="1">
        <f t="shared" si="6"/>
        <v>699.8743690792046</v>
      </c>
      <c r="O37" s="1">
        <f>O36*POWER(1 + $H$2, 1/12)</f>
        <v>1.0585730883544973</v>
      </c>
      <c r="P37" s="1">
        <f>$M$2 * O37</f>
        <v>4234.292353417989</v>
      </c>
      <c r="Q37" s="1">
        <f xml:space="preserve"> P37 * (1-$J$2)</f>
        <v>4022.5777357470893</v>
      </c>
      <c r="R37" s="1">
        <f>R36*POWER(1+G$2, 1/12)</f>
        <v>1.0585730883544973</v>
      </c>
      <c r="S37" s="1">
        <f>L$2*R37</f>
        <v>402257.77357470896</v>
      </c>
      <c r="T37" s="1">
        <f t="shared" si="3"/>
        <v>1701.6520436780281</v>
      </c>
      <c r="U37" s="7">
        <f t="shared" si="4"/>
        <v>2491.5163603446945</v>
      </c>
      <c r="V37" s="25">
        <f>-SUM(T$24:T37)/T$23</f>
        <v>1.1245758180172347</v>
      </c>
      <c r="W37" s="15">
        <f>IF(A37&lt;=K$2,IF(A37=K$2,T37+G37, T37), 0)</f>
        <v>1701.6520436780281</v>
      </c>
      <c r="X37" s="15">
        <f t="shared" si="5"/>
        <v>2491.5163603446945</v>
      </c>
      <c r="Y37" s="25">
        <f>-SUM(W$24:W37)/W$23</f>
        <v>1.1245758180172347</v>
      </c>
      <c r="Z37" s="8"/>
      <c r="AA37" s="1"/>
      <c r="AB37" s="1"/>
      <c r="AC37" s="1"/>
      <c r="AD37" s="1"/>
      <c r="AE37" s="1"/>
      <c r="AF37" s="1"/>
      <c r="AG37" s="1"/>
      <c r="AH37" s="1"/>
      <c r="AI37" s="1"/>
      <c r="AJ37" s="1"/>
      <c r="AK37" s="1"/>
      <c r="AL37" s="1"/>
      <c r="AM37" s="1"/>
      <c r="AN37" s="1"/>
      <c r="AO37" s="1"/>
      <c r="AP37" s="1"/>
      <c r="AQ37" s="1"/>
      <c r="AR37" s="1"/>
      <c r="AS37" s="1"/>
      <c r="AT37" s="1"/>
      <c r="AU37" s="1"/>
      <c r="AV37" s="1"/>
      <c r="AW37" s="1"/>
      <c r="AX37" s="2"/>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row>
    <row r="38" spans="1:92" ht="15.75" thickBot="1" x14ac:dyDescent="0.3">
      <c r="A38" s="34">
        <v>15</v>
      </c>
      <c r="B38" s="11">
        <f>PMT(E$2/12, C$2, -E$23)</f>
        <v>1621.0513229898563</v>
      </c>
      <c r="C38" s="11">
        <f>IPMT(E$2/12, A38, C$2, -E$23)</f>
        <v>1029.272851153019</v>
      </c>
      <c r="D38" s="11">
        <f>PPMT(E$2/12, A38, C$2, -E$23)</f>
        <v>591.77847183683753</v>
      </c>
      <c r="E38" s="11">
        <f t="shared" si="0"/>
        <v>352301.77049491252</v>
      </c>
      <c r="F38" s="11">
        <f t="shared" si="1"/>
        <v>27698.229505087522</v>
      </c>
      <c r="G38" s="11">
        <f>F38+S38-L$2</f>
        <v>51594.851042274677</v>
      </c>
      <c r="H38" s="1">
        <f t="shared" si="2"/>
        <v>82.507764198702034</v>
      </c>
      <c r="I38" s="1">
        <f>O$2* $M38</f>
        <v>103.13470524837753</v>
      </c>
      <c r="J38" s="1">
        <f>P$2* $M38</f>
        <v>103.13470524837753</v>
      </c>
      <c r="K38" s="1">
        <f>Q$2* $M38</f>
        <v>309.40411574513263</v>
      </c>
      <c r="L38" s="1">
        <f>R$2* $M38</f>
        <v>103.13470524837753</v>
      </c>
      <c r="M38" s="1">
        <f>M37*POWER(1 + $I$2, 1/12)</f>
        <v>1.0313470524837753</v>
      </c>
      <c r="N38" s="1">
        <f t="shared" si="6"/>
        <v>701.31599568896718</v>
      </c>
      <c r="O38" s="1">
        <f>O37*POWER(1 + $H$2, 1/12)</f>
        <v>1.0628858461504924</v>
      </c>
      <c r="P38" s="1">
        <f>$M$2 * O38</f>
        <v>4251.5433846019696</v>
      </c>
      <c r="Q38" s="1">
        <f xml:space="preserve"> P38 * (1-$J$2)</f>
        <v>4038.9662153718709</v>
      </c>
      <c r="R38" s="1">
        <f>R37*POWER(1+G$2, 1/12)</f>
        <v>1.0628858461504924</v>
      </c>
      <c r="S38" s="1">
        <f>L$2*R38</f>
        <v>403896.62153718714</v>
      </c>
      <c r="T38" s="1">
        <f t="shared" si="3"/>
        <v>1716.5988966930474</v>
      </c>
      <c r="U38" s="7">
        <f t="shared" si="4"/>
        <v>4208.1152570377417</v>
      </c>
      <c r="V38" s="25">
        <f>-SUM(T$24:T38)/T$23</f>
        <v>1.2104057628518872</v>
      </c>
      <c r="W38" s="15">
        <f>IF(A38&lt;=K$2,IF(A38=K$2,T38+G38, T38), 0)</f>
        <v>1716.5988966930474</v>
      </c>
      <c r="X38" s="15">
        <f t="shared" si="5"/>
        <v>4208.1152570377417</v>
      </c>
      <c r="Y38" s="25">
        <f>-SUM(W$24:W38)/W$23</f>
        <v>1.2104057628518872</v>
      </c>
      <c r="Z38" s="8"/>
      <c r="AA38" s="1"/>
      <c r="AB38" s="1"/>
      <c r="AC38" s="1"/>
      <c r="AD38" s="1"/>
      <c r="AE38" s="1"/>
      <c r="AF38" s="1"/>
      <c r="AG38" s="1"/>
      <c r="AH38" s="1"/>
      <c r="AI38" s="1"/>
      <c r="AJ38" s="1"/>
      <c r="AK38" s="1"/>
      <c r="AL38" s="1"/>
      <c r="AM38" s="1"/>
      <c r="AN38" s="1"/>
      <c r="AO38" s="1"/>
      <c r="AP38" s="1"/>
      <c r="AQ38" s="1"/>
      <c r="AR38" s="1"/>
      <c r="AS38" s="1"/>
      <c r="AT38" s="1"/>
      <c r="AU38" s="1"/>
      <c r="AV38" s="1"/>
      <c r="AW38" s="1"/>
      <c r="AX38" s="2"/>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row>
    <row r="39" spans="1:92" ht="15.75" thickBot="1" x14ac:dyDescent="0.3">
      <c r="A39" s="34">
        <v>16</v>
      </c>
      <c r="B39" s="11">
        <f>PMT(E$2/12, C$2, -E$23)</f>
        <v>1621.0513229898563</v>
      </c>
      <c r="C39" s="11">
        <f>IPMT(E$2/12, A39, C$2, -E$23)</f>
        <v>1027.5468306101614</v>
      </c>
      <c r="D39" s="11">
        <f>PPMT(E$2/12, A39, C$2, -E$23)</f>
        <v>593.50449237969497</v>
      </c>
      <c r="E39" s="11">
        <f t="shared" si="0"/>
        <v>351708.26600253285</v>
      </c>
      <c r="F39" s="11">
        <f t="shared" si="1"/>
        <v>28291.733997467218</v>
      </c>
      <c r="G39" s="11">
        <f>F39+S39-L$2</f>
        <v>53833.880366594181</v>
      </c>
      <c r="H39" s="1">
        <f t="shared" si="2"/>
        <v>82.677716683942151</v>
      </c>
      <c r="I39" s="1">
        <f>O$2* $M39</f>
        <v>103.34714585492767</v>
      </c>
      <c r="J39" s="1">
        <f>P$2* $M39</f>
        <v>103.34714585492767</v>
      </c>
      <c r="K39" s="1">
        <f>Q$2* $M39</f>
        <v>310.04143756478305</v>
      </c>
      <c r="L39" s="1">
        <f>R$2* $M39</f>
        <v>103.34714585492767</v>
      </c>
      <c r="M39" s="1">
        <f>M38*POWER(1 + $I$2, 1/12)</f>
        <v>1.0334714585492768</v>
      </c>
      <c r="N39" s="1">
        <f t="shared" si="6"/>
        <v>702.7605918135082</v>
      </c>
      <c r="O39" s="1">
        <f>O38*POWER(1 + $H$2, 1/12)</f>
        <v>1.0672161746555973</v>
      </c>
      <c r="P39" s="1">
        <f>$M$2 * O39</f>
        <v>4268.8646986223894</v>
      </c>
      <c r="Q39" s="1">
        <f xml:space="preserve"> P39 * (1-$J$2)</f>
        <v>4055.4214636912698</v>
      </c>
      <c r="R39" s="1">
        <f>R38*POWER(1+G$2, 1/12)</f>
        <v>1.0672161746555973</v>
      </c>
      <c r="S39" s="1">
        <f>L$2*R39</f>
        <v>405542.14636912697</v>
      </c>
      <c r="T39" s="1">
        <f t="shared" si="3"/>
        <v>1731.6095488879052</v>
      </c>
      <c r="U39" s="7">
        <f t="shared" si="4"/>
        <v>5939.7248059256472</v>
      </c>
      <c r="V39" s="25">
        <f>-SUM(T$24:T39)/T$23</f>
        <v>1.2969862402962822</v>
      </c>
      <c r="W39" s="15">
        <f>IF(A39&lt;=K$2,IF(A39=K$2,T39+G39, T39), 0)</f>
        <v>1731.6095488879052</v>
      </c>
      <c r="X39" s="15">
        <f t="shared" si="5"/>
        <v>5939.7248059256472</v>
      </c>
      <c r="Y39" s="25">
        <f>-SUM(W$24:W39)/W$23</f>
        <v>1.2969862402962822</v>
      </c>
      <c r="Z39" s="8"/>
      <c r="AA39" s="1"/>
      <c r="AB39" s="1"/>
      <c r="AC39" s="1"/>
      <c r="AD39" s="1"/>
      <c r="AE39" s="1"/>
      <c r="AF39" s="1"/>
      <c r="AG39" s="1"/>
      <c r="AH39" s="1"/>
      <c r="AI39" s="1"/>
      <c r="AJ39" s="1"/>
      <c r="AK39" s="1"/>
      <c r="AL39" s="1"/>
      <c r="AM39" s="1"/>
      <c r="AN39" s="1"/>
      <c r="AO39" s="1"/>
      <c r="AP39" s="1"/>
      <c r="AQ39" s="1"/>
      <c r="AR39" s="1"/>
      <c r="AS39" s="1"/>
      <c r="AT39" s="1"/>
      <c r="AU39" s="1"/>
      <c r="AV39" s="1"/>
      <c r="AW39" s="1"/>
      <c r="AX39" s="2"/>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row>
    <row r="40" spans="1:92" ht="15.75" thickBot="1" x14ac:dyDescent="0.3">
      <c r="A40" s="34">
        <v>17</v>
      </c>
      <c r="B40" s="11">
        <f>PMT(E$2/12, C$2, -E$23)</f>
        <v>1621.0513229898563</v>
      </c>
      <c r="C40" s="11">
        <f>IPMT(E$2/12, A40, C$2, -E$23)</f>
        <v>1025.8157758407208</v>
      </c>
      <c r="D40" s="11">
        <f>PPMT(E$2/12, A40, C$2, -E$23)</f>
        <v>595.23554714913564</v>
      </c>
      <c r="E40" s="11">
        <f t="shared" si="0"/>
        <v>351113.0304553837</v>
      </c>
      <c r="F40" s="11">
        <f t="shared" si="1"/>
        <v>28886.969544616353</v>
      </c>
      <c r="G40" s="11">
        <f>F40+S40-L$2</f>
        <v>56081.344817537523</v>
      </c>
      <c r="H40" s="1">
        <f t="shared" si="2"/>
        <v>82.848019243475505</v>
      </c>
      <c r="I40" s="1">
        <f>O$2* $M40</f>
        <v>103.5600240543444</v>
      </c>
      <c r="J40" s="1">
        <f>P$2* $M40</f>
        <v>103.5600240543444</v>
      </c>
      <c r="K40" s="1">
        <f>Q$2* $M40</f>
        <v>310.68007216303317</v>
      </c>
      <c r="L40" s="1">
        <f>R$2* $M40</f>
        <v>103.5600240543444</v>
      </c>
      <c r="M40" s="1">
        <f>M39*POWER(1 + $I$2, 1/12)</f>
        <v>1.0356002405434439</v>
      </c>
      <c r="N40" s="1">
        <f t="shared" si="6"/>
        <v>704.20816356954185</v>
      </c>
      <c r="O40" s="1">
        <f>O39*POWER(1 + $H$2, 1/12)</f>
        <v>1.0715641454550557</v>
      </c>
      <c r="P40" s="1">
        <f>$M$2 * O40</f>
        <v>4286.2565818202229</v>
      </c>
      <c r="Q40" s="1">
        <f xml:space="preserve"> P40 * (1-$J$2)</f>
        <v>4071.9437527292116</v>
      </c>
      <c r="R40" s="1">
        <f>R39*POWER(1+G$2, 1/12)</f>
        <v>1.0715641454550557</v>
      </c>
      <c r="S40" s="1">
        <f>L$2*R40</f>
        <v>407194.37527292117</v>
      </c>
      <c r="T40" s="1">
        <f t="shared" si="3"/>
        <v>1746.6842661698136</v>
      </c>
      <c r="U40" s="7">
        <f t="shared" si="4"/>
        <v>7686.4090720954609</v>
      </c>
      <c r="V40" s="25">
        <f>-SUM(T$24:T40)/T$23</f>
        <v>1.3843204536047728</v>
      </c>
      <c r="W40" s="15">
        <f>IF(A40&lt;=K$2,IF(A40=K$2,T40+G40, T40), 0)</f>
        <v>1746.6842661698136</v>
      </c>
      <c r="X40" s="15">
        <f t="shared" si="5"/>
        <v>7686.4090720954609</v>
      </c>
      <c r="Y40" s="25">
        <f>-SUM(W$24:W40)/W$23</f>
        <v>1.3843204536047728</v>
      </c>
      <c r="Z40" s="8"/>
      <c r="AA40" s="1"/>
      <c r="AB40" s="1"/>
      <c r="AC40" s="1"/>
      <c r="AD40" s="1"/>
      <c r="AE40" s="1"/>
      <c r="AF40" s="1"/>
      <c r="AG40" s="1"/>
      <c r="AH40" s="1"/>
      <c r="AI40" s="1"/>
      <c r="AJ40" s="1"/>
      <c r="AK40" s="1"/>
      <c r="AL40" s="1"/>
      <c r="AM40" s="1"/>
      <c r="AN40" s="1"/>
      <c r="AO40" s="1"/>
      <c r="AP40" s="1"/>
      <c r="AQ40" s="1"/>
      <c r="AR40" s="1"/>
      <c r="AS40" s="1"/>
      <c r="AT40" s="1"/>
      <c r="AU40" s="1"/>
      <c r="AV40" s="1"/>
      <c r="AW40" s="1"/>
      <c r="AX40" s="2"/>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row>
    <row r="41" spans="1:92" ht="15.75" thickBot="1" x14ac:dyDescent="0.3">
      <c r="A41" s="34">
        <v>18</v>
      </c>
      <c r="B41" s="11">
        <f>PMT(E$2/12, C$2, -E$23)</f>
        <v>1621.0513229898563</v>
      </c>
      <c r="C41" s="11">
        <f>IPMT(E$2/12, A41, C$2, -E$23)</f>
        <v>1024.0796721615354</v>
      </c>
      <c r="D41" s="11">
        <f>PPMT(E$2/12, A41, C$2, -E$23)</f>
        <v>596.97165082832078</v>
      </c>
      <c r="E41" s="11">
        <f t="shared" si="0"/>
        <v>350516.05880455539</v>
      </c>
      <c r="F41" s="11">
        <f t="shared" si="1"/>
        <v>29483.941195444673</v>
      </c>
      <c r="G41" s="11">
        <f>F41+S41-L$2</f>
        <v>58337.276757233078</v>
      </c>
      <c r="H41" s="1">
        <f t="shared" si="2"/>
        <v>83.018672598397842</v>
      </c>
      <c r="I41" s="1">
        <f>O$2* $M41</f>
        <v>103.77334074799731</v>
      </c>
      <c r="J41" s="1">
        <f>P$2* $M41</f>
        <v>103.77334074799731</v>
      </c>
      <c r="K41" s="1">
        <f>Q$2* $M41</f>
        <v>311.32002224399196</v>
      </c>
      <c r="L41" s="1">
        <f>R$2* $M41</f>
        <v>103.77334074799731</v>
      </c>
      <c r="M41" s="1">
        <f>M40*POWER(1 + $I$2, 1/12)</f>
        <v>1.0377334074799731</v>
      </c>
      <c r="N41" s="1">
        <f t="shared" si="6"/>
        <v>705.65871708638167</v>
      </c>
      <c r="O41" s="1">
        <f>O40*POWER(1 + $H$2, 1/12)</f>
        <v>1.075929830425759</v>
      </c>
      <c r="P41" s="1">
        <f>$M$2 * O41</f>
        <v>4303.7193217030363</v>
      </c>
      <c r="Q41" s="1">
        <f xml:space="preserve"> P41 * (1-$J$2)</f>
        <v>4088.5333556178844</v>
      </c>
      <c r="R41" s="1">
        <f>R40*POWER(1+G$2, 1/12)</f>
        <v>1.075929830425759</v>
      </c>
      <c r="S41" s="1">
        <f>L$2*R41</f>
        <v>408853.33556178841</v>
      </c>
      <c r="T41" s="1">
        <f t="shared" si="3"/>
        <v>1761.8233155416463</v>
      </c>
      <c r="U41" s="7">
        <f t="shared" si="4"/>
        <v>9448.2323876371065</v>
      </c>
      <c r="V41" s="25">
        <f>-SUM(T$24:T41)/T$23</f>
        <v>1.4724116193818553</v>
      </c>
      <c r="W41" s="15">
        <f>IF(A41&lt;=K$2,IF(A41=K$2,T41+G41, T41), 0)</f>
        <v>1761.8233155416463</v>
      </c>
      <c r="X41" s="15">
        <f t="shared" si="5"/>
        <v>9448.2323876371065</v>
      </c>
      <c r="Y41" s="25">
        <f>-SUM(W$24:W41)/W$23</f>
        <v>1.4724116193818553</v>
      </c>
      <c r="Z41" s="8"/>
      <c r="AA41" s="1"/>
      <c r="AB41" s="1"/>
      <c r="AC41" s="1"/>
      <c r="AD41" s="1"/>
      <c r="AE41" s="1"/>
      <c r="AF41" s="1"/>
      <c r="AG41" s="1"/>
      <c r="AH41" s="1"/>
      <c r="AI41" s="1"/>
      <c r="AJ41" s="1"/>
      <c r="AK41" s="1"/>
      <c r="AL41" s="1"/>
      <c r="AM41" s="1"/>
      <c r="AN41" s="1"/>
      <c r="AO41" s="1"/>
      <c r="AP41" s="1"/>
      <c r="AQ41" s="1"/>
      <c r="AR41" s="1"/>
      <c r="AS41" s="1"/>
      <c r="AT41" s="1"/>
      <c r="AU41" s="1"/>
      <c r="AV41" s="1"/>
      <c r="AW41" s="1"/>
      <c r="AX41" s="2"/>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row>
    <row r="42" spans="1:92" ht="15.75" thickBot="1" x14ac:dyDescent="0.3">
      <c r="A42" s="34">
        <v>19</v>
      </c>
      <c r="B42" s="11">
        <f>PMT(E$2/12, C$2, -E$23)</f>
        <v>1621.0513229898563</v>
      </c>
      <c r="C42" s="11">
        <f>IPMT(E$2/12, A42, C$2, -E$23)</f>
        <v>1022.3385048466196</v>
      </c>
      <c r="D42" s="11">
        <f>PPMT(E$2/12, A42, C$2, -E$23)</f>
        <v>598.71281814323663</v>
      </c>
      <c r="E42" s="11">
        <f t="shared" si="0"/>
        <v>349917.34598641214</v>
      </c>
      <c r="F42" s="11">
        <f t="shared" si="1"/>
        <v>30082.654013587911</v>
      </c>
      <c r="G42" s="11">
        <f>F42+S42-L$2</f>
        <v>60601.708673812565</v>
      </c>
      <c r="H42" s="1">
        <f t="shared" si="2"/>
        <v>83.189677471290224</v>
      </c>
      <c r="I42" s="1">
        <f>O$2* $M42</f>
        <v>103.98709683911278</v>
      </c>
      <c r="J42" s="1">
        <f>P$2* $M42</f>
        <v>103.98709683911278</v>
      </c>
      <c r="K42" s="1">
        <f>Q$2* $M42</f>
        <v>311.96129051733834</v>
      </c>
      <c r="L42" s="1">
        <f>R$2* $M42</f>
        <v>103.98709683911278</v>
      </c>
      <c r="M42" s="1">
        <f>M41*POWER(1 + $I$2, 1/12)</f>
        <v>1.0398709683911278</v>
      </c>
      <c r="N42" s="1">
        <f t="shared" si="6"/>
        <v>707.11225850596702</v>
      </c>
      <c r="O42" s="1">
        <f>O41*POWER(1 + $H$2, 1/12)</f>
        <v>1.0803133017374333</v>
      </c>
      <c r="P42" s="1">
        <f>$M$2 * O42</f>
        <v>4321.2532069497338</v>
      </c>
      <c r="Q42" s="1">
        <f xml:space="preserve"> P42 * (1-$J$2)</f>
        <v>4105.1905466022472</v>
      </c>
      <c r="R42" s="1">
        <f>R41*POWER(1+G$2, 1/12)</f>
        <v>1.0803133017374333</v>
      </c>
      <c r="S42" s="1">
        <f>L$2*R42</f>
        <v>410519.05466022465</v>
      </c>
      <c r="T42" s="1">
        <f t="shared" si="3"/>
        <v>1777.0269651064239</v>
      </c>
      <c r="U42" s="7">
        <f t="shared" si="4"/>
        <v>11225.259352743531</v>
      </c>
      <c r="V42" s="25">
        <f>-SUM(T$24:T42)/T$23</f>
        <v>1.5612629676371763</v>
      </c>
      <c r="W42" s="15">
        <f>IF(A42&lt;=K$2,IF(A42=K$2,T42+G42, T42), 0)</f>
        <v>1777.0269651064239</v>
      </c>
      <c r="X42" s="15">
        <f t="shared" si="5"/>
        <v>11225.259352743531</v>
      </c>
      <c r="Y42" s="25">
        <f>-SUM(W$24:W42)/W$23</f>
        <v>1.5612629676371763</v>
      </c>
      <c r="Z42" s="8"/>
      <c r="AA42" s="1"/>
      <c r="AB42" s="1"/>
      <c r="AC42" s="1"/>
      <c r="AD42" s="1"/>
      <c r="AE42" s="1"/>
      <c r="AF42" s="1"/>
      <c r="AG42" s="1"/>
      <c r="AH42" s="1"/>
      <c r="AI42" s="1"/>
      <c r="AJ42" s="1"/>
      <c r="AK42" s="1"/>
      <c r="AL42" s="1"/>
      <c r="AM42" s="1"/>
      <c r="AN42" s="1"/>
      <c r="AO42" s="1"/>
      <c r="AP42" s="1"/>
      <c r="AQ42" s="1"/>
      <c r="AR42" s="1"/>
      <c r="AS42" s="1"/>
      <c r="AT42" s="1"/>
      <c r="AU42" s="1"/>
      <c r="AV42" s="1"/>
      <c r="AW42" s="1"/>
      <c r="AX42" s="2"/>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row>
    <row r="43" spans="1:92" ht="15.75" thickBot="1" x14ac:dyDescent="0.3">
      <c r="A43" s="34">
        <v>20</v>
      </c>
      <c r="B43" s="11">
        <f>PMT(E$2/12, C$2, -E$23)</f>
        <v>1621.0513229898563</v>
      </c>
      <c r="C43" s="11">
        <f>IPMT(E$2/12, A43, C$2, -E$23)</f>
        <v>1020.5922591270353</v>
      </c>
      <c r="D43" s="11">
        <f>PPMT(E$2/12, A43, C$2, -E$23)</f>
        <v>600.45906386282104</v>
      </c>
      <c r="E43" s="11">
        <f t="shared" si="0"/>
        <v>349316.88692254934</v>
      </c>
      <c r="F43" s="11">
        <f t="shared" si="1"/>
        <v>30683.113077450733</v>
      </c>
      <c r="G43" s="11">
        <f>F43+S43-L$2</f>
        <v>62874.673181907448</v>
      </c>
      <c r="H43" s="1">
        <f t="shared" si="2"/>
        <v>83.361034586222104</v>
      </c>
      <c r="I43" s="1">
        <f>O$2* $M43</f>
        <v>104.20129323277763</v>
      </c>
      <c r="J43" s="1">
        <f>P$2* $M43</f>
        <v>104.20129323277763</v>
      </c>
      <c r="K43" s="1">
        <f>Q$2* $M43</f>
        <v>312.60387969833289</v>
      </c>
      <c r="L43" s="1">
        <f>R$2* $M43</f>
        <v>104.20129323277763</v>
      </c>
      <c r="M43" s="1">
        <f>M42*POWER(1 + $I$2, 1/12)</f>
        <v>1.0420129323277763</v>
      </c>
      <c r="N43" s="1">
        <f t="shared" si="6"/>
        <v>708.56879398288788</v>
      </c>
      <c r="O43" s="1">
        <f>O42*POWER(1 + $H$2, 1/12)</f>
        <v>1.0847146318538334</v>
      </c>
      <c r="P43" s="1">
        <f>$M$2 * O43</f>
        <v>4338.8585274153338</v>
      </c>
      <c r="Q43" s="1">
        <f xml:space="preserve"> P43 * (1-$J$2)</f>
        <v>4121.9156010445668</v>
      </c>
      <c r="R43" s="1">
        <f>R42*POWER(1+G$2, 1/12)</f>
        <v>1.0847146318538334</v>
      </c>
      <c r="S43" s="1">
        <f>L$2*R43</f>
        <v>412191.56010445673</v>
      </c>
      <c r="T43" s="1">
        <f t="shared" si="3"/>
        <v>1792.2954840718228</v>
      </c>
      <c r="U43" s="7">
        <f t="shared" si="4"/>
        <v>13017.554836815354</v>
      </c>
      <c r="V43" s="25">
        <f>-SUM(T$24:T43)/T$23</f>
        <v>1.6508777418407674</v>
      </c>
      <c r="W43" s="15">
        <f>IF(A43&lt;=K$2,IF(A43=K$2,T43+G43, T43), 0)</f>
        <v>1792.2954840718228</v>
      </c>
      <c r="X43" s="15">
        <f t="shared" si="5"/>
        <v>13017.554836815354</v>
      </c>
      <c r="Y43" s="25">
        <f>-SUM(W$24:W43)/W$23</f>
        <v>1.6508777418407674</v>
      </c>
      <c r="Z43" s="8"/>
      <c r="AA43" s="1"/>
      <c r="AB43" s="1"/>
      <c r="AC43" s="1"/>
      <c r="AD43" s="1"/>
      <c r="AE43" s="1"/>
      <c r="AF43" s="1"/>
      <c r="AG43" s="1"/>
      <c r="AH43" s="1"/>
      <c r="AI43" s="1"/>
      <c r="AJ43" s="1"/>
      <c r="AK43" s="1"/>
      <c r="AL43" s="1"/>
      <c r="AM43" s="1"/>
      <c r="AN43" s="1"/>
      <c r="AO43" s="1"/>
      <c r="AP43" s="1"/>
      <c r="AQ43" s="1"/>
      <c r="AR43" s="1"/>
      <c r="AS43" s="1"/>
      <c r="AT43" s="1"/>
      <c r="AU43" s="1"/>
      <c r="AV43" s="1"/>
      <c r="AW43" s="1"/>
      <c r="AX43" s="2"/>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row>
    <row r="44" spans="1:92" ht="15.75" thickBot="1" x14ac:dyDescent="0.3">
      <c r="A44" s="34">
        <v>21</v>
      </c>
      <c r="B44" s="11">
        <f>PMT(E$2/12, C$2, -E$23)</f>
        <v>1621.0513229898563</v>
      </c>
      <c r="C44" s="11">
        <f>IPMT(E$2/12, A44, C$2, -E$23)</f>
        <v>1018.8409201907687</v>
      </c>
      <c r="D44" s="11">
        <f>PPMT(E$2/12, A44, C$2, -E$23)</f>
        <v>602.21040279908766</v>
      </c>
      <c r="E44" s="11">
        <f t="shared" si="0"/>
        <v>348714.67651975027</v>
      </c>
      <c r="F44" s="11">
        <f t="shared" si="1"/>
        <v>31285.323480249819</v>
      </c>
      <c r="G44" s="11">
        <f>F44+S44-L$2</f>
        <v>65156.203023147187</v>
      </c>
      <c r="H44" s="1">
        <f t="shared" si="2"/>
        <v>83.532744668754418</v>
      </c>
      <c r="I44" s="1">
        <f>O$2* $M44</f>
        <v>104.41593083594303</v>
      </c>
      <c r="J44" s="1">
        <f>P$2* $M44</f>
        <v>104.41593083594303</v>
      </c>
      <c r="K44" s="1">
        <f>Q$2* $M44</f>
        <v>313.2477925078291</v>
      </c>
      <c r="L44" s="1">
        <f>R$2* $M44</f>
        <v>104.41593083594303</v>
      </c>
      <c r="M44" s="1">
        <f>M43*POWER(1 + $I$2, 1/12)</f>
        <v>1.0441593083594303</v>
      </c>
      <c r="N44" s="1">
        <f t="shared" si="6"/>
        <v>710.02832968441271</v>
      </c>
      <c r="O44" s="1">
        <f>O43*POWER(1 + $H$2, 1/12)</f>
        <v>1.0891338935339405</v>
      </c>
      <c r="P44" s="1">
        <f>$M$2 * O44</f>
        <v>4356.5355741357616</v>
      </c>
      <c r="Q44" s="1">
        <f xml:space="preserve"> P44 * (1-$J$2)</f>
        <v>4138.7087954289736</v>
      </c>
      <c r="R44" s="1">
        <f>R43*POWER(1+G$2, 1/12)</f>
        <v>1.0891338935339405</v>
      </c>
      <c r="S44" s="1">
        <f>L$2*R44</f>
        <v>413870.8795428974</v>
      </c>
      <c r="T44" s="1">
        <f t="shared" si="3"/>
        <v>1807.6291427547046</v>
      </c>
      <c r="U44" s="7">
        <f t="shared" si="4"/>
        <v>14825.183979570058</v>
      </c>
      <c r="V44" s="25">
        <f>-SUM(T$24:T44)/T$23</f>
        <v>1.7412591989785025</v>
      </c>
      <c r="W44" s="15">
        <f>IF(A44&lt;=K$2,IF(A44=K$2,T44+G44, T44), 0)</f>
        <v>1807.6291427547046</v>
      </c>
      <c r="X44" s="15">
        <f t="shared" si="5"/>
        <v>14825.183979570058</v>
      </c>
      <c r="Y44" s="25">
        <f>-SUM(W$24:W44)/W$23</f>
        <v>1.7412591989785025</v>
      </c>
      <c r="Z44" s="8"/>
      <c r="AA44" s="1"/>
      <c r="AB44" s="1"/>
      <c r="AC44" s="1"/>
      <c r="AD44" s="1"/>
      <c r="AE44" s="1"/>
      <c r="AF44" s="1"/>
      <c r="AG44" s="1"/>
      <c r="AH44" s="1"/>
      <c r="AI44" s="1"/>
      <c r="AJ44" s="1"/>
      <c r="AK44" s="1"/>
      <c r="AL44" s="1"/>
      <c r="AM44" s="1"/>
      <c r="AN44" s="1"/>
      <c r="AO44" s="1"/>
      <c r="AP44" s="1"/>
      <c r="AQ44" s="1"/>
      <c r="AR44" s="1"/>
      <c r="AS44" s="1"/>
      <c r="AT44" s="1"/>
      <c r="AU44" s="1"/>
      <c r="AV44" s="1"/>
      <c r="AW44" s="1"/>
      <c r="AX44" s="2"/>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row>
    <row r="45" spans="1:92" ht="15.75" thickBot="1" x14ac:dyDescent="0.3">
      <c r="A45" s="34">
        <v>22</v>
      </c>
      <c r="B45" s="11">
        <f>PMT(E$2/12, C$2, -E$23)</f>
        <v>1621.0513229898563</v>
      </c>
      <c r="C45" s="11">
        <f>IPMT(E$2/12, A45, C$2, -E$23)</f>
        <v>1017.0844731826047</v>
      </c>
      <c r="D45" s="11">
        <f>PPMT(E$2/12, A45, C$2, -E$23)</f>
        <v>603.96684980725172</v>
      </c>
      <c r="E45" s="11">
        <f t="shared" si="0"/>
        <v>348110.70966994303</v>
      </c>
      <c r="F45" s="11">
        <f t="shared" si="1"/>
        <v>31889.290330057072</v>
      </c>
      <c r="G45" s="11">
        <f>F45+S45-L$2</f>
        <v>67446.33106665971</v>
      </c>
      <c r="H45" s="1">
        <f t="shared" si="2"/>
        <v>83.704808445942632</v>
      </c>
      <c r="I45" s="1">
        <f>O$2* $M45</f>
        <v>104.6310105574283</v>
      </c>
      <c r="J45" s="1">
        <f>P$2* $M45</f>
        <v>104.6310105574283</v>
      </c>
      <c r="K45" s="1">
        <f>Q$2* $M45</f>
        <v>313.89303167228491</v>
      </c>
      <c r="L45" s="1">
        <f>R$2* $M45</f>
        <v>104.6310105574283</v>
      </c>
      <c r="M45" s="1">
        <f>M44*POWER(1 + $I$2, 1/12)</f>
        <v>1.0463101055742829</v>
      </c>
      <c r="N45" s="1">
        <f t="shared" si="6"/>
        <v>711.49087179051241</v>
      </c>
      <c r="O45" s="1">
        <f>O44*POWER(1 + $H$2, 1/12)</f>
        <v>1.0935711598331648</v>
      </c>
      <c r="P45" s="1">
        <f>$M$2 * O45</f>
        <v>4374.284639332659</v>
      </c>
      <c r="Q45" s="1">
        <f xml:space="preserve"> P45 * (1-$J$2)</f>
        <v>4155.5704073660263</v>
      </c>
      <c r="R45" s="1">
        <f>R44*POWER(1+G$2, 1/12)</f>
        <v>1.0935711598331648</v>
      </c>
      <c r="S45" s="1">
        <f>L$2*R45</f>
        <v>415557.04073660262</v>
      </c>
      <c r="T45" s="1">
        <f t="shared" si="3"/>
        <v>1823.0282125856577</v>
      </c>
      <c r="U45" s="7">
        <f t="shared" si="4"/>
        <v>16648.212192155715</v>
      </c>
      <c r="V45" s="25">
        <f>-SUM(T$24:T45)/T$23</f>
        <v>1.8324106096077857</v>
      </c>
      <c r="W45" s="15">
        <f>IF(A45&lt;=K$2,IF(A45=K$2,T45+G45, T45), 0)</f>
        <v>1823.0282125856577</v>
      </c>
      <c r="X45" s="15">
        <f t="shared" si="5"/>
        <v>16648.212192155715</v>
      </c>
      <c r="Y45" s="25">
        <f>-SUM(W$24:W45)/W$23</f>
        <v>1.8324106096077857</v>
      </c>
      <c r="Z45" s="8"/>
      <c r="AA45" s="1"/>
      <c r="AB45" s="1"/>
      <c r="AC45" s="1"/>
      <c r="AD45" s="1"/>
      <c r="AE45" s="1"/>
      <c r="AF45" s="1"/>
      <c r="AG45" s="1"/>
      <c r="AH45" s="1"/>
      <c r="AI45" s="1"/>
      <c r="AJ45" s="1"/>
      <c r="AK45" s="1"/>
      <c r="AL45" s="1"/>
      <c r="AM45" s="1"/>
      <c r="AN45" s="1"/>
      <c r="AO45" s="1"/>
      <c r="AP45" s="1"/>
      <c r="AQ45" s="1"/>
      <c r="AR45" s="1"/>
      <c r="AS45" s="1"/>
      <c r="AT45" s="1"/>
      <c r="AU45" s="1"/>
      <c r="AV45" s="1"/>
      <c r="AW45" s="1"/>
      <c r="AX45" s="2"/>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row>
    <row r="46" spans="1:92" ht="15.75" thickBot="1" x14ac:dyDescent="0.3">
      <c r="A46" s="34">
        <v>23</v>
      </c>
      <c r="B46" s="11">
        <f>PMT(E$2/12, C$2, -E$23)</f>
        <v>1621.0513229898563</v>
      </c>
      <c r="C46" s="11">
        <f>IPMT(E$2/12, A46, C$2, -E$23)</f>
        <v>1015.3229032040002</v>
      </c>
      <c r="D46" s="11">
        <f>PPMT(E$2/12, A46, C$2, -E$23)</f>
        <v>605.72841978585609</v>
      </c>
      <c r="E46" s="11">
        <f t="shared" si="0"/>
        <v>347504.98125015717</v>
      </c>
      <c r="F46" s="11">
        <f t="shared" si="1"/>
        <v>32495.01874984293</v>
      </c>
      <c r="G46" s="11">
        <f>F46+S46-L$2</f>
        <v>69745.090309573046</v>
      </c>
      <c r="H46" s="1">
        <f t="shared" si="2"/>
        <v>83.877226646339835</v>
      </c>
      <c r="I46" s="1">
        <f>O$2* $M46</f>
        <v>104.8465333079248</v>
      </c>
      <c r="J46" s="1">
        <f>P$2* $M46</f>
        <v>104.8465333079248</v>
      </c>
      <c r="K46" s="1">
        <f>Q$2* $M46</f>
        <v>314.5395999237744</v>
      </c>
      <c r="L46" s="1">
        <f>R$2* $M46</f>
        <v>104.8465333079248</v>
      </c>
      <c r="M46" s="1">
        <f>M45*POWER(1 + $I$2, 1/12)</f>
        <v>1.0484653330792479</v>
      </c>
      <c r="N46" s="1">
        <f t="shared" si="6"/>
        <v>712.95642649388867</v>
      </c>
      <c r="O46" s="1">
        <f>O45*POWER(1 + $H$2, 1/12)</f>
        <v>1.0980265041045529</v>
      </c>
      <c r="P46" s="1">
        <f>$M$2 * O46</f>
        <v>4392.1060164182118</v>
      </c>
      <c r="Q46" s="1">
        <f xml:space="preserve"> P46 * (1-$J$2)</f>
        <v>4172.5007155973008</v>
      </c>
      <c r="R46" s="1">
        <f>R45*POWER(1+G$2, 1/12)</f>
        <v>1.0980265041045529</v>
      </c>
      <c r="S46" s="1">
        <f>L$2*R46</f>
        <v>417250.0715597301</v>
      </c>
      <c r="T46" s="1">
        <f t="shared" si="3"/>
        <v>1838.4929661135559</v>
      </c>
      <c r="U46" s="7">
        <f t="shared" si="4"/>
        <v>18486.705158269273</v>
      </c>
      <c r="V46" s="25">
        <f>-SUM(T$24:T46)/T$23</f>
        <v>1.9243352579134634</v>
      </c>
      <c r="W46" s="15">
        <f>IF(A46&lt;=K$2,IF(A46=K$2,T46+G46, T46), 0)</f>
        <v>1838.4929661135559</v>
      </c>
      <c r="X46" s="15">
        <f t="shared" si="5"/>
        <v>18486.705158269273</v>
      </c>
      <c r="Y46" s="25">
        <f>-SUM(W$24:W46)/W$23</f>
        <v>1.9243352579134634</v>
      </c>
      <c r="Z46" s="8"/>
      <c r="AA46" s="1"/>
      <c r="AB46" s="1"/>
      <c r="AC46" s="1"/>
      <c r="AD46" s="1"/>
      <c r="AE46" s="1"/>
      <c r="AF46" s="1"/>
      <c r="AG46" s="1"/>
      <c r="AH46" s="1"/>
      <c r="AI46" s="1"/>
      <c r="AJ46" s="1"/>
      <c r="AK46" s="1"/>
      <c r="AL46" s="1"/>
      <c r="AM46" s="1"/>
      <c r="AN46" s="1"/>
      <c r="AO46" s="1"/>
      <c r="AP46" s="1"/>
      <c r="AQ46" s="1"/>
      <c r="AR46" s="1"/>
      <c r="AS46" s="1"/>
      <c r="AT46" s="1"/>
      <c r="AU46" s="1"/>
      <c r="AV46" s="1"/>
      <c r="AW46" s="1"/>
      <c r="AX46" s="2"/>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row>
    <row r="47" spans="1:92" ht="15.75" thickBot="1" x14ac:dyDescent="0.3">
      <c r="A47" s="34">
        <v>24</v>
      </c>
      <c r="B47" s="11">
        <f>PMT(E$2/12, C$2, -E$23)</f>
        <v>1621.0513229898563</v>
      </c>
      <c r="C47" s="11">
        <f>IPMT(E$2/12, A47, C$2, -E$23)</f>
        <v>1013.5561953129582</v>
      </c>
      <c r="D47" s="11">
        <f>PPMT(E$2/12, A47, C$2, -E$23)</f>
        <v>607.49512767689816</v>
      </c>
      <c r="E47" s="11">
        <f t="shared" si="0"/>
        <v>346897.4861224803</v>
      </c>
      <c r="F47" s="11">
        <f t="shared" si="1"/>
        <v>33102.513877519828</v>
      </c>
      <c r="G47" s="11">
        <f>F47+S47-L$2</f>
        <v>72052.513877520396</v>
      </c>
      <c r="H47" s="1">
        <f t="shared" si="2"/>
        <v>84.049999999999784</v>
      </c>
      <c r="I47" s="1">
        <f>O$2* $M47</f>
        <v>105.06249999999973</v>
      </c>
      <c r="J47" s="1">
        <f>P$2* $M47</f>
        <v>105.06249999999973</v>
      </c>
      <c r="K47" s="1">
        <f>Q$2* $M47</f>
        <v>315.1874999999992</v>
      </c>
      <c r="L47" s="1">
        <f>R$2* $M47</f>
        <v>105.06249999999973</v>
      </c>
      <c r="M47" s="1">
        <f>M46*POWER(1 + $I$2, 1/12)</f>
        <v>1.0506249999999973</v>
      </c>
      <c r="N47" s="1">
        <f t="shared" si="6"/>
        <v>714.42499999999814</v>
      </c>
      <c r="O47" s="1">
        <f>O46*POWER(1 + $H$2, 1/12)</f>
        <v>1.1025000000000016</v>
      </c>
      <c r="P47" s="1">
        <f>$M$2 * O47</f>
        <v>4410.0000000000064</v>
      </c>
      <c r="Q47" s="1">
        <f xml:space="preserve"> P47 * (1-$J$2)</f>
        <v>4189.5000000000055</v>
      </c>
      <c r="R47" s="1">
        <f>R46*POWER(1+G$2, 1/12)</f>
        <v>1.1025000000000016</v>
      </c>
      <c r="S47" s="1">
        <f>L$2*R47</f>
        <v>418950.00000000058</v>
      </c>
      <c r="T47" s="1">
        <f t="shared" si="3"/>
        <v>1854.0236770101508</v>
      </c>
      <c r="U47" s="7">
        <f t="shared" si="4"/>
        <v>20340.728835279424</v>
      </c>
      <c r="V47" s="25">
        <f>-SUM(T$24:T47)/T$23</f>
        <v>2.0170364417639708</v>
      </c>
      <c r="W47" s="15">
        <f>IF(A47&lt;=K$2,IF(A47=K$2,T47+G47, T47), 0)</f>
        <v>1854.0236770101508</v>
      </c>
      <c r="X47" s="15">
        <f t="shared" si="5"/>
        <v>20340.728835279424</v>
      </c>
      <c r="Y47" s="25">
        <f>-SUM(W$24:W47)/W$23</f>
        <v>2.0170364417639708</v>
      </c>
      <c r="Z47" s="8"/>
      <c r="AA47" s="1"/>
      <c r="AB47" s="1"/>
      <c r="AC47" s="1"/>
      <c r="AD47" s="1"/>
      <c r="AE47" s="1"/>
      <c r="AF47" s="1"/>
      <c r="AG47" s="1"/>
      <c r="AH47" s="1"/>
      <c r="AI47" s="1"/>
      <c r="AJ47" s="1"/>
      <c r="AK47" s="1"/>
      <c r="AL47" s="1"/>
      <c r="AM47" s="1"/>
      <c r="AN47" s="1"/>
      <c r="AO47" s="1"/>
      <c r="AP47" s="1"/>
      <c r="AQ47" s="1"/>
      <c r="AR47" s="1"/>
      <c r="AS47" s="1"/>
      <c r="AT47" s="1"/>
      <c r="AU47" s="1"/>
      <c r="AV47" s="1"/>
      <c r="AW47" s="1"/>
      <c r="AX47" s="2"/>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row>
    <row r="48" spans="1:92" ht="15.75" thickBot="1" x14ac:dyDescent="0.3">
      <c r="A48" s="34">
        <v>25</v>
      </c>
      <c r="B48" s="11">
        <f>PMT(E$2/12, C$2, -E$23)</f>
        <v>1621.0513229898563</v>
      </c>
      <c r="C48" s="11">
        <f>IPMT(E$2/12, A48, C$2, -E$23)</f>
        <v>1011.7843345239004</v>
      </c>
      <c r="D48" s="11">
        <f>PPMT(E$2/12, A48, C$2, -E$23)</f>
        <v>609.26698846595593</v>
      </c>
      <c r="E48" s="11">
        <f t="shared" si="0"/>
        <v>346288.21913401433</v>
      </c>
      <c r="F48" s="11">
        <f t="shared" si="1"/>
        <v>33711.780865985784</v>
      </c>
      <c r="G48" s="11">
        <f>F48+S48-L$2</f>
        <v>74368.635025145893</v>
      </c>
      <c r="H48" s="1">
        <f t="shared" si="2"/>
        <v>84.223129238480055</v>
      </c>
      <c r="I48" s="1">
        <f>O$2* $M48</f>
        <v>105.27891154810007</v>
      </c>
      <c r="J48" s="1">
        <f>P$2* $M48</f>
        <v>105.27891154810007</v>
      </c>
      <c r="K48" s="1">
        <f>Q$2* $M48</f>
        <v>315.83673464430024</v>
      </c>
      <c r="L48" s="1">
        <f>R$2* $M48</f>
        <v>105.27891154810007</v>
      </c>
      <c r="M48" s="1">
        <f>M47*POWER(1 + $I$2, 1/12)</f>
        <v>1.0527891154810007</v>
      </c>
      <c r="N48" s="1">
        <f t="shared" si="6"/>
        <v>715.89659852708041</v>
      </c>
      <c r="O48" s="1">
        <f>O47*POWER(1 + $H$2, 1/12)</f>
        <v>1.106991721471474</v>
      </c>
      <c r="P48" s="1">
        <f>$M$2 * O48</f>
        <v>4427.9668858858959</v>
      </c>
      <c r="Q48" s="1">
        <f xml:space="preserve"> P48 * (1-$J$2)</f>
        <v>4206.5685415916005</v>
      </c>
      <c r="R48" s="1">
        <f>R47*POWER(1+G$2, 1/12)</f>
        <v>1.106991721471474</v>
      </c>
      <c r="S48" s="1">
        <f>L$2*R48</f>
        <v>420656.85415916011</v>
      </c>
      <c r="T48" s="1">
        <f t="shared" si="3"/>
        <v>1869.6206200746635</v>
      </c>
      <c r="U48" s="7">
        <f t="shared" si="4"/>
        <v>22210.349455354088</v>
      </c>
      <c r="V48" s="25">
        <f>-SUM(T$24:T48)/T$23</f>
        <v>2.1105174727677039</v>
      </c>
      <c r="W48" s="15">
        <f>IF(A48&lt;=K$2,IF(A48=K$2,T48+G48, T48), 0)</f>
        <v>1869.6206200746635</v>
      </c>
      <c r="X48" s="15">
        <f t="shared" si="5"/>
        <v>22210.349455354088</v>
      </c>
      <c r="Y48" s="25">
        <f>-SUM(W$24:W48)/W$23</f>
        <v>2.1105174727677039</v>
      </c>
      <c r="Z48" s="8"/>
      <c r="AA48" s="1"/>
      <c r="AB48" s="1"/>
      <c r="AC48" s="1"/>
      <c r="AD48" s="1"/>
      <c r="AE48" s="1"/>
      <c r="AF48" s="1"/>
      <c r="AG48" s="1"/>
      <c r="AH48" s="1"/>
      <c r="AI48" s="1"/>
      <c r="AJ48" s="1"/>
      <c r="AK48" s="1"/>
      <c r="AL48" s="1"/>
      <c r="AM48" s="1"/>
      <c r="AN48" s="1"/>
      <c r="AO48" s="1"/>
      <c r="AP48" s="1"/>
      <c r="AQ48" s="1"/>
      <c r="AR48" s="1"/>
      <c r="AS48" s="1"/>
      <c r="AT48" s="1"/>
      <c r="AU48" s="1"/>
      <c r="AV48" s="1"/>
      <c r="AW48" s="1"/>
      <c r="AX48" s="2"/>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row>
    <row r="49" spans="1:92" ht="15.75" thickBot="1" x14ac:dyDescent="0.3">
      <c r="A49" s="34">
        <v>26</v>
      </c>
      <c r="B49" s="11">
        <f>PMT(E$2/12, C$2, -E$23)</f>
        <v>1621.0513229898563</v>
      </c>
      <c r="C49" s="11">
        <f>IPMT(E$2/12, A49, C$2, -E$23)</f>
        <v>1010.0073058075415</v>
      </c>
      <c r="D49" s="11">
        <f>PPMT(E$2/12, A49, C$2, -E$23)</f>
        <v>611.04401718231497</v>
      </c>
      <c r="E49" s="11">
        <f t="shared" si="0"/>
        <v>345677.17511683202</v>
      </c>
      <c r="F49" s="11">
        <f t="shared" si="1"/>
        <v>34322.824883168098</v>
      </c>
      <c r="G49" s="11">
        <f>F49+S49-L$2</f>
        <v>76693.487136612704</v>
      </c>
      <c r="H49" s="1">
        <f t="shared" si="2"/>
        <v>0</v>
      </c>
      <c r="I49" s="1">
        <f>O$2* $M49</f>
        <v>105.49576886855641</v>
      </c>
      <c r="J49" s="1">
        <f>P$2* $M49</f>
        <v>105.49576886855641</v>
      </c>
      <c r="K49" s="1">
        <f>Q$2* $M49</f>
        <v>316.48730660566923</v>
      </c>
      <c r="L49" s="1">
        <f>R$2* $M49</f>
        <v>105.49576886855641</v>
      </c>
      <c r="M49" s="1">
        <f>M48*POWER(1 + $I$2, 1/12)</f>
        <v>1.0549576886855641</v>
      </c>
      <c r="N49" s="1">
        <f t="shared" si="6"/>
        <v>632.97461321133846</v>
      </c>
      <c r="O49" s="1">
        <f>O48*POWER(1 + $H$2, 1/12)</f>
        <v>1.1115017427722227</v>
      </c>
      <c r="P49" s="1">
        <f>$M$2 * O49</f>
        <v>4446.0069710888911</v>
      </c>
      <c r="Q49" s="1">
        <f xml:space="preserve"> P49 * (1-$J$2)</f>
        <v>4223.7066225344461</v>
      </c>
      <c r="R49" s="1">
        <f>R48*POWER(1+G$2, 1/12)</f>
        <v>1.1115017427722227</v>
      </c>
      <c r="S49" s="1">
        <f>L$2*R49</f>
        <v>422370.66225344461</v>
      </c>
      <c r="T49" s="1">
        <f t="shared" si="3"/>
        <v>1969.6806863332511</v>
      </c>
      <c r="U49" s="7">
        <f t="shared" si="4"/>
        <v>24180.030141687337</v>
      </c>
      <c r="V49" s="25">
        <f>-SUM(T$24:T49)/T$23</f>
        <v>2.2090015070843663</v>
      </c>
      <c r="W49" s="15">
        <f>IF(A49&lt;=K$2,IF(A49=K$2,T49+G49, T49), 0)</f>
        <v>1969.6806863332511</v>
      </c>
      <c r="X49" s="15">
        <f t="shared" si="5"/>
        <v>24180.030141687337</v>
      </c>
      <c r="Y49" s="25">
        <f>-SUM(W$24:W49)/W$23</f>
        <v>2.2090015070843663</v>
      </c>
      <c r="Z49" s="8"/>
      <c r="AA49" s="1"/>
      <c r="AB49" s="1"/>
      <c r="AC49" s="1"/>
      <c r="AD49" s="1"/>
      <c r="AE49" s="1"/>
      <c r="AF49" s="1"/>
      <c r="AG49" s="1"/>
      <c r="AH49" s="1"/>
      <c r="AI49" s="1"/>
      <c r="AJ49" s="1"/>
      <c r="AK49" s="1"/>
      <c r="AL49" s="1"/>
      <c r="AM49" s="1"/>
      <c r="AN49" s="1"/>
      <c r="AO49" s="1"/>
      <c r="AP49" s="1"/>
      <c r="AQ49" s="1"/>
      <c r="AR49" s="1"/>
      <c r="AS49" s="1"/>
      <c r="AT49" s="1"/>
      <c r="AU49" s="1"/>
      <c r="AV49" s="1"/>
      <c r="AW49" s="1"/>
      <c r="AX49" s="2"/>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row>
    <row r="50" spans="1:92" ht="15.75" thickBot="1" x14ac:dyDescent="0.3">
      <c r="A50" s="34">
        <v>27</v>
      </c>
      <c r="B50" s="11">
        <f>PMT(E$2/12, C$2, -E$23)</f>
        <v>1621.0513229898563</v>
      </c>
      <c r="C50" s="11">
        <f>IPMT(E$2/12, A50, C$2, -E$23)</f>
        <v>1008.2250940907597</v>
      </c>
      <c r="D50" s="11">
        <f>PPMT(E$2/12, A50, C$2, -E$23)</f>
        <v>612.82622889909669</v>
      </c>
      <c r="E50" s="11">
        <f t="shared" si="0"/>
        <v>345064.34888793289</v>
      </c>
      <c r="F50" s="11">
        <f t="shared" si="1"/>
        <v>34935.651112067193</v>
      </c>
      <c r="G50" s="11">
        <f>F50+S50-L$2</f>
        <v>79027.103726113914</v>
      </c>
      <c r="H50" s="1">
        <f t="shared" si="2"/>
        <v>0</v>
      </c>
      <c r="I50" s="1">
        <f>O$2* $M50</f>
        <v>105.7130728795868</v>
      </c>
      <c r="J50" s="1">
        <f>P$2* $M50</f>
        <v>105.7130728795868</v>
      </c>
      <c r="K50" s="1">
        <f>Q$2* $M50</f>
        <v>317.13921863876038</v>
      </c>
      <c r="L50" s="1">
        <f>R$2* $M50</f>
        <v>105.7130728795868</v>
      </c>
      <c r="M50" s="1">
        <f>M49*POWER(1 + $I$2, 1/12)</f>
        <v>1.057130728795868</v>
      </c>
      <c r="N50" s="1">
        <f t="shared" si="6"/>
        <v>634.27843727752077</v>
      </c>
      <c r="O50" s="1">
        <f>O49*POWER(1 + $H$2, 1/12)</f>
        <v>1.1160301384580176</v>
      </c>
      <c r="P50" s="1">
        <f>$M$2 * O50</f>
        <v>4464.1205538320701</v>
      </c>
      <c r="Q50" s="1">
        <f xml:space="preserve"> P50 * (1-$J$2)</f>
        <v>4240.9145261404665</v>
      </c>
      <c r="R50" s="1">
        <f>R49*POWER(1+G$2, 1/12)</f>
        <v>1.1160301384580176</v>
      </c>
      <c r="S50" s="1">
        <f>L$2*R50</f>
        <v>424091.45261404669</v>
      </c>
      <c r="T50" s="1">
        <f t="shared" si="3"/>
        <v>1985.5847658730893</v>
      </c>
      <c r="U50" s="7">
        <f t="shared" si="4"/>
        <v>26165.614907560426</v>
      </c>
      <c r="V50" s="25">
        <f>-SUM(T$24:T50)/T$23</f>
        <v>2.308280745378021</v>
      </c>
      <c r="W50" s="15">
        <f>IF(A50&lt;=K$2,IF(A50=K$2,T50+G50, T50), 0)</f>
        <v>1985.5847658730893</v>
      </c>
      <c r="X50" s="15">
        <f t="shared" si="5"/>
        <v>26165.614907560426</v>
      </c>
      <c r="Y50" s="25">
        <f>-SUM(W$24:W50)/W$23</f>
        <v>2.308280745378021</v>
      </c>
      <c r="Z50" s="8"/>
      <c r="AA50" s="1"/>
      <c r="AB50" s="1"/>
      <c r="AC50" s="1"/>
      <c r="AD50" s="1"/>
      <c r="AE50" s="1"/>
      <c r="AF50" s="1"/>
      <c r="AG50" s="1"/>
      <c r="AH50" s="1"/>
      <c r="AI50" s="1"/>
      <c r="AJ50" s="1"/>
      <c r="AK50" s="1"/>
      <c r="AL50" s="1"/>
      <c r="AM50" s="1"/>
      <c r="AN50" s="1"/>
      <c r="AO50" s="1"/>
      <c r="AP50" s="1"/>
      <c r="AQ50" s="1"/>
      <c r="AR50" s="1"/>
      <c r="AS50" s="1"/>
      <c r="AT50" s="1"/>
      <c r="AU50" s="1"/>
      <c r="AV50" s="1"/>
      <c r="AW50" s="1"/>
      <c r="AX50" s="2"/>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row>
    <row r="51" spans="1:92" ht="15.75" thickBot="1" x14ac:dyDescent="0.3">
      <c r="A51" s="34">
        <v>28</v>
      </c>
      <c r="B51" s="11">
        <f>PMT(E$2/12, C$2, -E$23)</f>
        <v>1621.0513229898563</v>
      </c>
      <c r="C51" s="11">
        <f>IPMT(E$2/12, A51, C$2, -E$23)</f>
        <v>1006.4376842564707</v>
      </c>
      <c r="D51" s="11">
        <f>PPMT(E$2/12, A51, C$2, -E$23)</f>
        <v>614.61363873338564</v>
      </c>
      <c r="E51" s="11">
        <f t="shared" si="0"/>
        <v>344449.7352491995</v>
      </c>
      <c r="F51" s="11">
        <f t="shared" si="1"/>
        <v>35550.264750800576</v>
      </c>
      <c r="G51" s="11">
        <f>F51+S51-L$2</f>
        <v>81369.51843838417</v>
      </c>
      <c r="H51" s="1">
        <f t="shared" si="2"/>
        <v>0</v>
      </c>
      <c r="I51" s="1">
        <f>O$2* $M51</f>
        <v>105.93082450130069</v>
      </c>
      <c r="J51" s="1">
        <f>P$2* $M51</f>
        <v>105.93082450130069</v>
      </c>
      <c r="K51" s="1">
        <f>Q$2* $M51</f>
        <v>317.7924735039021</v>
      </c>
      <c r="L51" s="1">
        <f>R$2* $M51</f>
        <v>105.93082450130069</v>
      </c>
      <c r="M51" s="1">
        <f>M50*POWER(1 + $I$2, 1/12)</f>
        <v>1.0593082450130069</v>
      </c>
      <c r="N51" s="1">
        <f t="shared" si="6"/>
        <v>635.58494700780409</v>
      </c>
      <c r="O51" s="1">
        <f>O50*POWER(1 + $H$2, 1/12)</f>
        <v>1.1205769833883779</v>
      </c>
      <c r="P51" s="1">
        <f>$M$2 * O51</f>
        <v>4482.3079335535112</v>
      </c>
      <c r="Q51" s="1">
        <f xml:space="preserve"> P51 * (1-$J$2)</f>
        <v>4258.1925368758357</v>
      </c>
      <c r="R51" s="1">
        <f>R50*POWER(1+G$2, 1/12)</f>
        <v>1.1205769833883779</v>
      </c>
      <c r="S51" s="1">
        <f>L$2*R51</f>
        <v>425819.25368758361</v>
      </c>
      <c r="T51" s="1">
        <f t="shared" si="3"/>
        <v>2001.5562668781752</v>
      </c>
      <c r="U51" s="7">
        <f t="shared" si="4"/>
        <v>28167.171174438601</v>
      </c>
      <c r="V51" s="25">
        <f>-SUM(T$24:T51)/T$23</f>
        <v>2.4083585587219298</v>
      </c>
      <c r="W51" s="15">
        <f>IF(A51&lt;=K$2,IF(A51=K$2,T51+G51, T51), 0)</f>
        <v>2001.5562668781752</v>
      </c>
      <c r="X51" s="15">
        <f t="shared" si="5"/>
        <v>28167.171174438601</v>
      </c>
      <c r="Y51" s="25">
        <f>-SUM(W$24:W51)/W$23</f>
        <v>2.4083585587219298</v>
      </c>
      <c r="Z51" s="8"/>
      <c r="AA51" s="1"/>
      <c r="AB51" s="1"/>
      <c r="AC51" s="1"/>
      <c r="AD51" s="1"/>
      <c r="AE51" s="1"/>
      <c r="AF51" s="1"/>
      <c r="AG51" s="1"/>
      <c r="AH51" s="1"/>
      <c r="AI51" s="1"/>
      <c r="AJ51" s="1"/>
      <c r="AK51" s="1"/>
      <c r="AL51" s="1"/>
      <c r="AM51" s="1"/>
      <c r="AN51" s="1"/>
      <c r="AO51" s="1"/>
      <c r="AP51" s="1"/>
      <c r="AQ51" s="1"/>
      <c r="AR51" s="1"/>
      <c r="AS51" s="1"/>
      <c r="AT51" s="1"/>
      <c r="AU51" s="1"/>
      <c r="AV51" s="1"/>
      <c r="AW51" s="1"/>
      <c r="AX51" s="2"/>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row>
    <row r="52" spans="1:92" ht="15.75" thickBot="1" x14ac:dyDescent="0.3">
      <c r="A52" s="34">
        <v>29</v>
      </c>
      <c r="B52" s="11">
        <f>PMT(E$2/12, C$2, -E$23)</f>
        <v>1621.0513229898563</v>
      </c>
      <c r="C52" s="11">
        <f>IPMT(E$2/12, A52, C$2, -E$23)</f>
        <v>1004.6450611434984</v>
      </c>
      <c r="D52" s="11">
        <f>PPMT(E$2/12, A52, C$2, -E$23)</f>
        <v>616.40626184635812</v>
      </c>
      <c r="E52" s="11">
        <f t="shared" si="0"/>
        <v>343833.32898735313</v>
      </c>
      <c r="F52" s="11">
        <f t="shared" si="1"/>
        <v>36166.671012646933</v>
      </c>
      <c r="G52" s="11">
        <f>F52+S52-L$2</f>
        <v>83720.765049214475</v>
      </c>
      <c r="H52" s="1">
        <f t="shared" si="2"/>
        <v>0</v>
      </c>
      <c r="I52" s="1">
        <f>O$2* $M52</f>
        <v>106.14902465570282</v>
      </c>
      <c r="J52" s="1">
        <f>P$2* $M52</f>
        <v>106.14902465570282</v>
      </c>
      <c r="K52" s="1">
        <f>Q$2* $M52</f>
        <v>318.44707396710845</v>
      </c>
      <c r="L52" s="1">
        <f>R$2* $M52</f>
        <v>106.14902465570282</v>
      </c>
      <c r="M52" s="1">
        <f>M51*POWER(1 + $I$2, 1/12)</f>
        <v>1.0614902465570282</v>
      </c>
      <c r="N52" s="1">
        <f t="shared" si="6"/>
        <v>636.89414793421679</v>
      </c>
      <c r="O52" s="1">
        <f>O51*POWER(1 + $H$2, 1/12)</f>
        <v>1.1251423527278093</v>
      </c>
      <c r="P52" s="1">
        <f>$M$2 * O52</f>
        <v>4500.5694109112374</v>
      </c>
      <c r="Q52" s="1">
        <f xml:space="preserve"> P52 * (1-$J$2)</f>
        <v>4275.5409403656749</v>
      </c>
      <c r="R52" s="1">
        <f>R51*POWER(1+G$2, 1/12)</f>
        <v>1.1251423527278093</v>
      </c>
      <c r="S52" s="1">
        <f>L$2*R52</f>
        <v>427554.09403656755</v>
      </c>
      <c r="T52" s="1">
        <f t="shared" si="3"/>
        <v>2017.5954694416021</v>
      </c>
      <c r="U52" s="7">
        <f t="shared" si="4"/>
        <v>30184.766643880204</v>
      </c>
      <c r="V52" s="25">
        <f>-SUM(T$24:T52)/T$23</f>
        <v>2.5092383321940099</v>
      </c>
      <c r="W52" s="15">
        <f>IF(A52&lt;=K$2,IF(A52=K$2,T52+G52, T52), 0)</f>
        <v>2017.5954694416021</v>
      </c>
      <c r="X52" s="15">
        <f t="shared" si="5"/>
        <v>30184.766643880204</v>
      </c>
      <c r="Y52" s="25">
        <f>-SUM(W$24:W52)/W$23</f>
        <v>2.5092383321940099</v>
      </c>
      <c r="Z52" s="8"/>
      <c r="AA52" s="1"/>
      <c r="AB52" s="1"/>
      <c r="AC52" s="1"/>
      <c r="AD52" s="1"/>
      <c r="AE52" s="1"/>
      <c r="AF52" s="1"/>
      <c r="AG52" s="1"/>
      <c r="AH52" s="1"/>
      <c r="AI52" s="1"/>
      <c r="AJ52" s="1"/>
      <c r="AK52" s="1"/>
      <c r="AL52" s="1"/>
      <c r="AM52" s="1"/>
      <c r="AN52" s="1"/>
      <c r="AO52" s="1"/>
      <c r="AP52" s="1"/>
      <c r="AQ52" s="1"/>
      <c r="AR52" s="1"/>
      <c r="AS52" s="1"/>
      <c r="AT52" s="1"/>
      <c r="AU52" s="1"/>
      <c r="AV52" s="1"/>
      <c r="AW52" s="1"/>
      <c r="AX52" s="2"/>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row>
    <row r="53" spans="1:92" ht="15.75" thickBot="1" x14ac:dyDescent="0.3">
      <c r="A53" s="34">
        <v>30</v>
      </c>
      <c r="B53" s="11">
        <f>PMT(E$2/12, C$2, -E$23)</f>
        <v>1621.0513229898563</v>
      </c>
      <c r="C53" s="11">
        <f>IPMT(E$2/12, A53, C$2, -E$23)</f>
        <v>1002.8472095464464</v>
      </c>
      <c r="D53" s="11">
        <f>PPMT(E$2/12, A53, C$2, -E$23)</f>
        <v>618.20411344340994</v>
      </c>
      <c r="E53" s="11">
        <f t="shared" si="0"/>
        <v>343215.12487390975</v>
      </c>
      <c r="F53" s="11">
        <f t="shared" si="1"/>
        <v>36784.875126090345</v>
      </c>
      <c r="G53" s="11">
        <f>F53+S53-L$2</f>
        <v>86080.877465968486</v>
      </c>
      <c r="H53" s="1">
        <f t="shared" si="2"/>
        <v>0</v>
      </c>
      <c r="I53" s="1">
        <f>O$2* $M53</f>
        <v>106.36767426669707</v>
      </c>
      <c r="J53" s="1">
        <f>P$2* $M53</f>
        <v>106.36767426669707</v>
      </c>
      <c r="K53" s="1">
        <f>Q$2* $M53</f>
        <v>319.1030228000912</v>
      </c>
      <c r="L53" s="1">
        <f>R$2* $M53</f>
        <v>106.36767426669707</v>
      </c>
      <c r="M53" s="1">
        <f>M52*POWER(1 + $I$2, 1/12)</f>
        <v>1.0636767426669707</v>
      </c>
      <c r="N53" s="1">
        <f t="shared" si="6"/>
        <v>638.20604560018251</v>
      </c>
      <c r="O53" s="1">
        <f>O52*POWER(1 + $H$2, 1/12)</f>
        <v>1.1297263219470477</v>
      </c>
      <c r="P53" s="1">
        <f>$M$2 * O53</f>
        <v>4518.9052877881904</v>
      </c>
      <c r="Q53" s="1">
        <f xml:space="preserve"> P53 * (1-$J$2)</f>
        <v>4292.9600233987803</v>
      </c>
      <c r="R53" s="1">
        <f>R52*POWER(1+G$2, 1/12)</f>
        <v>1.1297263219470477</v>
      </c>
      <c r="S53" s="1">
        <f>L$2*R53</f>
        <v>429296.00233987812</v>
      </c>
      <c r="T53" s="1">
        <f t="shared" si="3"/>
        <v>2033.7026548087413</v>
      </c>
      <c r="U53" s="7">
        <f t="shared" si="4"/>
        <v>32218.469298688946</v>
      </c>
      <c r="V53" s="25">
        <f>-SUM(T$24:T53)/T$23</f>
        <v>2.6109234649344466</v>
      </c>
      <c r="W53" s="15">
        <f>IF(A53&lt;=K$2,IF(A53=K$2,T53+G53, T53), 0)</f>
        <v>2033.7026548087413</v>
      </c>
      <c r="X53" s="15">
        <f t="shared" si="5"/>
        <v>32218.469298688946</v>
      </c>
      <c r="Y53" s="25">
        <f>-SUM(W$24:W53)/W$23</f>
        <v>2.6109234649344466</v>
      </c>
      <c r="Z53" s="8"/>
      <c r="AA53" s="1"/>
      <c r="AB53" s="1"/>
      <c r="AC53" s="1"/>
      <c r="AD53" s="1"/>
      <c r="AE53" s="1"/>
      <c r="AF53" s="1"/>
      <c r="AG53" s="1"/>
      <c r="AH53" s="1"/>
      <c r="AI53" s="1"/>
      <c r="AJ53" s="1"/>
      <c r="AK53" s="1"/>
      <c r="AL53" s="1"/>
      <c r="AM53" s="1"/>
      <c r="AN53" s="1"/>
      <c r="AO53" s="1"/>
      <c r="AP53" s="1"/>
      <c r="AQ53" s="1"/>
      <c r="AR53" s="1"/>
      <c r="AS53" s="1"/>
      <c r="AT53" s="1"/>
      <c r="AU53" s="1"/>
      <c r="AV53" s="1"/>
      <c r="AW53" s="1"/>
      <c r="AX53" s="2"/>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row>
    <row r="54" spans="1:92" ht="15.75" thickBot="1" x14ac:dyDescent="0.3">
      <c r="A54" s="34">
        <v>31</v>
      </c>
      <c r="B54" s="11">
        <f>PMT(E$2/12, C$2, -E$23)</f>
        <v>1621.0513229898563</v>
      </c>
      <c r="C54" s="11">
        <f>IPMT(E$2/12, A54, C$2, -E$23)</f>
        <v>1001.0441142155698</v>
      </c>
      <c r="D54" s="11">
        <f>PPMT(E$2/12, A54, C$2, -E$23)</f>
        <v>620.0072087742866</v>
      </c>
      <c r="E54" s="11">
        <f t="shared" si="0"/>
        <v>342595.11766513548</v>
      </c>
      <c r="F54" s="11">
        <f t="shared" si="1"/>
        <v>37404.882334864633</v>
      </c>
      <c r="G54" s="11">
        <f>F54+S54-L$2</f>
        <v>88449.889728100796</v>
      </c>
      <c r="H54" s="1">
        <f t="shared" si="2"/>
        <v>0</v>
      </c>
      <c r="I54" s="1">
        <f>O$2* $M54</f>
        <v>106.58677426009042</v>
      </c>
      <c r="J54" s="1">
        <f>P$2* $M54</f>
        <v>106.58677426009042</v>
      </c>
      <c r="K54" s="1">
        <f>Q$2* $M54</f>
        <v>319.76032278027128</v>
      </c>
      <c r="L54" s="1">
        <f>R$2* $M54</f>
        <v>106.58677426009042</v>
      </c>
      <c r="M54" s="1">
        <f>M53*POWER(1 + $I$2, 1/12)</f>
        <v>1.0658677426009042</v>
      </c>
      <c r="N54" s="1">
        <f t="shared" si="6"/>
        <v>639.52064556054256</v>
      </c>
      <c r="O54" s="1">
        <f>O53*POWER(1 + $H$2, 1/12)</f>
        <v>1.1343289668243057</v>
      </c>
      <c r="P54" s="1">
        <f>$M$2 * O54</f>
        <v>4537.3158672972231</v>
      </c>
      <c r="Q54" s="1">
        <f xml:space="preserve"> P54 * (1-$J$2)</f>
        <v>4310.4500739323621</v>
      </c>
      <c r="R54" s="1">
        <f>R53*POWER(1+G$2, 1/12)</f>
        <v>1.1343289668243057</v>
      </c>
      <c r="S54" s="1">
        <f>L$2*R54</f>
        <v>431045.00739323616</v>
      </c>
      <c r="T54" s="1">
        <f t="shared" si="3"/>
        <v>2049.878105381963</v>
      </c>
      <c r="U54" s="7">
        <f t="shared" si="4"/>
        <v>34268.347404070912</v>
      </c>
      <c r="V54" s="25">
        <f>-SUM(T$24:T54)/T$23</f>
        <v>2.7134173702035449</v>
      </c>
      <c r="W54" s="15">
        <f>IF(A54&lt;=K$2,IF(A54=K$2,T54+G54, T54), 0)</f>
        <v>2049.878105381963</v>
      </c>
      <c r="X54" s="15">
        <f t="shared" si="5"/>
        <v>34268.347404070912</v>
      </c>
      <c r="Y54" s="25">
        <f>-SUM(W$24:W54)/W$23</f>
        <v>2.7134173702035449</v>
      </c>
      <c r="Z54" s="8"/>
      <c r="AA54" s="1"/>
      <c r="AB54" s="1"/>
      <c r="AC54" s="1"/>
      <c r="AD54" s="1"/>
      <c r="AE54" s="1"/>
      <c r="AF54" s="1"/>
      <c r="AG54" s="1"/>
      <c r="AH54" s="1"/>
      <c r="AI54" s="1"/>
      <c r="AJ54" s="1"/>
      <c r="AK54" s="1"/>
      <c r="AL54" s="1"/>
      <c r="AM54" s="1"/>
      <c r="AN54" s="1"/>
      <c r="AO54" s="1"/>
      <c r="AP54" s="1"/>
      <c r="AQ54" s="1"/>
      <c r="AR54" s="1"/>
      <c r="AS54" s="1"/>
      <c r="AT54" s="1"/>
      <c r="AU54" s="1"/>
      <c r="AV54" s="1"/>
      <c r="AW54" s="1"/>
      <c r="AX54" s="2"/>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row>
    <row r="55" spans="1:92" ht="15.75" thickBot="1" x14ac:dyDescent="0.3">
      <c r="A55" s="34">
        <v>32</v>
      </c>
      <c r="B55" s="11">
        <f>PMT(E$2/12, C$2, -E$23)</f>
        <v>1621.0513229898563</v>
      </c>
      <c r="C55" s="11">
        <f>IPMT(E$2/12, A55, C$2, -E$23)</f>
        <v>999.23575985664479</v>
      </c>
      <c r="D55" s="11">
        <f>PPMT(E$2/12, A55, C$2, -E$23)</f>
        <v>621.81556313321153</v>
      </c>
      <c r="E55" s="11">
        <f t="shared" si="0"/>
        <v>341973.30210200226</v>
      </c>
      <c r="F55" s="11">
        <f t="shared" si="1"/>
        <v>38026.697897997845</v>
      </c>
      <c r="G55" s="11">
        <f>F55+S55-L$2</f>
        <v>90827.836007677717</v>
      </c>
      <c r="H55" s="1">
        <f t="shared" si="2"/>
        <v>0</v>
      </c>
      <c r="I55" s="1">
        <f>O$2* $M55</f>
        <v>106.8063255635969</v>
      </c>
      <c r="J55" s="1">
        <f>P$2* $M55</f>
        <v>106.8063255635969</v>
      </c>
      <c r="K55" s="1">
        <f>Q$2* $M55</f>
        <v>320.41897669079071</v>
      </c>
      <c r="L55" s="1">
        <f>R$2* $M55</f>
        <v>106.8063255635969</v>
      </c>
      <c r="M55" s="1">
        <f>M54*POWER(1 + $I$2, 1/12)</f>
        <v>1.068063255635969</v>
      </c>
      <c r="N55" s="1">
        <f t="shared" si="6"/>
        <v>640.83795338158143</v>
      </c>
      <c r="O55" s="1">
        <f>O54*POWER(1 + $H$2, 1/12)</f>
        <v>1.1389503634465259</v>
      </c>
      <c r="P55" s="1">
        <f>$M$2 * O55</f>
        <v>4555.8014537861036</v>
      </c>
      <c r="Q55" s="1">
        <f xml:space="preserve"> P55 * (1-$J$2)</f>
        <v>4328.0113810967978</v>
      </c>
      <c r="R55" s="1">
        <f>R54*POWER(1+G$2, 1/12)</f>
        <v>1.1389503634465259</v>
      </c>
      <c r="S55" s="1">
        <f>L$2*R55</f>
        <v>432801.13810967986</v>
      </c>
      <c r="T55" s="1">
        <f t="shared" si="3"/>
        <v>2066.1221047253603</v>
      </c>
      <c r="U55" s="7">
        <f t="shared" si="4"/>
        <v>36334.469508796275</v>
      </c>
      <c r="V55" s="25">
        <f>-SUM(T$24:T55)/T$23</f>
        <v>2.8167234754398129</v>
      </c>
      <c r="W55" s="15">
        <f>IF(A55&lt;=K$2,IF(A55=K$2,T55+G55, T55), 0)</f>
        <v>2066.1221047253603</v>
      </c>
      <c r="X55" s="15">
        <f t="shared" si="5"/>
        <v>36334.469508796275</v>
      </c>
      <c r="Y55" s="25">
        <f>-SUM(W$24:W55)/W$23</f>
        <v>2.8167234754398129</v>
      </c>
      <c r="Z55" s="8"/>
      <c r="AA55" s="1"/>
      <c r="AB55" s="1"/>
      <c r="AC55" s="1"/>
      <c r="AD55" s="1"/>
      <c r="AE55" s="1"/>
      <c r="AF55" s="1"/>
      <c r="AG55" s="1"/>
      <c r="AH55" s="1"/>
      <c r="AI55" s="1"/>
      <c r="AJ55" s="1"/>
      <c r="AK55" s="1"/>
      <c r="AL55" s="1"/>
      <c r="AM55" s="1"/>
      <c r="AN55" s="1"/>
      <c r="AO55" s="1"/>
      <c r="AP55" s="1"/>
      <c r="AQ55" s="1"/>
      <c r="AR55" s="1"/>
      <c r="AS55" s="1"/>
      <c r="AT55" s="1"/>
      <c r="AU55" s="1"/>
      <c r="AV55" s="1"/>
      <c r="AW55" s="1"/>
      <c r="AX55" s="2"/>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row>
    <row r="56" spans="1:92" ht="15.75" thickBot="1" x14ac:dyDescent="0.3">
      <c r="A56" s="34">
        <v>33</v>
      </c>
      <c r="B56" s="11">
        <f>PMT(E$2/12, C$2, -E$23)</f>
        <v>1621.0513229898563</v>
      </c>
      <c r="C56" s="11">
        <f>IPMT(E$2/12, A56, C$2, -E$23)</f>
        <v>997.42213113083983</v>
      </c>
      <c r="D56" s="11">
        <f>PPMT(E$2/12, A56, C$2, -E$23)</f>
        <v>623.62919185901683</v>
      </c>
      <c r="E56" s="11">
        <f t="shared" si="0"/>
        <v>341349.67291014321</v>
      </c>
      <c r="F56" s="11">
        <f t="shared" si="1"/>
        <v>38650.327089856859</v>
      </c>
      <c r="G56" s="11">
        <f>F56+S56-L$2</f>
        <v>93214.750609899405</v>
      </c>
      <c r="H56" s="1">
        <f t="shared" si="2"/>
        <v>0</v>
      </c>
      <c r="I56" s="1">
        <f>O$2* $M56</f>
        <v>107.02632910684142</v>
      </c>
      <c r="J56" s="1">
        <f>P$2* $M56</f>
        <v>107.02632910684142</v>
      </c>
      <c r="K56" s="1">
        <f>Q$2* $M56</f>
        <v>321.07898732052428</v>
      </c>
      <c r="L56" s="1">
        <f>R$2* $M56</f>
        <v>107.02632910684142</v>
      </c>
      <c r="M56" s="1">
        <f>M55*POWER(1 + $I$2, 1/12)</f>
        <v>1.0702632910684142</v>
      </c>
      <c r="N56" s="1">
        <f t="shared" si="6"/>
        <v>642.15797464104855</v>
      </c>
      <c r="O56" s="1">
        <f>O55*POWER(1 + $H$2, 1/12)</f>
        <v>1.1435905882106383</v>
      </c>
      <c r="P56" s="1">
        <f>$M$2 * O56</f>
        <v>4574.3623528425533</v>
      </c>
      <c r="Q56" s="1">
        <f xml:space="preserve"> P56 * (1-$J$2)</f>
        <v>4345.6442352004251</v>
      </c>
      <c r="R56" s="1">
        <f>R55*POWER(1+G$2, 1/12)</f>
        <v>1.1435905882106383</v>
      </c>
      <c r="S56" s="1">
        <f>L$2*R56</f>
        <v>434564.42352004256</v>
      </c>
      <c r="T56" s="1">
        <f t="shared" si="3"/>
        <v>2082.4349375695201</v>
      </c>
      <c r="U56" s="7">
        <f t="shared" si="4"/>
        <v>38416.904446365792</v>
      </c>
      <c r="V56" s="25">
        <f>-SUM(T$24:T56)/T$23</f>
        <v>2.920845222318289</v>
      </c>
      <c r="W56" s="15">
        <f>IF(A56&lt;=K$2,IF(A56=K$2,T56+G56, T56), 0)</f>
        <v>2082.4349375695201</v>
      </c>
      <c r="X56" s="15">
        <f t="shared" si="5"/>
        <v>38416.904446365792</v>
      </c>
      <c r="Y56" s="25">
        <f>-SUM(W$24:W56)/W$23</f>
        <v>2.920845222318289</v>
      </c>
      <c r="Z56" s="8"/>
      <c r="AA56" s="1"/>
      <c r="AB56" s="1"/>
      <c r="AC56" s="1"/>
      <c r="AD56" s="1"/>
      <c r="AE56" s="1"/>
      <c r="AF56" s="1"/>
      <c r="AG56" s="1"/>
      <c r="AH56" s="1"/>
      <c r="AI56" s="1"/>
      <c r="AJ56" s="1"/>
      <c r="AK56" s="1"/>
      <c r="AL56" s="1"/>
      <c r="AM56" s="1"/>
      <c r="AN56" s="1"/>
      <c r="AO56" s="1"/>
      <c r="AP56" s="1"/>
      <c r="AQ56" s="1"/>
      <c r="AR56" s="1"/>
      <c r="AS56" s="1"/>
      <c r="AT56" s="1"/>
      <c r="AU56" s="1"/>
      <c r="AV56" s="1"/>
      <c r="AW56" s="1"/>
      <c r="AX56" s="2"/>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row>
    <row r="57" spans="1:92" ht="15.75" thickBot="1" x14ac:dyDescent="0.3">
      <c r="A57" s="34">
        <v>34</v>
      </c>
      <c r="B57" s="11">
        <f>PMT(E$2/12, C$2, -E$23)</f>
        <v>1621.0513229898563</v>
      </c>
      <c r="C57" s="11">
        <f>IPMT(E$2/12, A57, C$2, -E$23)</f>
        <v>995.60321265458424</v>
      </c>
      <c r="D57" s="11">
        <f>PPMT(E$2/12, A57, C$2, -E$23)</f>
        <v>625.4481103352723</v>
      </c>
      <c r="E57" s="11">
        <f t="shared" si="0"/>
        <v>340724.22479980794</v>
      </c>
      <c r="F57" s="11">
        <f t="shared" si="1"/>
        <v>39275.775200192133</v>
      </c>
      <c r="G57" s="11">
        <f>F57+S57-L$2</f>
        <v>95610.667973625124</v>
      </c>
      <c r="H57" s="1">
        <f t="shared" si="2"/>
        <v>0</v>
      </c>
      <c r="I57" s="1">
        <f>O$2* $M57</f>
        <v>107.24678582136382</v>
      </c>
      <c r="J57" s="1">
        <f>P$2* $M57</f>
        <v>107.24678582136382</v>
      </c>
      <c r="K57" s="1">
        <f>Q$2* $M57</f>
        <v>321.74035746409146</v>
      </c>
      <c r="L57" s="1">
        <f>R$2* $M57</f>
        <v>107.24678582136382</v>
      </c>
      <c r="M57" s="1">
        <f>M56*POWER(1 + $I$2, 1/12)</f>
        <v>1.0724678582136382</v>
      </c>
      <c r="N57" s="1">
        <f t="shared" si="6"/>
        <v>643.48071492818292</v>
      </c>
      <c r="O57" s="1">
        <f>O56*POWER(1 + $H$2, 1/12)</f>
        <v>1.1482497178248237</v>
      </c>
      <c r="P57" s="1">
        <f>$M$2 * O57</f>
        <v>4592.9988712992945</v>
      </c>
      <c r="Q57" s="1">
        <f xml:space="preserve"> P57 * (1-$J$2)</f>
        <v>4363.3489277343297</v>
      </c>
      <c r="R57" s="1">
        <f>R56*POWER(1+G$2, 1/12)</f>
        <v>1.1482497178248237</v>
      </c>
      <c r="S57" s="1">
        <f>L$2*R57</f>
        <v>436334.89277343301</v>
      </c>
      <c r="T57" s="1">
        <f t="shared" si="3"/>
        <v>2098.8168898162903</v>
      </c>
      <c r="U57" s="7">
        <f t="shared" si="4"/>
        <v>40515.721336182083</v>
      </c>
      <c r="V57" s="25">
        <f>-SUM(T$24:T57)/T$23</f>
        <v>3.0257860668091032</v>
      </c>
      <c r="W57" s="15">
        <f>IF(A57&lt;=K$2,IF(A57=K$2,T57+G57, T57), 0)</f>
        <v>2098.8168898162903</v>
      </c>
      <c r="X57" s="15">
        <f t="shared" si="5"/>
        <v>40515.721336182083</v>
      </c>
      <c r="Y57" s="25">
        <f>-SUM(W$24:W57)/W$23</f>
        <v>3.0257860668091032</v>
      </c>
      <c r="Z57" s="8"/>
      <c r="AA57" s="1"/>
      <c r="AB57" s="1"/>
      <c r="AC57" s="1"/>
      <c r="AD57" s="1"/>
      <c r="AE57" s="1"/>
      <c r="AF57" s="1"/>
      <c r="AG57" s="1"/>
      <c r="AH57" s="1"/>
      <c r="AI57" s="1"/>
      <c r="AJ57" s="1"/>
      <c r="AK57" s="1"/>
      <c r="AL57" s="1"/>
      <c r="AM57" s="1"/>
      <c r="AN57" s="1"/>
      <c r="AO57" s="1"/>
      <c r="AP57" s="1"/>
      <c r="AQ57" s="1"/>
      <c r="AR57" s="1"/>
      <c r="AS57" s="1"/>
      <c r="AT57" s="1"/>
      <c r="AU57" s="1"/>
      <c r="AV57" s="1"/>
      <c r="AW57" s="1"/>
      <c r="AX57" s="2"/>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row>
    <row r="58" spans="1:92" ht="15.75" thickBot="1" x14ac:dyDescent="0.3">
      <c r="A58" s="34">
        <v>35</v>
      </c>
      <c r="B58" s="11">
        <f>PMT(E$2/12, C$2, -E$23)</f>
        <v>1621.0513229898563</v>
      </c>
      <c r="C58" s="11">
        <f>IPMT(E$2/12, A58, C$2, -E$23)</f>
        <v>993.77898899943955</v>
      </c>
      <c r="D58" s="11">
        <f>PPMT(E$2/12, A58, C$2, -E$23)</f>
        <v>627.27233399041677</v>
      </c>
      <c r="E58" s="11">
        <f t="shared" si="0"/>
        <v>340096.95246581751</v>
      </c>
      <c r="F58" s="11">
        <f t="shared" si="1"/>
        <v>39903.047534182551</v>
      </c>
      <c r="G58" s="11">
        <f>F58+S58-L$2</f>
        <v>98015.622671899444</v>
      </c>
      <c r="H58" s="1">
        <f t="shared" si="2"/>
        <v>0</v>
      </c>
      <c r="I58" s="1">
        <f>O$2* $M58</f>
        <v>107.46769664062272</v>
      </c>
      <c r="J58" s="1">
        <f>P$2* $M58</f>
        <v>107.46769664062272</v>
      </c>
      <c r="K58" s="1">
        <f>Q$2* $M58</f>
        <v>322.40308992186817</v>
      </c>
      <c r="L58" s="1">
        <f>R$2* $M58</f>
        <v>107.46769664062272</v>
      </c>
      <c r="M58" s="1">
        <f>M57*POWER(1 + $I$2, 1/12)</f>
        <v>1.0746769664062272</v>
      </c>
      <c r="N58" s="1">
        <f t="shared" si="6"/>
        <v>644.80617984373634</v>
      </c>
      <c r="O58" s="1">
        <f>O57*POWER(1 + $H$2, 1/12)</f>
        <v>1.1529278293097813</v>
      </c>
      <c r="P58" s="1">
        <f>$M$2 * O58</f>
        <v>4611.7113172391255</v>
      </c>
      <c r="Q58" s="1">
        <f xml:space="preserve"> P58 * (1-$J$2)</f>
        <v>4381.1257513771689</v>
      </c>
      <c r="R58" s="1">
        <f>R57*POWER(1+G$2, 1/12)</f>
        <v>1.1529278293097813</v>
      </c>
      <c r="S58" s="1">
        <f>L$2*R58</f>
        <v>438112.57513771689</v>
      </c>
      <c r="T58" s="1">
        <f t="shared" si="3"/>
        <v>2115.2682485435762</v>
      </c>
      <c r="U58" s="7">
        <f t="shared" si="4"/>
        <v>42630.989584725656</v>
      </c>
      <c r="V58" s="25">
        <f>-SUM(T$24:T58)/T$23</f>
        <v>3.1315494792362819</v>
      </c>
      <c r="W58" s="15">
        <f>IF(A58&lt;=K$2,IF(A58=K$2,T58+G58, T58), 0)</f>
        <v>2115.2682485435762</v>
      </c>
      <c r="X58" s="15">
        <f t="shared" si="5"/>
        <v>42630.989584725656</v>
      </c>
      <c r="Y58" s="25">
        <f>-SUM(W$24:W58)/W$23</f>
        <v>3.1315494792362819</v>
      </c>
      <c r="Z58" s="8"/>
      <c r="AA58" s="1"/>
      <c r="AB58" s="1"/>
      <c r="AC58" s="1"/>
      <c r="AD58" s="1"/>
      <c r="AE58" s="1"/>
      <c r="AF58" s="1"/>
      <c r="AG58" s="1"/>
      <c r="AH58" s="1"/>
      <c r="AI58" s="1"/>
      <c r="AJ58" s="1"/>
      <c r="AK58" s="1"/>
      <c r="AL58" s="1"/>
      <c r="AM58" s="1"/>
      <c r="AN58" s="1"/>
      <c r="AO58" s="1"/>
      <c r="AP58" s="1"/>
      <c r="AQ58" s="1"/>
      <c r="AR58" s="1"/>
      <c r="AS58" s="1"/>
      <c r="AT58" s="1"/>
      <c r="AU58" s="1"/>
      <c r="AV58" s="1"/>
      <c r="AW58" s="1"/>
      <c r="AX58" s="2"/>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row>
    <row r="59" spans="1:92" ht="15.75" thickBot="1" x14ac:dyDescent="0.3">
      <c r="A59" s="34">
        <v>36</v>
      </c>
      <c r="B59" s="11">
        <f>PMT(E$2/12, C$2, -E$23)</f>
        <v>1621.0513229898563</v>
      </c>
      <c r="C59" s="11">
        <f>IPMT(E$2/12, A59, C$2, -E$23)</f>
        <v>991.94944469196764</v>
      </c>
      <c r="D59" s="11">
        <f>PPMT(E$2/12, A59, C$2, -E$23)</f>
        <v>629.10187829788879</v>
      </c>
      <c r="E59" s="11">
        <f t="shared" si="0"/>
        <v>339467.85058751964</v>
      </c>
      <c r="F59" s="11">
        <f t="shared" si="1"/>
        <v>40532.149412480438</v>
      </c>
      <c r="G59" s="11">
        <f>F59+S59-L$2</f>
        <v>100429.64941248129</v>
      </c>
      <c r="H59" s="1">
        <f t="shared" si="2"/>
        <v>0</v>
      </c>
      <c r="I59" s="1">
        <f>O$2* $M59</f>
        <v>107.68906249999955</v>
      </c>
      <c r="J59" s="1">
        <f>P$2* $M59</f>
        <v>107.68906249999955</v>
      </c>
      <c r="K59" s="1">
        <f>Q$2* $M59</f>
        <v>323.06718749999862</v>
      </c>
      <c r="L59" s="1">
        <f>R$2* $M59</f>
        <v>107.68906249999955</v>
      </c>
      <c r="M59" s="1">
        <f>M58*POWER(1 + $I$2, 1/12)</f>
        <v>1.0768906249999954</v>
      </c>
      <c r="N59" s="1">
        <f t="shared" si="6"/>
        <v>646.13437499999725</v>
      </c>
      <c r="O59" s="1">
        <f>O58*POWER(1 + $H$2, 1/12)</f>
        <v>1.1576250000000023</v>
      </c>
      <c r="P59" s="1">
        <f>$M$2 * O59</f>
        <v>4630.5000000000091</v>
      </c>
      <c r="Q59" s="1">
        <f xml:space="preserve"> P59 * (1-$J$2)</f>
        <v>4398.9750000000085</v>
      </c>
      <c r="R59" s="1">
        <f>R58*POWER(1+G$2, 1/12)</f>
        <v>1.1576250000000023</v>
      </c>
      <c r="S59" s="1">
        <f>L$2*R59</f>
        <v>439897.50000000087</v>
      </c>
      <c r="T59" s="1">
        <f t="shared" si="3"/>
        <v>2131.7893020101546</v>
      </c>
      <c r="U59" s="7">
        <f t="shared" si="4"/>
        <v>44762.77888673581</v>
      </c>
      <c r="V59" s="25">
        <f>-SUM(T$24:T59)/T$23</f>
        <v>3.2381389443367898</v>
      </c>
      <c r="W59" s="15">
        <f>IF(A59&lt;=K$2,IF(A59=K$2,T59+G59, T59), 0)</f>
        <v>2131.7893020101546</v>
      </c>
      <c r="X59" s="15">
        <f t="shared" si="5"/>
        <v>44762.77888673581</v>
      </c>
      <c r="Y59" s="25">
        <f>-SUM(W$24:W59)/W$23</f>
        <v>3.2381389443367898</v>
      </c>
      <c r="Z59" s="8"/>
      <c r="AA59" s="1"/>
      <c r="AB59" s="1"/>
      <c r="AC59" s="1"/>
      <c r="AD59" s="1"/>
      <c r="AE59" s="1"/>
      <c r="AF59" s="1"/>
      <c r="AG59" s="1"/>
      <c r="AH59" s="1"/>
      <c r="AI59" s="1"/>
      <c r="AJ59" s="1"/>
      <c r="AK59" s="1"/>
      <c r="AL59" s="1"/>
      <c r="AM59" s="1"/>
      <c r="AN59" s="1"/>
      <c r="AO59" s="1"/>
      <c r="AP59" s="1"/>
      <c r="AQ59" s="1"/>
      <c r="AR59" s="1"/>
      <c r="AS59" s="1"/>
      <c r="AT59" s="1"/>
      <c r="AU59" s="1"/>
      <c r="AV59" s="1"/>
      <c r="AW59" s="1"/>
      <c r="AX59" s="2"/>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row>
    <row r="60" spans="1:92" ht="15.75" thickBot="1" x14ac:dyDescent="0.3">
      <c r="A60" s="34">
        <v>37</v>
      </c>
      <c r="B60" s="11">
        <f>PMT(E$2/12, C$2, -E$23)</f>
        <v>1621.0513229898563</v>
      </c>
      <c r="C60" s="11">
        <f>IPMT(E$2/12, A60, C$2, -E$23)</f>
        <v>990.11456421359867</v>
      </c>
      <c r="D60" s="11">
        <f>PPMT(E$2/12, A60, C$2, -E$23)</f>
        <v>630.93675877625765</v>
      </c>
      <c r="E60" s="11">
        <f t="shared" si="0"/>
        <v>338836.91382874339</v>
      </c>
      <c r="F60" s="11">
        <f t="shared" si="1"/>
        <v>41163.086171256698</v>
      </c>
      <c r="G60" s="11">
        <f>F60+S60-L$2</f>
        <v>102852.78303837508</v>
      </c>
      <c r="H60" s="1">
        <f t="shared" si="2"/>
        <v>0</v>
      </c>
      <c r="I60" s="1">
        <f>O$2* $M60</f>
        <v>107.91088433680241</v>
      </c>
      <c r="J60" s="1">
        <f>P$2* $M60</f>
        <v>107.91088433680241</v>
      </c>
      <c r="K60" s="1">
        <f>Q$2* $M60</f>
        <v>323.7326530104072</v>
      </c>
      <c r="L60" s="1">
        <f>R$2* $M60</f>
        <v>107.91088433680241</v>
      </c>
      <c r="M60" s="1">
        <f>M59*POWER(1 + $I$2, 1/12)</f>
        <v>1.079108843368024</v>
      </c>
      <c r="N60" s="1">
        <f t="shared" si="6"/>
        <v>647.46530602081441</v>
      </c>
      <c r="O60" s="1">
        <f>O59*POWER(1 + $H$2, 1/12)</f>
        <v>1.1623413075450484</v>
      </c>
      <c r="P60" s="1">
        <f>$M$2 * O60</f>
        <v>4649.365230180194</v>
      </c>
      <c r="Q60" s="1">
        <f xml:space="preserve"> P60 * (1-$J$2)</f>
        <v>4416.8969686711844</v>
      </c>
      <c r="R60" s="1">
        <f>R59*POWER(1+G$2, 1/12)</f>
        <v>1.1623413075450484</v>
      </c>
      <c r="S60" s="1">
        <f>L$2*R60</f>
        <v>441689.69686711841</v>
      </c>
      <c r="T60" s="1">
        <f t="shared" si="3"/>
        <v>2148.3803396605135</v>
      </c>
      <c r="U60" s="7">
        <f t="shared" si="4"/>
        <v>46911.159226396325</v>
      </c>
      <c r="V60" s="25">
        <f>-SUM(T$24:T60)/T$23</f>
        <v>3.3455579613198156</v>
      </c>
      <c r="W60" s="15">
        <f>IF(A60&lt;=K$2,IF(A60=K$2,T60+G60, T60), 0)</f>
        <v>2148.3803396605135</v>
      </c>
      <c r="X60" s="15">
        <f t="shared" si="5"/>
        <v>46911.159226396325</v>
      </c>
      <c r="Y60" s="25">
        <f>-SUM(W$24:W60)/W$23</f>
        <v>3.3455579613198156</v>
      </c>
      <c r="Z60" s="8"/>
      <c r="AA60" s="1"/>
      <c r="AB60" s="1"/>
      <c r="AC60" s="1"/>
      <c r="AD60" s="1"/>
      <c r="AE60" s="1"/>
      <c r="AF60" s="1"/>
      <c r="AG60" s="1"/>
      <c r="AH60" s="1"/>
      <c r="AI60" s="1"/>
      <c r="AJ60" s="1"/>
      <c r="AK60" s="1"/>
      <c r="AL60" s="1"/>
      <c r="AM60" s="1"/>
      <c r="AN60" s="1"/>
      <c r="AO60" s="1"/>
      <c r="AP60" s="1"/>
      <c r="AQ60" s="1"/>
      <c r="AR60" s="1"/>
      <c r="AS60" s="1"/>
      <c r="AT60" s="1"/>
      <c r="AU60" s="1"/>
      <c r="AV60" s="1"/>
      <c r="AW60" s="1"/>
      <c r="AX60" s="2"/>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row>
    <row r="61" spans="1:92" ht="15.75" thickBot="1" x14ac:dyDescent="0.3">
      <c r="A61" s="34">
        <v>38</v>
      </c>
      <c r="B61" s="11">
        <f>PMT(E$2/12, C$2, -E$23)</f>
        <v>1621.0513229898563</v>
      </c>
      <c r="C61" s="11">
        <f>IPMT(E$2/12, A61, C$2, -E$23)</f>
        <v>988.27433200050109</v>
      </c>
      <c r="D61" s="11">
        <f>PPMT(E$2/12, A61, C$2, -E$23)</f>
        <v>632.77699098935511</v>
      </c>
      <c r="E61" s="11">
        <f t="shared" si="0"/>
        <v>338204.13683775405</v>
      </c>
      <c r="F61" s="11">
        <f t="shared" si="1"/>
        <v>41795.863162246053</v>
      </c>
      <c r="G61" s="11">
        <f>F61+S61-L$2</f>
        <v>105285.05852836318</v>
      </c>
      <c r="H61" s="1">
        <f t="shared" si="2"/>
        <v>0</v>
      </c>
      <c r="I61" s="1">
        <f>O$2* $M61</f>
        <v>108.13316309027014</v>
      </c>
      <c r="J61" s="1">
        <f>P$2* $M61</f>
        <v>108.13316309027014</v>
      </c>
      <c r="K61" s="1">
        <f>Q$2* $M61</f>
        <v>324.39948927081042</v>
      </c>
      <c r="L61" s="1">
        <f>R$2* $M61</f>
        <v>108.13316309027014</v>
      </c>
      <c r="M61" s="1">
        <f>M60*POWER(1 + $I$2, 1/12)</f>
        <v>1.0813316309027015</v>
      </c>
      <c r="N61" s="1">
        <f t="shared" si="6"/>
        <v>648.79897854162084</v>
      </c>
      <c r="O61" s="1">
        <f>O60*POWER(1 + $H$2, 1/12)</f>
        <v>1.1670768299108345</v>
      </c>
      <c r="P61" s="1">
        <f>$M$2 * O61</f>
        <v>4668.3073196433379</v>
      </c>
      <c r="Q61" s="1">
        <f xml:space="preserve"> P61 * (1-$J$2)</f>
        <v>4434.8919536611711</v>
      </c>
      <c r="R61" s="1">
        <f>R60*POWER(1+G$2, 1/12)</f>
        <v>1.1670768299108345</v>
      </c>
      <c r="S61" s="1">
        <f>L$2*R61</f>
        <v>443489.19536611711</v>
      </c>
      <c r="T61" s="1">
        <f t="shared" si="3"/>
        <v>2165.0416521296938</v>
      </c>
      <c r="U61" s="7">
        <f t="shared" si="4"/>
        <v>49076.200878526019</v>
      </c>
      <c r="V61" s="25">
        <f>-SUM(T$24:T61)/T$23</f>
        <v>3.4538100439262998</v>
      </c>
      <c r="W61" s="15">
        <f>IF(A61&lt;=K$2,IF(A61=K$2,T61+G61, T61), 0)</f>
        <v>2165.0416521296938</v>
      </c>
      <c r="X61" s="15">
        <f t="shared" si="5"/>
        <v>49076.200878526019</v>
      </c>
      <c r="Y61" s="25">
        <f>-SUM(W$24:W61)/W$23</f>
        <v>3.4538100439262998</v>
      </c>
      <c r="Z61" s="8"/>
      <c r="AA61" s="1"/>
      <c r="AB61" s="1"/>
      <c r="AC61" s="1"/>
      <c r="AD61" s="1"/>
      <c r="AE61" s="1"/>
      <c r="AF61" s="1"/>
      <c r="AG61" s="1"/>
      <c r="AH61" s="1"/>
      <c r="AI61" s="1"/>
      <c r="AJ61" s="1"/>
      <c r="AK61" s="1"/>
      <c r="AL61" s="1"/>
      <c r="AM61" s="1"/>
      <c r="AN61" s="1"/>
      <c r="AO61" s="1"/>
      <c r="AP61" s="1"/>
      <c r="AQ61" s="1"/>
      <c r="AR61" s="1"/>
      <c r="AS61" s="1"/>
      <c r="AT61" s="1"/>
      <c r="AU61" s="1"/>
      <c r="AV61" s="1"/>
      <c r="AW61" s="1"/>
      <c r="AX61" s="2"/>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row>
    <row r="62" spans="1:92" ht="15.75" thickBot="1" x14ac:dyDescent="0.3">
      <c r="A62" s="34">
        <v>39</v>
      </c>
      <c r="B62" s="11">
        <f>PMT(E$2/12, C$2, -E$23)</f>
        <v>1621.0513229898563</v>
      </c>
      <c r="C62" s="11">
        <f>IPMT(E$2/12, A62, C$2, -E$23)</f>
        <v>986.42873244344901</v>
      </c>
      <c r="D62" s="11">
        <f>PPMT(E$2/12, A62, C$2, -E$23)</f>
        <v>634.62259054640742</v>
      </c>
      <c r="E62" s="11">
        <f t="shared" si="0"/>
        <v>337569.51424720767</v>
      </c>
      <c r="F62" s="11">
        <f t="shared" si="1"/>
        <v>42430.485752792461</v>
      </c>
      <c r="G62" s="11">
        <f>F62+S62-L$2</f>
        <v>107726.51099754177</v>
      </c>
      <c r="H62" s="1">
        <f t="shared" si="2"/>
        <v>0</v>
      </c>
      <c r="I62" s="1">
        <f>O$2* $M62</f>
        <v>108.35589970157631</v>
      </c>
      <c r="J62" s="1">
        <f>P$2* $M62</f>
        <v>108.35589970157631</v>
      </c>
      <c r="K62" s="1">
        <f>Q$2* $M62</f>
        <v>325.06769910472894</v>
      </c>
      <c r="L62" s="1">
        <f>R$2* $M62</f>
        <v>108.35589970157631</v>
      </c>
      <c r="M62" s="1">
        <f>M61*POWER(1 + $I$2, 1/12)</f>
        <v>1.0835589970157631</v>
      </c>
      <c r="N62" s="1">
        <f t="shared" si="6"/>
        <v>650.13539820945778</v>
      </c>
      <c r="O62" s="1">
        <f>O61*POWER(1 + $H$2, 1/12)</f>
        <v>1.1718316453809192</v>
      </c>
      <c r="P62" s="1">
        <f>$M$2 * O62</f>
        <v>4687.3265815236773</v>
      </c>
      <c r="Q62" s="1">
        <f xml:space="preserve"> P62 * (1-$J$2)</f>
        <v>4452.9602524474931</v>
      </c>
      <c r="R62" s="1">
        <f>R61*POWER(1+G$2, 1/12)</f>
        <v>1.1718316453809192</v>
      </c>
      <c r="S62" s="1">
        <f>L$2*R62</f>
        <v>445296.02524474933</v>
      </c>
      <c r="T62" s="1">
        <f t="shared" si="3"/>
        <v>2181.7735312481791</v>
      </c>
      <c r="U62" s="7">
        <f t="shared" si="4"/>
        <v>51257.9744097742</v>
      </c>
      <c r="V62" s="25">
        <f>-SUM(T$24:T62)/T$23</f>
        <v>3.5628987204887088</v>
      </c>
      <c r="W62" s="15">
        <f>IF(A62&lt;=K$2,IF(A62=K$2,T62+G62, T62), 0)</f>
        <v>2181.7735312481791</v>
      </c>
      <c r="X62" s="15">
        <f t="shared" si="5"/>
        <v>51257.9744097742</v>
      </c>
      <c r="Y62" s="25">
        <f>-SUM(W$24:W62)/W$23</f>
        <v>3.5628987204887088</v>
      </c>
      <c r="Z62" s="8"/>
      <c r="AA62" s="1"/>
      <c r="AB62" s="1"/>
      <c r="AC62" s="1"/>
      <c r="AD62" s="1"/>
      <c r="AE62" s="1"/>
      <c r="AF62" s="1"/>
      <c r="AG62" s="1"/>
      <c r="AH62" s="1"/>
      <c r="AI62" s="1"/>
      <c r="AJ62" s="1"/>
      <c r="AK62" s="1"/>
      <c r="AL62" s="1"/>
      <c r="AM62" s="1"/>
      <c r="AN62" s="1"/>
      <c r="AO62" s="1"/>
      <c r="AP62" s="1"/>
      <c r="AQ62" s="1"/>
      <c r="AR62" s="1"/>
      <c r="AS62" s="1"/>
      <c r="AT62" s="1"/>
      <c r="AU62" s="1"/>
      <c r="AV62" s="1"/>
      <c r="AW62" s="1"/>
      <c r="AX62" s="2"/>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row>
    <row r="63" spans="1:92" ht="15.75" thickBot="1" x14ac:dyDescent="0.3">
      <c r="A63" s="34">
        <v>40</v>
      </c>
      <c r="B63" s="11">
        <f>PMT(E$2/12, C$2, -E$23)</f>
        <v>1621.0513229898563</v>
      </c>
      <c r="C63" s="11">
        <f>IPMT(E$2/12, A63, C$2, -E$23)</f>
        <v>984.57774988768858</v>
      </c>
      <c r="D63" s="11">
        <f>PPMT(E$2/12, A63, C$2, -E$23)</f>
        <v>636.47357310216773</v>
      </c>
      <c r="E63" s="11">
        <f t="shared" si="0"/>
        <v>336933.04067410552</v>
      </c>
      <c r="F63" s="11">
        <f t="shared" si="1"/>
        <v>43066.959325894626</v>
      </c>
      <c r="G63" s="11">
        <f>F63+S63-L$2</f>
        <v>110177.17569785763</v>
      </c>
      <c r="H63" s="1">
        <f t="shared" si="2"/>
        <v>0</v>
      </c>
      <c r="I63" s="1">
        <f>O$2* $M63</f>
        <v>108.57909511383306</v>
      </c>
      <c r="J63" s="1">
        <f>P$2* $M63</f>
        <v>108.57909511383306</v>
      </c>
      <c r="K63" s="1">
        <f>Q$2* $M63</f>
        <v>325.73728534149916</v>
      </c>
      <c r="L63" s="1">
        <f>R$2* $M63</f>
        <v>108.57909511383306</v>
      </c>
      <c r="M63" s="1">
        <f>M62*POWER(1 + $I$2, 1/12)</f>
        <v>1.0857909511383306</v>
      </c>
      <c r="N63" s="1">
        <f t="shared" si="6"/>
        <v>651.47457068299832</v>
      </c>
      <c r="O63" s="1">
        <f>O62*POWER(1 + $H$2, 1/12)</f>
        <v>1.1766058325577975</v>
      </c>
      <c r="P63" s="1">
        <f>$M$2 * O63</f>
        <v>4706.4233302311895</v>
      </c>
      <c r="Q63" s="1">
        <f xml:space="preserve"> P63 * (1-$J$2)</f>
        <v>4471.10216371963</v>
      </c>
      <c r="R63" s="1">
        <f>R62*POWER(1+G$2, 1/12)</f>
        <v>1.1766058325577975</v>
      </c>
      <c r="S63" s="1">
        <f>L$2*R63</f>
        <v>447110.21637196303</v>
      </c>
      <c r="T63" s="1">
        <f t="shared" si="3"/>
        <v>2198.5762700467758</v>
      </c>
      <c r="U63" s="7">
        <f t="shared" si="4"/>
        <v>53456.550679820975</v>
      </c>
      <c r="V63" s="25">
        <f>-SUM(T$24:T63)/T$23</f>
        <v>3.6728275339910477</v>
      </c>
      <c r="W63" s="15">
        <f>IF(A63&lt;=K$2,IF(A63=K$2,T63+G63, T63), 0)</f>
        <v>2198.5762700467758</v>
      </c>
      <c r="X63" s="15">
        <f t="shared" si="5"/>
        <v>53456.550679820975</v>
      </c>
      <c r="Y63" s="25">
        <f>-SUM(W$24:W63)/W$23</f>
        <v>3.6728275339910477</v>
      </c>
      <c r="Z63" s="8"/>
      <c r="AA63" s="1"/>
      <c r="AB63" s="1"/>
      <c r="AC63" s="1"/>
      <c r="AD63" s="1"/>
      <c r="AE63" s="1"/>
      <c r="AF63" s="1"/>
      <c r="AG63" s="1"/>
      <c r="AH63" s="1"/>
      <c r="AI63" s="1"/>
      <c r="AJ63" s="1"/>
      <c r="AK63" s="1"/>
      <c r="AL63" s="1"/>
      <c r="AM63" s="1"/>
      <c r="AN63" s="1"/>
      <c r="AO63" s="1"/>
      <c r="AP63" s="1"/>
      <c r="AQ63" s="1"/>
      <c r="AR63" s="1"/>
      <c r="AS63" s="1"/>
      <c r="AT63" s="1"/>
      <c r="AU63" s="1"/>
      <c r="AV63" s="1"/>
      <c r="AW63" s="1"/>
      <c r="AX63" s="2"/>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row>
    <row r="64" spans="1:92" ht="15.75" thickBot="1" x14ac:dyDescent="0.3">
      <c r="A64" s="34">
        <v>41</v>
      </c>
      <c r="B64" s="11">
        <f>PMT(E$2/12, C$2, -E$23)</f>
        <v>1621.0513229898563</v>
      </c>
      <c r="C64" s="11">
        <f>IPMT(E$2/12, A64, C$2, -E$23)</f>
        <v>982.72136863280718</v>
      </c>
      <c r="D64" s="11">
        <f>PPMT(E$2/12, A64, C$2, -E$23)</f>
        <v>638.32995435704913</v>
      </c>
      <c r="E64" s="11">
        <f t="shared" si="0"/>
        <v>336294.71071974846</v>
      </c>
      <c r="F64" s="11">
        <f t="shared" si="1"/>
        <v>43705.289280251673</v>
      </c>
      <c r="G64" s="11">
        <f>F64+S64-L$2</f>
        <v>112637.08801864786</v>
      </c>
      <c r="H64" s="1">
        <f t="shared" si="2"/>
        <v>0</v>
      </c>
      <c r="I64" s="1">
        <f>O$2* $M64</f>
        <v>108.80275027209522</v>
      </c>
      <c r="J64" s="1">
        <f>P$2* $M64</f>
        <v>108.80275027209522</v>
      </c>
      <c r="K64" s="1">
        <f>Q$2* $M64</f>
        <v>326.40825081628566</v>
      </c>
      <c r="L64" s="1">
        <f>R$2* $M64</f>
        <v>108.80275027209522</v>
      </c>
      <c r="M64" s="1">
        <f>M63*POWER(1 + $I$2, 1/12)</f>
        <v>1.0880275027209523</v>
      </c>
      <c r="N64" s="1">
        <f t="shared" si="6"/>
        <v>652.81650163257132</v>
      </c>
      <c r="O64" s="1">
        <f>O63*POWER(1 + $H$2, 1/12)</f>
        <v>1.1813994703642006</v>
      </c>
      <c r="P64" s="1">
        <f>$M$2 * O64</f>
        <v>4725.5978814568025</v>
      </c>
      <c r="Q64" s="1">
        <f xml:space="preserve"> P64 * (1-$J$2)</f>
        <v>4489.3179873839617</v>
      </c>
      <c r="R64" s="1">
        <f>R63*POWER(1+G$2, 1/12)</f>
        <v>1.1813994703642006</v>
      </c>
      <c r="S64" s="1">
        <f>L$2*R64</f>
        <v>448931.7987383962</v>
      </c>
      <c r="T64" s="1">
        <f t="shared" si="3"/>
        <v>2215.4501627615346</v>
      </c>
      <c r="U64" s="7">
        <f t="shared" si="4"/>
        <v>55672.000842582507</v>
      </c>
      <c r="V64" s="25">
        <f>-SUM(T$24:T64)/T$23</f>
        <v>3.7836000421291245</v>
      </c>
      <c r="W64" s="15">
        <f>IF(A64&lt;=K$2,IF(A64=K$2,T64+G64, T64), 0)</f>
        <v>2215.4501627615346</v>
      </c>
      <c r="X64" s="15">
        <f t="shared" si="5"/>
        <v>55672.000842582507</v>
      </c>
      <c r="Y64" s="25">
        <f>-SUM(W$24:W64)/W$23</f>
        <v>3.7836000421291245</v>
      </c>
      <c r="Z64" s="8"/>
      <c r="AA64" s="1"/>
      <c r="AB64" s="1"/>
      <c r="AC64" s="1"/>
      <c r="AD64" s="1"/>
      <c r="AE64" s="1"/>
      <c r="AF64" s="1"/>
      <c r="AG64" s="1"/>
      <c r="AH64" s="1"/>
      <c r="AI64" s="1"/>
      <c r="AJ64" s="1"/>
      <c r="AK64" s="1"/>
      <c r="AL64" s="1"/>
      <c r="AM64" s="1"/>
      <c r="AN64" s="1"/>
      <c r="AO64" s="1"/>
      <c r="AP64" s="1"/>
      <c r="AQ64" s="1"/>
      <c r="AR64" s="1"/>
      <c r="AS64" s="1"/>
      <c r="AT64" s="1"/>
      <c r="AU64" s="1"/>
      <c r="AV64" s="1"/>
      <c r="AW64" s="1"/>
      <c r="AX64" s="2"/>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row>
    <row r="65" spans="1:92" ht="15.75" thickBot="1" x14ac:dyDescent="0.3">
      <c r="A65" s="34">
        <v>42</v>
      </c>
      <c r="B65" s="11">
        <f>PMT(E$2/12, C$2, -E$23)</f>
        <v>1621.0513229898563</v>
      </c>
      <c r="C65" s="11">
        <f>IPMT(E$2/12, A65, C$2, -E$23)</f>
        <v>980.85957293259935</v>
      </c>
      <c r="D65" s="11">
        <f>PPMT(E$2/12, A65, C$2, -E$23)</f>
        <v>640.1917500572572</v>
      </c>
      <c r="E65" s="11">
        <f t="shared" si="0"/>
        <v>335654.51896969118</v>
      </c>
      <c r="F65" s="11">
        <f t="shared" si="1"/>
        <v>44345.481030308933</v>
      </c>
      <c r="G65" s="11">
        <f>F65+S65-L$2</f>
        <v>115106.2834871813</v>
      </c>
      <c r="H65" s="1">
        <f t="shared" si="2"/>
        <v>0</v>
      </c>
      <c r="I65" s="1">
        <f>O$2* $M65</f>
        <v>109.02686612336434</v>
      </c>
      <c r="J65" s="1">
        <f>P$2* $M65</f>
        <v>109.02686612336434</v>
      </c>
      <c r="K65" s="1">
        <f>Q$2* $M65</f>
        <v>327.08059837009301</v>
      </c>
      <c r="L65" s="1">
        <f>R$2* $M65</f>
        <v>109.02686612336434</v>
      </c>
      <c r="M65" s="1">
        <f>M64*POWER(1 + $I$2, 1/12)</f>
        <v>1.0902686612336434</v>
      </c>
      <c r="N65" s="1">
        <f t="shared" si="6"/>
        <v>654.16119674018603</v>
      </c>
      <c r="O65" s="1">
        <f>O64*POWER(1 + $H$2, 1/12)</f>
        <v>1.1862126380444009</v>
      </c>
      <c r="P65" s="1">
        <f>$M$2 * O65</f>
        <v>4744.8505521776033</v>
      </c>
      <c r="Q65" s="1">
        <f xml:space="preserve"> P65 * (1-$J$2)</f>
        <v>4507.6080245687226</v>
      </c>
      <c r="R65" s="1">
        <f>R64*POWER(1+G$2, 1/12)</f>
        <v>1.1862126380444009</v>
      </c>
      <c r="S65" s="1">
        <f>L$2*R65</f>
        <v>450760.80245687236</v>
      </c>
      <c r="T65" s="1">
        <f t="shared" si="3"/>
        <v>2232.3955048386806</v>
      </c>
      <c r="U65" s="7">
        <f t="shared" si="4"/>
        <v>57904.396347421185</v>
      </c>
      <c r="V65" s="25">
        <f>-SUM(T$24:T65)/T$23</f>
        <v>3.8952198173710588</v>
      </c>
      <c r="W65" s="15">
        <f>IF(A65&lt;=K$2,IF(A65=K$2,T65+G65, T65), 0)</f>
        <v>2232.3955048386806</v>
      </c>
      <c r="X65" s="15">
        <f t="shared" si="5"/>
        <v>57904.396347421185</v>
      </c>
      <c r="Y65" s="25">
        <f>-SUM(W$24:W65)/W$23</f>
        <v>3.8952198173710588</v>
      </c>
      <c r="Z65" s="8"/>
      <c r="AA65" s="1"/>
      <c r="AB65" s="1"/>
      <c r="AC65" s="1"/>
      <c r="AD65" s="1"/>
      <c r="AE65" s="1"/>
      <c r="AF65" s="1"/>
      <c r="AG65" s="1"/>
      <c r="AH65" s="1"/>
      <c r="AI65" s="1"/>
      <c r="AJ65" s="1"/>
      <c r="AK65" s="1"/>
      <c r="AL65" s="1"/>
      <c r="AM65" s="1"/>
      <c r="AN65" s="1"/>
      <c r="AO65" s="1"/>
      <c r="AP65" s="1"/>
      <c r="AQ65" s="1"/>
      <c r="AR65" s="1"/>
      <c r="AS65" s="1"/>
      <c r="AT65" s="1"/>
      <c r="AU65" s="1"/>
      <c r="AV65" s="1"/>
      <c r="AW65" s="1"/>
      <c r="AX65" s="2"/>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row>
    <row r="66" spans="1:92" ht="15.75" thickBot="1" x14ac:dyDescent="0.3">
      <c r="A66" s="34">
        <v>43</v>
      </c>
      <c r="B66" s="11">
        <f>PMT(E$2/12, C$2, -E$23)</f>
        <v>1621.0513229898563</v>
      </c>
      <c r="C66" s="11">
        <f>IPMT(E$2/12, A66, C$2, -E$23)</f>
        <v>978.99234699493218</v>
      </c>
      <c r="D66" s="11">
        <f>PPMT(E$2/12, A66, C$2, -E$23)</f>
        <v>642.05897599492414</v>
      </c>
      <c r="E66" s="11">
        <f t="shared" si="0"/>
        <v>335012.45999369625</v>
      </c>
      <c r="F66" s="11">
        <f t="shared" si="1"/>
        <v>44987.540006303854</v>
      </c>
      <c r="G66" s="11">
        <f>F66+S66-L$2</f>
        <v>117584.79776920215</v>
      </c>
      <c r="H66" s="1">
        <f t="shared" si="2"/>
        <v>0</v>
      </c>
      <c r="I66" s="1">
        <f>O$2* $M66</f>
        <v>109.25144361659254</v>
      </c>
      <c r="J66" s="1">
        <f>P$2* $M66</f>
        <v>109.25144361659254</v>
      </c>
      <c r="K66" s="1">
        <f>Q$2* $M66</f>
        <v>327.7543308497776</v>
      </c>
      <c r="L66" s="1">
        <f>R$2* $M66</f>
        <v>109.25144361659254</v>
      </c>
      <c r="M66" s="1">
        <f>M65*POWER(1 + $I$2, 1/12)</f>
        <v>1.0925144361659254</v>
      </c>
      <c r="N66" s="1">
        <f t="shared" si="6"/>
        <v>655.5086616995552</v>
      </c>
      <c r="O66" s="1">
        <f>O65*POWER(1 + $H$2, 1/12)</f>
        <v>1.1910454151655219</v>
      </c>
      <c r="P66" s="1">
        <f>$M$2 * O66</f>
        <v>4764.1816606620878</v>
      </c>
      <c r="Q66" s="1">
        <f xml:space="preserve"> P66 * (1-$J$2)</f>
        <v>4525.9725776289833</v>
      </c>
      <c r="R66" s="1">
        <f>R65*POWER(1+G$2, 1/12)</f>
        <v>1.1910454151655219</v>
      </c>
      <c r="S66" s="1">
        <f>L$2*R66</f>
        <v>452597.25776289828</v>
      </c>
      <c r="T66" s="1">
        <f t="shared" si="3"/>
        <v>2249.4125929395723</v>
      </c>
      <c r="U66" s="7">
        <f t="shared" si="4"/>
        <v>60153.808940360759</v>
      </c>
      <c r="V66" s="25">
        <f>-SUM(T$24:T66)/T$23</f>
        <v>4.007690447018037</v>
      </c>
      <c r="W66" s="15">
        <f>IF(A66&lt;=K$2,IF(A66=K$2,T66+G66, T66), 0)</f>
        <v>2249.4125929395723</v>
      </c>
      <c r="X66" s="15">
        <f t="shared" si="5"/>
        <v>60153.808940360759</v>
      </c>
      <c r="Y66" s="25">
        <f>-SUM(W$24:W66)/W$23</f>
        <v>4.007690447018037</v>
      </c>
      <c r="Z66" s="8"/>
      <c r="AA66" s="1"/>
      <c r="AB66" s="1"/>
      <c r="AC66" s="1"/>
      <c r="AD66" s="1"/>
      <c r="AE66" s="1"/>
      <c r="AF66" s="1"/>
      <c r="AG66" s="1"/>
      <c r="AH66" s="1"/>
      <c r="AI66" s="1"/>
      <c r="AJ66" s="1"/>
      <c r="AK66" s="1"/>
      <c r="AL66" s="1"/>
      <c r="AM66" s="1"/>
      <c r="AN66" s="1"/>
      <c r="AO66" s="1"/>
      <c r="AP66" s="1"/>
      <c r="AQ66" s="1"/>
      <c r="AR66" s="1"/>
      <c r="AS66" s="1"/>
      <c r="AT66" s="1"/>
      <c r="AU66" s="1"/>
      <c r="AV66" s="1"/>
      <c r="AW66" s="1"/>
      <c r="AX66" s="2"/>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row>
    <row r="67" spans="1:92" ht="15.75" thickBot="1" x14ac:dyDescent="0.3">
      <c r="A67" s="34">
        <v>44</v>
      </c>
      <c r="B67" s="11">
        <f>PMT(E$2/12, C$2, -E$23)</f>
        <v>1621.0513229898563</v>
      </c>
      <c r="C67" s="11">
        <f>IPMT(E$2/12, A67, C$2, -E$23)</f>
        <v>977.1196749816138</v>
      </c>
      <c r="D67" s="11">
        <f>PPMT(E$2/12, A67, C$2, -E$23)</f>
        <v>643.93164800824263</v>
      </c>
      <c r="E67" s="11">
        <f t="shared" si="0"/>
        <v>334368.52834568801</v>
      </c>
      <c r="F67" s="11">
        <f t="shared" si="1"/>
        <v>45631.471654312096</v>
      </c>
      <c r="G67" s="11">
        <f>F67+S67-L$2</f>
        <v>120072.66666947625</v>
      </c>
      <c r="H67" s="1">
        <f t="shared" si="2"/>
        <v>0</v>
      </c>
      <c r="I67" s="1">
        <f>O$2* $M67</f>
        <v>109.47648370268668</v>
      </c>
      <c r="J67" s="1">
        <f>P$2* $M67</f>
        <v>109.47648370268668</v>
      </c>
      <c r="K67" s="1">
        <f>Q$2* $M67</f>
        <v>328.42945110806005</v>
      </c>
      <c r="L67" s="1">
        <f>R$2* $M67</f>
        <v>109.47648370268668</v>
      </c>
      <c r="M67" s="1">
        <f>M66*POWER(1 + $I$2, 1/12)</f>
        <v>1.0947648370268668</v>
      </c>
      <c r="N67" s="1">
        <f t="shared" si="6"/>
        <v>656.8589022161201</v>
      </c>
      <c r="O67" s="1">
        <f>O66*POWER(1 + $H$2, 1/12)</f>
        <v>1.195897881618853</v>
      </c>
      <c r="P67" s="1">
        <f>$M$2 * O67</f>
        <v>4783.5915264754121</v>
      </c>
      <c r="Q67" s="1">
        <f xml:space="preserve"> P67 * (1-$J$2)</f>
        <v>4544.4119501516416</v>
      </c>
      <c r="R67" s="1">
        <f>R66*POWER(1+G$2, 1/12)</f>
        <v>1.195897881618853</v>
      </c>
      <c r="S67" s="1">
        <f>L$2*R67</f>
        <v>454441.19501516415</v>
      </c>
      <c r="T67" s="1">
        <f t="shared" si="3"/>
        <v>2266.501724945665</v>
      </c>
      <c r="U67" s="7">
        <f t="shared" si="4"/>
        <v>62420.310665306424</v>
      </c>
      <c r="V67" s="25">
        <f>-SUM(T$24:T67)/T$23</f>
        <v>4.1210155332653198</v>
      </c>
      <c r="W67" s="15">
        <f>IF(A67&lt;=K$2,IF(A67=K$2,T67+G67, T67), 0)</f>
        <v>2266.501724945665</v>
      </c>
      <c r="X67" s="15">
        <f t="shared" si="5"/>
        <v>62420.310665306424</v>
      </c>
      <c r="Y67" s="25">
        <f>-SUM(W$24:W67)/W$23</f>
        <v>4.1210155332653198</v>
      </c>
      <c r="Z67" s="8"/>
      <c r="AA67" s="1"/>
      <c r="AB67" s="1"/>
      <c r="AC67" s="1"/>
      <c r="AD67" s="1"/>
      <c r="AE67" s="1"/>
      <c r="AF67" s="1"/>
      <c r="AG67" s="1"/>
      <c r="AH67" s="1"/>
      <c r="AI67" s="1"/>
      <c r="AJ67" s="1"/>
      <c r="AK67" s="1"/>
      <c r="AL67" s="1"/>
      <c r="AM67" s="1"/>
      <c r="AN67" s="1"/>
      <c r="AO67" s="1"/>
      <c r="AP67" s="1"/>
      <c r="AQ67" s="1"/>
      <c r="AR67" s="1"/>
      <c r="AS67" s="1"/>
      <c r="AT67" s="1"/>
      <c r="AU67" s="1"/>
      <c r="AV67" s="1"/>
      <c r="AW67" s="1"/>
      <c r="AX67" s="2"/>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row>
    <row r="68" spans="1:92" ht="15.75" thickBot="1" x14ac:dyDescent="0.3">
      <c r="A68" s="34">
        <v>45</v>
      </c>
      <c r="B68" s="11">
        <f>PMT(E$2/12, C$2, -E$23)</f>
        <v>1621.0513229898563</v>
      </c>
      <c r="C68" s="11">
        <f>IPMT(E$2/12, A68, C$2, -E$23)</f>
        <v>975.24154100825626</v>
      </c>
      <c r="D68" s="11">
        <f>PPMT(E$2/12, A68, C$2, -E$23)</f>
        <v>645.80978198160005</v>
      </c>
      <c r="E68" s="11">
        <f t="shared" si="0"/>
        <v>333722.71856370644</v>
      </c>
      <c r="F68" s="11">
        <f t="shared" si="1"/>
        <v>46277.281436293699</v>
      </c>
      <c r="G68" s="11">
        <f>F68+S68-L$2</f>
        <v>122569.9261323387</v>
      </c>
      <c r="H68" s="1">
        <f t="shared" si="2"/>
        <v>0</v>
      </c>
      <c r="I68" s="1">
        <f>O$2* $M68</f>
        <v>109.70198733451232</v>
      </c>
      <c r="J68" s="1">
        <f>P$2* $M68</f>
        <v>109.70198733451232</v>
      </c>
      <c r="K68" s="1">
        <f>Q$2* $M68</f>
        <v>329.105962003537</v>
      </c>
      <c r="L68" s="1">
        <f>R$2* $M68</f>
        <v>109.70198733451232</v>
      </c>
      <c r="M68" s="1">
        <f>M67*POWER(1 + $I$2, 1/12)</f>
        <v>1.0970198733451233</v>
      </c>
      <c r="N68" s="1">
        <f t="shared" si="6"/>
        <v>658.211924007074</v>
      </c>
      <c r="O68" s="1">
        <f>O67*POWER(1 + $H$2, 1/12)</f>
        <v>1.2007701176211711</v>
      </c>
      <c r="P68" s="1">
        <f>$M$2 * O68</f>
        <v>4803.0804704846842</v>
      </c>
      <c r="Q68" s="1">
        <f xml:space="preserve"> P68 * (1-$J$2)</f>
        <v>4562.9264469604495</v>
      </c>
      <c r="R68" s="1">
        <f>R67*POWER(1+G$2, 1/12)</f>
        <v>1.2007701176211711</v>
      </c>
      <c r="S68" s="1">
        <f>L$2*R68</f>
        <v>456292.64469604503</v>
      </c>
      <c r="T68" s="1">
        <f t="shared" si="3"/>
        <v>2283.6631999635192</v>
      </c>
      <c r="U68" s="7">
        <f t="shared" si="4"/>
        <v>64703.973865269945</v>
      </c>
      <c r="V68" s="25">
        <f>-SUM(T$24:T68)/T$23</f>
        <v>4.235198693263496</v>
      </c>
      <c r="W68" s="15">
        <f>IF(A68&lt;=K$2,IF(A68=K$2,T68+G68, T68), 0)</f>
        <v>2283.6631999635192</v>
      </c>
      <c r="X68" s="15">
        <f t="shared" si="5"/>
        <v>64703.973865269945</v>
      </c>
      <c r="Y68" s="25">
        <f>-SUM(W$24:W68)/W$23</f>
        <v>4.235198693263496</v>
      </c>
      <c r="Z68" s="8"/>
      <c r="AA68" s="1"/>
      <c r="AB68" s="1"/>
      <c r="AC68" s="1"/>
      <c r="AD68" s="1"/>
      <c r="AE68" s="1"/>
      <c r="AF68" s="1"/>
      <c r="AG68" s="1"/>
      <c r="AH68" s="1"/>
      <c r="AI68" s="1"/>
      <c r="AJ68" s="1"/>
      <c r="AK68" s="1"/>
      <c r="AL68" s="1"/>
      <c r="AM68" s="1"/>
      <c r="AN68" s="1"/>
      <c r="AO68" s="1"/>
      <c r="AP68" s="1"/>
      <c r="AQ68" s="1"/>
      <c r="AR68" s="1"/>
      <c r="AS68" s="1"/>
      <c r="AT68" s="1"/>
      <c r="AU68" s="1"/>
      <c r="AV68" s="1"/>
      <c r="AW68" s="1"/>
      <c r="AX68" s="2"/>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row>
    <row r="69" spans="1:92" ht="15.75" thickBot="1" x14ac:dyDescent="0.3">
      <c r="A69" s="34">
        <v>46</v>
      </c>
      <c r="B69" s="11">
        <f>PMT(E$2/12, C$2, -E$23)</f>
        <v>1621.0513229898563</v>
      </c>
      <c r="C69" s="11">
        <f>IPMT(E$2/12, A69, C$2, -E$23)</f>
        <v>973.3579291441431</v>
      </c>
      <c r="D69" s="11">
        <f>PPMT(E$2/12, A69, C$2, -E$23)</f>
        <v>647.69339384571299</v>
      </c>
      <c r="E69" s="11">
        <f t="shared" si="0"/>
        <v>333075.02516986075</v>
      </c>
      <c r="F69" s="11">
        <f t="shared" si="1"/>
        <v>46924.974830139414</v>
      </c>
      <c r="G69" s="11">
        <f>F69+S69-L$2</f>
        <v>125076.61224224442</v>
      </c>
      <c r="H69" s="1">
        <f t="shared" si="2"/>
        <v>0</v>
      </c>
      <c r="I69" s="1">
        <f>O$2* $M69</f>
        <v>109.9279554668978</v>
      </c>
      <c r="J69" s="1">
        <f>P$2* $M69</f>
        <v>109.9279554668978</v>
      </c>
      <c r="K69" s="1">
        <f>Q$2* $M69</f>
        <v>329.7838664006934</v>
      </c>
      <c r="L69" s="1">
        <f>R$2* $M69</f>
        <v>109.9279554668978</v>
      </c>
      <c r="M69" s="1">
        <f>M68*POWER(1 + $I$2, 1/12)</f>
        <v>1.099279554668978</v>
      </c>
      <c r="N69" s="1">
        <f t="shared" si="6"/>
        <v>659.56773280138691</v>
      </c>
      <c r="O69" s="1">
        <f>O68*POWER(1 + $H$2, 1/12)</f>
        <v>1.2056622037160658</v>
      </c>
      <c r="P69" s="1">
        <f>$M$2 * O69</f>
        <v>4822.6488148642629</v>
      </c>
      <c r="Q69" s="1">
        <f xml:space="preserve"> P69 * (1-$J$2)</f>
        <v>4581.5163741210499</v>
      </c>
      <c r="R69" s="1">
        <f>R68*POWER(1+G$2, 1/12)</f>
        <v>1.2056622037160658</v>
      </c>
      <c r="S69" s="1">
        <f>L$2*R69</f>
        <v>458151.63741210499</v>
      </c>
      <c r="T69" s="1">
        <f t="shared" si="3"/>
        <v>2300.8973183298067</v>
      </c>
      <c r="U69" s="7">
        <f t="shared" si="4"/>
        <v>67004.871183599753</v>
      </c>
      <c r="V69" s="25">
        <f>-SUM(T$24:T69)/T$23</f>
        <v>4.3502435591799866</v>
      </c>
      <c r="W69" s="15">
        <f>IF(A69&lt;=K$2,IF(A69=K$2,T69+G69, T69), 0)</f>
        <v>2300.8973183298067</v>
      </c>
      <c r="X69" s="15">
        <f t="shared" si="5"/>
        <v>67004.871183599753</v>
      </c>
      <c r="Y69" s="25">
        <f>-SUM(W$24:W69)/W$23</f>
        <v>4.3502435591799866</v>
      </c>
      <c r="Z69" s="8"/>
      <c r="AA69" s="1"/>
      <c r="AB69" s="1"/>
      <c r="AC69" s="1"/>
      <c r="AD69" s="1"/>
      <c r="AE69" s="1"/>
      <c r="AF69" s="1"/>
      <c r="AG69" s="1"/>
      <c r="AH69" s="1"/>
      <c r="AI69" s="1"/>
      <c r="AJ69" s="1"/>
      <c r="AK69" s="1"/>
      <c r="AL69" s="1"/>
      <c r="AM69" s="1"/>
      <c r="AN69" s="1"/>
      <c r="AO69" s="1"/>
      <c r="AP69" s="1"/>
      <c r="AQ69" s="1"/>
      <c r="AR69" s="1"/>
      <c r="AS69" s="1"/>
      <c r="AT69" s="1"/>
      <c r="AU69" s="1"/>
      <c r="AV69" s="1"/>
      <c r="AW69" s="1"/>
      <c r="AX69" s="2"/>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row>
    <row r="70" spans="1:92" ht="15.75" thickBot="1" x14ac:dyDescent="0.3">
      <c r="A70" s="34">
        <v>47</v>
      </c>
      <c r="B70" s="11">
        <f>PMT(E$2/12, C$2, -E$23)</f>
        <v>1621.0513229898563</v>
      </c>
      <c r="C70" s="11">
        <f>IPMT(E$2/12, A70, C$2, -E$23)</f>
        <v>971.46882341209334</v>
      </c>
      <c r="D70" s="11">
        <f>PPMT(E$2/12, A70, C$2, -E$23)</f>
        <v>649.58249957776309</v>
      </c>
      <c r="E70" s="11">
        <f t="shared" si="0"/>
        <v>332425.44267028297</v>
      </c>
      <c r="F70" s="11">
        <f t="shared" si="1"/>
        <v>47574.55732971718</v>
      </c>
      <c r="G70" s="11">
        <f>F70+S70-L$2</f>
        <v>127592.76122432027</v>
      </c>
      <c r="H70" s="1">
        <f t="shared" si="2"/>
        <v>0</v>
      </c>
      <c r="I70" s="1">
        <f>O$2* $M70</f>
        <v>110.15438905663817</v>
      </c>
      <c r="J70" s="1">
        <f>P$2* $M70</f>
        <v>110.15438905663817</v>
      </c>
      <c r="K70" s="1">
        <f>Q$2* $M70</f>
        <v>330.46316716991453</v>
      </c>
      <c r="L70" s="1">
        <f>R$2* $M70</f>
        <v>110.15438905663817</v>
      </c>
      <c r="M70" s="1">
        <f>M69*POWER(1 + $I$2, 1/12)</f>
        <v>1.1015438905663817</v>
      </c>
      <c r="N70" s="1">
        <f t="shared" si="6"/>
        <v>660.92633433982905</v>
      </c>
      <c r="O70" s="1">
        <f>O69*POWER(1 + $H$2, 1/12)</f>
        <v>1.2105742207752712</v>
      </c>
      <c r="P70" s="1">
        <f>$M$2 * O70</f>
        <v>4842.2968831010849</v>
      </c>
      <c r="Q70" s="1">
        <f xml:space="preserve"> P70 * (1-$J$2)</f>
        <v>4600.1820389460308</v>
      </c>
      <c r="R70" s="1">
        <f>R69*POWER(1+G$2, 1/12)</f>
        <v>1.2105742207752712</v>
      </c>
      <c r="S70" s="1">
        <f>L$2*R70</f>
        <v>460018.20389460307</v>
      </c>
      <c r="T70" s="1">
        <f t="shared" si="3"/>
        <v>2318.2043816163459</v>
      </c>
      <c r="U70" s="7">
        <f t="shared" si="4"/>
        <v>69323.075565216102</v>
      </c>
      <c r="V70" s="25">
        <f>-SUM(T$24:T70)/T$23</f>
        <v>4.4661537782608036</v>
      </c>
      <c r="W70" s="15">
        <f>IF(A70&lt;=K$2,IF(A70=K$2,T70+G70, T70), 0)</f>
        <v>2318.2043816163459</v>
      </c>
      <c r="X70" s="15">
        <f t="shared" si="5"/>
        <v>69323.075565216102</v>
      </c>
      <c r="Y70" s="25">
        <f>-SUM(W$24:W70)/W$23</f>
        <v>4.4661537782608036</v>
      </c>
      <c r="Z70" s="8"/>
      <c r="AA70" s="1"/>
      <c r="AB70" s="1"/>
      <c r="AC70" s="1"/>
      <c r="AD70" s="1"/>
      <c r="AE70" s="1"/>
      <c r="AF70" s="1"/>
      <c r="AG70" s="1"/>
      <c r="AH70" s="1"/>
      <c r="AI70" s="1"/>
      <c r="AJ70" s="1"/>
      <c r="AK70" s="1"/>
      <c r="AL70" s="1"/>
      <c r="AM70" s="1"/>
      <c r="AN70" s="1"/>
      <c r="AO70" s="1"/>
      <c r="AP70" s="1"/>
      <c r="AQ70" s="1"/>
      <c r="AR70" s="1"/>
      <c r="AS70" s="1"/>
      <c r="AT70" s="1"/>
      <c r="AU70" s="1"/>
      <c r="AV70" s="1"/>
      <c r="AW70" s="1"/>
      <c r="AX70" s="2"/>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row>
    <row r="71" spans="1:92" ht="15.75" thickBot="1" x14ac:dyDescent="0.3">
      <c r="A71" s="34">
        <v>48</v>
      </c>
      <c r="B71" s="11">
        <f>PMT(E$2/12, C$2, -E$23)</f>
        <v>1621.0513229898563</v>
      </c>
      <c r="C71" s="11">
        <f>IPMT(E$2/12, A71, C$2, -E$23)</f>
        <v>969.57420778832488</v>
      </c>
      <c r="D71" s="11">
        <f>PPMT(E$2/12, A71, C$2, -E$23)</f>
        <v>651.47711520153155</v>
      </c>
      <c r="E71" s="11">
        <f t="shared" si="0"/>
        <v>331773.96555508144</v>
      </c>
      <c r="F71" s="11">
        <f t="shared" si="1"/>
        <v>48226.034444918711</v>
      </c>
      <c r="G71" s="11">
        <f>F71+S71-L$2</f>
        <v>130118.40944492002</v>
      </c>
      <c r="H71" s="1">
        <f t="shared" si="2"/>
        <v>0</v>
      </c>
      <c r="I71" s="1">
        <f>O$2* $M71</f>
        <v>110.38128906249941</v>
      </c>
      <c r="J71" s="1">
        <f>P$2* $M71</f>
        <v>110.38128906249941</v>
      </c>
      <c r="K71" s="1">
        <f>Q$2* $M71</f>
        <v>331.14386718749819</v>
      </c>
      <c r="L71" s="1">
        <f>R$2* $M71</f>
        <v>110.38128906249941</v>
      </c>
      <c r="M71" s="1">
        <f>M70*POWER(1 + $I$2, 1/12)</f>
        <v>1.103812890624994</v>
      </c>
      <c r="N71" s="1">
        <f t="shared" si="6"/>
        <v>662.28773437499638</v>
      </c>
      <c r="O71" s="1">
        <f>O70*POWER(1 + $H$2, 1/12)</f>
        <v>1.2155062500000033</v>
      </c>
      <c r="P71" s="1">
        <f>$M$2 * O71</f>
        <v>4862.0250000000133</v>
      </c>
      <c r="Q71" s="1">
        <f xml:space="preserve"> P71 * (1-$J$2)</f>
        <v>4618.9237500000127</v>
      </c>
      <c r="R71" s="1">
        <f>R70*POWER(1+G$2, 1/12)</f>
        <v>1.2155062500000033</v>
      </c>
      <c r="S71" s="1">
        <f>L$2*R71</f>
        <v>461892.37500000128</v>
      </c>
      <c r="T71" s="1">
        <f t="shared" si="3"/>
        <v>2335.5846926351596</v>
      </c>
      <c r="U71" s="7">
        <f t="shared" si="4"/>
        <v>71658.660257851268</v>
      </c>
      <c r="V71" s="25">
        <f>-SUM(T$24:T71)/T$23</f>
        <v>4.5829330128925623</v>
      </c>
      <c r="W71" s="15">
        <f>IF(A71&lt;=K$2,IF(A71=K$2,T71+G71, T71), 0)</f>
        <v>2335.5846926351596</v>
      </c>
      <c r="X71" s="15">
        <f t="shared" si="5"/>
        <v>71658.660257851268</v>
      </c>
      <c r="Y71" s="25">
        <f>-SUM(W$24:W71)/W$23</f>
        <v>4.5829330128925623</v>
      </c>
      <c r="Z71" s="8"/>
      <c r="AA71" s="1"/>
      <c r="AB71" s="1"/>
      <c r="AC71" s="1"/>
      <c r="AD71" s="1"/>
      <c r="AE71" s="1"/>
      <c r="AF71" s="1"/>
      <c r="AG71" s="1"/>
      <c r="AH71" s="1"/>
      <c r="AI71" s="1"/>
      <c r="AJ71" s="1"/>
      <c r="AK71" s="1"/>
      <c r="AL71" s="1"/>
      <c r="AM71" s="1"/>
      <c r="AN71" s="1"/>
      <c r="AO71" s="1"/>
      <c r="AP71" s="1"/>
      <c r="AQ71" s="1"/>
      <c r="AR71" s="1"/>
      <c r="AS71" s="1"/>
      <c r="AT71" s="1"/>
      <c r="AU71" s="1"/>
      <c r="AV71" s="1"/>
      <c r="AW71" s="1"/>
      <c r="AX71" s="2"/>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row>
    <row r="72" spans="1:92" ht="15.75" thickBot="1" x14ac:dyDescent="0.3">
      <c r="A72" s="34">
        <v>49</v>
      </c>
      <c r="B72" s="11">
        <f>PMT(E$2/12, C$2, -E$23)</f>
        <v>1621.0513229898563</v>
      </c>
      <c r="C72" s="11">
        <f>IPMT(E$2/12, A72, C$2, -E$23)</f>
        <v>967.6740662023202</v>
      </c>
      <c r="D72" s="11">
        <f>PPMT(E$2/12, A72, C$2, -E$23)</f>
        <v>653.377256787536</v>
      </c>
      <c r="E72" s="11">
        <f t="shared" si="0"/>
        <v>331120.58829829388</v>
      </c>
      <c r="F72" s="11">
        <f t="shared" si="1"/>
        <v>48879.411701706245</v>
      </c>
      <c r="G72" s="11">
        <f>F72+S72-L$2</f>
        <v>132653.59341218084</v>
      </c>
      <c r="H72" s="1">
        <f t="shared" si="2"/>
        <v>0</v>
      </c>
      <c r="I72" s="1">
        <f>O$2* $M72</f>
        <v>110.60865644522234</v>
      </c>
      <c r="J72" s="1">
        <f>P$2* $M72</f>
        <v>110.60865644522234</v>
      </c>
      <c r="K72" s="1">
        <f>Q$2* $M72</f>
        <v>331.82596933566697</v>
      </c>
      <c r="L72" s="1">
        <f>R$2* $M72</f>
        <v>110.60865644522234</v>
      </c>
      <c r="M72" s="1">
        <f>M71*POWER(1 + $I$2, 1/12)</f>
        <v>1.1060865644522233</v>
      </c>
      <c r="N72" s="1">
        <f t="shared" si="6"/>
        <v>663.65193867133394</v>
      </c>
      <c r="O72" s="1">
        <f>O71*POWER(1 + $H$2, 1/12)</f>
        <v>1.2204583729223015</v>
      </c>
      <c r="P72" s="1">
        <f>$M$2 * O72</f>
        <v>4881.8334916892063</v>
      </c>
      <c r="Q72" s="1">
        <f xml:space="preserve"> P72 * (1-$J$2)</f>
        <v>4637.7418171047457</v>
      </c>
      <c r="R72" s="1">
        <f>R71*POWER(1+G$2, 1/12)</f>
        <v>1.2204583729223015</v>
      </c>
      <c r="S72" s="1">
        <f>L$2*R72</f>
        <v>463774.1817104746</v>
      </c>
      <c r="T72" s="1">
        <f t="shared" si="3"/>
        <v>2353.0385554435552</v>
      </c>
      <c r="U72" s="7">
        <f t="shared" si="4"/>
        <v>74011.698813294817</v>
      </c>
      <c r="V72" s="25">
        <f>-SUM(T$24:T72)/T$23</f>
        <v>4.7005849406647391</v>
      </c>
      <c r="W72" s="15">
        <f>IF(A72&lt;=K$2,IF(A72=K$2,T72+G72, T72), 0)</f>
        <v>2353.0385554435552</v>
      </c>
      <c r="X72" s="15">
        <f t="shared" si="5"/>
        <v>74011.698813294817</v>
      </c>
      <c r="Y72" s="25">
        <f>-SUM(W$24:W72)/W$23</f>
        <v>4.7005849406647391</v>
      </c>
      <c r="Z72" s="8"/>
      <c r="AA72" s="1"/>
      <c r="AB72" s="1"/>
      <c r="AC72" s="1"/>
      <c r="AD72" s="1"/>
      <c r="AE72" s="1"/>
      <c r="AF72" s="1"/>
      <c r="AG72" s="1"/>
      <c r="AH72" s="1"/>
      <c r="AI72" s="1"/>
      <c r="AJ72" s="1"/>
      <c r="AK72" s="1"/>
      <c r="AL72" s="1"/>
      <c r="AM72" s="1"/>
      <c r="AN72" s="1"/>
      <c r="AO72" s="1"/>
      <c r="AP72" s="1"/>
      <c r="AQ72" s="1"/>
      <c r="AR72" s="1"/>
      <c r="AS72" s="1"/>
      <c r="AT72" s="1"/>
      <c r="AU72" s="1"/>
      <c r="AV72" s="1"/>
      <c r="AW72" s="1"/>
      <c r="AX72" s="2"/>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row>
    <row r="73" spans="1:92" ht="15.75" thickBot="1" x14ac:dyDescent="0.3">
      <c r="A73" s="34">
        <v>50</v>
      </c>
      <c r="B73" s="11">
        <f>PMT(E$2/12, C$2, -E$23)</f>
        <v>1621.0513229898563</v>
      </c>
      <c r="C73" s="11">
        <f>IPMT(E$2/12, A73, C$2, -E$23)</f>
        <v>965.76838253669018</v>
      </c>
      <c r="D73" s="11">
        <f>PPMT(E$2/12, A73, C$2, -E$23)</f>
        <v>655.28294045316625</v>
      </c>
      <c r="E73" s="11">
        <f t="shared" si="0"/>
        <v>330465.30535784073</v>
      </c>
      <c r="F73" s="11">
        <f t="shared" si="1"/>
        <v>49534.694642159411</v>
      </c>
      <c r="G73" s="11">
        <f>F73+S73-L$2</f>
        <v>135198.34977658262</v>
      </c>
      <c r="H73" s="1">
        <f t="shared" si="2"/>
        <v>0</v>
      </c>
      <c r="I73" s="1">
        <f>O$2* $M73</f>
        <v>110.83649216752679</v>
      </c>
      <c r="J73" s="1">
        <f>P$2* $M73</f>
        <v>110.83649216752679</v>
      </c>
      <c r="K73" s="1">
        <f>Q$2* $M73</f>
        <v>332.50947650258036</v>
      </c>
      <c r="L73" s="1">
        <f>R$2* $M73</f>
        <v>110.83649216752679</v>
      </c>
      <c r="M73" s="1">
        <f>M72*POWER(1 + $I$2, 1/12)</f>
        <v>1.1083649216752678</v>
      </c>
      <c r="N73" s="1">
        <f t="shared" si="6"/>
        <v>665.01895300516071</v>
      </c>
      <c r="O73" s="1">
        <f>O72*POWER(1 + $H$2, 1/12)</f>
        <v>1.225430671406377</v>
      </c>
      <c r="P73" s="1">
        <f>$M$2 * O73</f>
        <v>4901.7226856255074</v>
      </c>
      <c r="Q73" s="1">
        <f xml:space="preserve"> P73 * (1-$J$2)</f>
        <v>4656.6365513442315</v>
      </c>
      <c r="R73" s="1">
        <f>R72*POWER(1+G$2, 1/12)</f>
        <v>1.225430671406377</v>
      </c>
      <c r="S73" s="1">
        <f>L$2*R73</f>
        <v>465663.65513442323</v>
      </c>
      <c r="T73" s="1">
        <f t="shared" si="3"/>
        <v>2370.5662753492143</v>
      </c>
      <c r="U73" s="7">
        <f t="shared" si="4"/>
        <v>76382.265088644024</v>
      </c>
      <c r="V73" s="25">
        <f>-SUM(T$24:T73)/T$23</f>
        <v>4.8191132544321995</v>
      </c>
      <c r="W73" s="15">
        <f>IF(A73&lt;=K$2,IF(A73=K$2,T73+G73, T73), 0)</f>
        <v>2370.5662753492143</v>
      </c>
      <c r="X73" s="15">
        <f t="shared" si="5"/>
        <v>76382.265088644024</v>
      </c>
      <c r="Y73" s="25">
        <f>-SUM(W$24:W73)/W$23</f>
        <v>4.8191132544321995</v>
      </c>
      <c r="Z73" s="8"/>
      <c r="AA73" s="1"/>
      <c r="AB73" s="1"/>
      <c r="AC73" s="1"/>
      <c r="AD73" s="1"/>
      <c r="AE73" s="1"/>
      <c r="AF73" s="1"/>
      <c r="AG73" s="1"/>
      <c r="AH73" s="1"/>
      <c r="AI73" s="1"/>
      <c r="AJ73" s="1"/>
      <c r="AK73" s="1"/>
      <c r="AL73" s="1"/>
      <c r="AM73" s="1"/>
      <c r="AN73" s="1"/>
      <c r="AO73" s="1"/>
      <c r="AP73" s="1"/>
      <c r="AQ73" s="1"/>
      <c r="AR73" s="1"/>
      <c r="AS73" s="1"/>
      <c r="AT73" s="1"/>
      <c r="AU73" s="1"/>
      <c r="AV73" s="1"/>
      <c r="AW73" s="1"/>
      <c r="AX73" s="2"/>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row>
    <row r="74" spans="1:92" ht="15.75" thickBot="1" x14ac:dyDescent="0.3">
      <c r="A74" s="34">
        <v>51</v>
      </c>
      <c r="B74" s="11">
        <f>PMT(E$2/12, C$2, -E$23)</f>
        <v>1621.0513229898563</v>
      </c>
      <c r="C74" s="11">
        <f>IPMT(E$2/12, A74, C$2, -E$23)</f>
        <v>963.85714062703494</v>
      </c>
      <c r="D74" s="11">
        <f>PPMT(E$2/12, A74, C$2, -E$23)</f>
        <v>657.19418236282127</v>
      </c>
      <c r="E74" s="11">
        <f t="shared" si="0"/>
        <v>329808.11117547791</v>
      </c>
      <c r="F74" s="11">
        <f t="shared" si="1"/>
        <v>50191.888824522233</v>
      </c>
      <c r="G74" s="11">
        <f>F74+S74-L$2</f>
        <v>137752.71533150924</v>
      </c>
      <c r="H74" s="1">
        <f t="shared" si="2"/>
        <v>0</v>
      </c>
      <c r="I74" s="1">
        <f>O$2* $M74</f>
        <v>111.0647971941156</v>
      </c>
      <c r="J74" s="1">
        <f>P$2* $M74</f>
        <v>111.0647971941156</v>
      </c>
      <c r="K74" s="1">
        <f>Q$2* $M74</f>
        <v>333.19439158234678</v>
      </c>
      <c r="L74" s="1">
        <f>R$2* $M74</f>
        <v>111.0647971941156</v>
      </c>
      <c r="M74" s="1">
        <f>M73*POWER(1 + $I$2, 1/12)</f>
        <v>1.1106479719411559</v>
      </c>
      <c r="N74" s="1">
        <f t="shared" si="6"/>
        <v>666.38878316469356</v>
      </c>
      <c r="O74" s="1">
        <f>O73*POWER(1 + $H$2, 1/12)</f>
        <v>1.2304232276499658</v>
      </c>
      <c r="P74" s="1">
        <f>$M$2 * O74</f>
        <v>4921.6929105998634</v>
      </c>
      <c r="Q74" s="1">
        <f xml:space="preserve"> P74 * (1-$J$2)</f>
        <v>4675.60826506987</v>
      </c>
      <c r="R74" s="1">
        <f>R73*POWER(1+G$2, 1/12)</f>
        <v>1.2304232276499658</v>
      </c>
      <c r="S74" s="1">
        <f>L$2*R74</f>
        <v>467560.82650698698</v>
      </c>
      <c r="T74" s="1">
        <f t="shared" si="3"/>
        <v>2388.1681589153204</v>
      </c>
      <c r="U74" s="7">
        <f t="shared" si="4"/>
        <v>78770.43324755934</v>
      </c>
      <c r="V74" s="25">
        <f>-SUM(T$24:T74)/T$23</f>
        <v>4.9385216623779655</v>
      </c>
      <c r="W74" s="15">
        <f>IF(A74&lt;=K$2,IF(A74=K$2,T74+G74, T74), 0)</f>
        <v>2388.1681589153204</v>
      </c>
      <c r="X74" s="15">
        <f t="shared" si="5"/>
        <v>78770.43324755934</v>
      </c>
      <c r="Y74" s="25">
        <f>-SUM(W$24:W74)/W$23</f>
        <v>4.9385216623779655</v>
      </c>
      <c r="Z74" s="8"/>
      <c r="AA74" s="1"/>
      <c r="AB74" s="1"/>
      <c r="AC74" s="1"/>
      <c r="AD74" s="1"/>
      <c r="AE74" s="1"/>
      <c r="AF74" s="1"/>
      <c r="AG74" s="1"/>
      <c r="AH74" s="1"/>
      <c r="AI74" s="1"/>
      <c r="AJ74" s="1"/>
      <c r="AK74" s="1"/>
      <c r="AL74" s="1"/>
      <c r="AM74" s="1"/>
      <c r="AN74" s="1"/>
      <c r="AO74" s="1"/>
      <c r="AP74" s="1"/>
      <c r="AQ74" s="1"/>
      <c r="AR74" s="1"/>
      <c r="AS74" s="1"/>
      <c r="AT74" s="1"/>
      <c r="AU74" s="1"/>
      <c r="AV74" s="1"/>
      <c r="AW74" s="1"/>
      <c r="AX74" s="2"/>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row>
    <row r="75" spans="1:92" ht="15.75" thickBot="1" x14ac:dyDescent="0.3">
      <c r="A75" s="34">
        <v>52</v>
      </c>
      <c r="B75" s="11">
        <f>PMT(E$2/12, C$2, -E$23)</f>
        <v>1621.0513229898563</v>
      </c>
      <c r="C75" s="11">
        <f>IPMT(E$2/12, A75, C$2, -E$23)</f>
        <v>961.94032426181025</v>
      </c>
      <c r="D75" s="11">
        <f>PPMT(E$2/12, A75, C$2, -E$23)</f>
        <v>659.11099872804618</v>
      </c>
      <c r="E75" s="11">
        <f t="shared" si="0"/>
        <v>329149.00017674989</v>
      </c>
      <c r="F75" s="11">
        <f t="shared" si="1"/>
        <v>50850.999823250277</v>
      </c>
      <c r="G75" s="11">
        <f>F75+S75-L$2</f>
        <v>140316.7270138117</v>
      </c>
      <c r="H75" s="1">
        <f t="shared" si="2"/>
        <v>0</v>
      </c>
      <c r="I75" s="1">
        <f>O$2* $M75</f>
        <v>111.29357249167877</v>
      </c>
      <c r="J75" s="1">
        <f>P$2* $M75</f>
        <v>111.29357249167877</v>
      </c>
      <c r="K75" s="1">
        <f>Q$2* $M75</f>
        <v>333.88071747503631</v>
      </c>
      <c r="L75" s="1">
        <f>R$2* $M75</f>
        <v>111.29357249167877</v>
      </c>
      <c r="M75" s="1">
        <f>M74*POWER(1 + $I$2, 1/12)</f>
        <v>1.1129357249167877</v>
      </c>
      <c r="N75" s="1">
        <f t="shared" si="6"/>
        <v>667.76143495007261</v>
      </c>
      <c r="O75" s="1">
        <f>O74*POWER(1 + $H$2, 1/12)</f>
        <v>1.2354361241856879</v>
      </c>
      <c r="P75" s="1">
        <f>$M$2 * O75</f>
        <v>4941.7444967427518</v>
      </c>
      <c r="Q75" s="1">
        <f xml:space="preserve"> P75 * (1-$J$2)</f>
        <v>4694.6572719056139</v>
      </c>
      <c r="R75" s="1">
        <f>R74*POWER(1+G$2, 1/12)</f>
        <v>1.2354361241856879</v>
      </c>
      <c r="S75" s="1">
        <f>L$2*R75</f>
        <v>469465.72719056142</v>
      </c>
      <c r="T75" s="1">
        <f t="shared" si="3"/>
        <v>2405.8445139656851</v>
      </c>
      <c r="U75" s="7">
        <f t="shared" si="4"/>
        <v>81176.277761525023</v>
      </c>
      <c r="V75" s="25">
        <f>-SUM(T$24:T75)/T$23</f>
        <v>5.0588138880762497</v>
      </c>
      <c r="W75" s="15">
        <f>IF(A75&lt;=K$2,IF(A75=K$2,T75+G75, T75), 0)</f>
        <v>2405.8445139656851</v>
      </c>
      <c r="X75" s="15">
        <f t="shared" si="5"/>
        <v>81176.277761525023</v>
      </c>
      <c r="Y75" s="25">
        <f>-SUM(W$24:W75)/W$23</f>
        <v>5.0588138880762497</v>
      </c>
      <c r="Z75" s="8"/>
      <c r="AA75" s="1"/>
      <c r="AB75" s="1"/>
      <c r="AC75" s="1"/>
      <c r="AD75" s="1"/>
      <c r="AE75" s="1"/>
      <c r="AF75" s="1"/>
      <c r="AG75" s="1"/>
      <c r="AH75" s="1"/>
      <c r="AI75" s="1"/>
      <c r="AJ75" s="1"/>
      <c r="AK75" s="1"/>
      <c r="AL75" s="1"/>
      <c r="AM75" s="1"/>
      <c r="AN75" s="1"/>
      <c r="AO75" s="1"/>
      <c r="AP75" s="1"/>
      <c r="AQ75" s="1"/>
      <c r="AR75" s="1"/>
      <c r="AS75" s="1"/>
      <c r="AT75" s="1"/>
      <c r="AU75" s="1"/>
      <c r="AV75" s="1"/>
      <c r="AW75" s="1"/>
      <c r="AX75" s="2"/>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row>
    <row r="76" spans="1:92" ht="15.75" thickBot="1" x14ac:dyDescent="0.3">
      <c r="A76" s="34">
        <v>53</v>
      </c>
      <c r="B76" s="11">
        <f>PMT(E$2/12, C$2, -E$23)</f>
        <v>1621.0513229898563</v>
      </c>
      <c r="C76" s="11">
        <f>IPMT(E$2/12, A76, C$2, -E$23)</f>
        <v>960.01791718218658</v>
      </c>
      <c r="D76" s="11">
        <f>PPMT(E$2/12, A76, C$2, -E$23)</f>
        <v>661.03340580766974</v>
      </c>
      <c r="E76" s="11">
        <f t="shared" si="0"/>
        <v>328487.96677094221</v>
      </c>
      <c r="F76" s="11">
        <f t="shared" si="1"/>
        <v>51512.033229057946</v>
      </c>
      <c r="G76" s="11">
        <f>F76+S76-L$2</f>
        <v>142890.42190437421</v>
      </c>
      <c r="H76" s="1">
        <f t="shared" si="2"/>
        <v>0</v>
      </c>
      <c r="I76" s="1">
        <f>O$2* $M76</f>
        <v>111.52281902889752</v>
      </c>
      <c r="J76" s="1">
        <f>P$2* $M76</f>
        <v>111.52281902889752</v>
      </c>
      <c r="K76" s="1">
        <f>Q$2* $M76</f>
        <v>334.56845708669255</v>
      </c>
      <c r="L76" s="1">
        <f>R$2* $M76</f>
        <v>111.52281902889752</v>
      </c>
      <c r="M76" s="1">
        <f>M75*POWER(1 + $I$2, 1/12)</f>
        <v>1.1152281902889751</v>
      </c>
      <c r="N76" s="1">
        <f t="shared" si="6"/>
        <v>669.13691417338509</v>
      </c>
      <c r="O76" s="1">
        <f>O75*POWER(1 + $H$2, 1/12)</f>
        <v>1.2404694438824111</v>
      </c>
      <c r="P76" s="1">
        <f>$M$2 * O76</f>
        <v>4961.8777755296442</v>
      </c>
      <c r="Q76" s="1">
        <f xml:space="preserve"> P76 * (1-$J$2)</f>
        <v>4713.7838867531618</v>
      </c>
      <c r="R76" s="1">
        <f>R75*POWER(1+G$2, 1/12)</f>
        <v>1.2404694438824111</v>
      </c>
      <c r="S76" s="1">
        <f>L$2*R76</f>
        <v>471378.38867531624</v>
      </c>
      <c r="T76" s="1">
        <f t="shared" si="3"/>
        <v>2423.5956495899209</v>
      </c>
      <c r="U76" s="7">
        <f t="shared" si="4"/>
        <v>83599.873411114939</v>
      </c>
      <c r="V76" s="25">
        <f>-SUM(T$24:T76)/T$23</f>
        <v>5.1799936705557457</v>
      </c>
      <c r="W76" s="15">
        <f>IF(A76&lt;=K$2,IF(A76=K$2,T76+G76, T76), 0)</f>
        <v>2423.5956495899209</v>
      </c>
      <c r="X76" s="15">
        <f t="shared" si="5"/>
        <v>83599.873411114939</v>
      </c>
      <c r="Y76" s="25">
        <f>-SUM(W$24:W76)/W$23</f>
        <v>5.1799936705557457</v>
      </c>
      <c r="Z76" s="8"/>
      <c r="AA76" s="1"/>
      <c r="AB76" s="1"/>
      <c r="AC76" s="1"/>
      <c r="AD76" s="1"/>
      <c r="AE76" s="1"/>
      <c r="AF76" s="1"/>
      <c r="AG76" s="1"/>
      <c r="AH76" s="1"/>
      <c r="AI76" s="1"/>
      <c r="AJ76" s="1"/>
      <c r="AK76" s="1"/>
      <c r="AL76" s="1"/>
      <c r="AM76" s="1"/>
      <c r="AN76" s="1"/>
      <c r="AO76" s="1"/>
      <c r="AP76" s="1"/>
      <c r="AQ76" s="1"/>
      <c r="AR76" s="1"/>
      <c r="AS76" s="1"/>
      <c r="AT76" s="1"/>
      <c r="AU76" s="1"/>
      <c r="AV76" s="1"/>
      <c r="AW76" s="1"/>
      <c r="AX76" s="2"/>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row>
    <row r="77" spans="1:92" ht="15.75" thickBot="1" x14ac:dyDescent="0.3">
      <c r="A77" s="34">
        <v>54</v>
      </c>
      <c r="B77" s="11">
        <f>PMT(E$2/12, C$2, -E$23)</f>
        <v>1621.0513229898563</v>
      </c>
      <c r="C77" s="11">
        <f>IPMT(E$2/12, A77, C$2, -E$23)</f>
        <v>958.08990308191426</v>
      </c>
      <c r="D77" s="11">
        <f>PPMT(E$2/12, A77, C$2, -E$23)</f>
        <v>662.96141990794206</v>
      </c>
      <c r="E77" s="11">
        <f t="shared" si="0"/>
        <v>327825.00535103428</v>
      </c>
      <c r="F77" s="11">
        <f t="shared" si="1"/>
        <v>52174.994648965891</v>
      </c>
      <c r="G77" s="11">
        <f>F77+S77-L$2</f>
        <v>145473.83722868201</v>
      </c>
      <c r="H77" s="1">
        <f t="shared" si="2"/>
        <v>0</v>
      </c>
      <c r="I77" s="1">
        <f>O$2* $M77</f>
        <v>111.75253777644834</v>
      </c>
      <c r="J77" s="1">
        <f>P$2* $M77</f>
        <v>111.75253777644834</v>
      </c>
      <c r="K77" s="1">
        <f>Q$2* $M77</f>
        <v>335.25761332934502</v>
      </c>
      <c r="L77" s="1">
        <f>R$2* $M77</f>
        <v>111.75253777644834</v>
      </c>
      <c r="M77" s="1">
        <f>M76*POWER(1 + $I$2, 1/12)</f>
        <v>1.1175253777644834</v>
      </c>
      <c r="N77" s="1">
        <f t="shared" si="6"/>
        <v>670.51522665869004</v>
      </c>
      <c r="O77" s="1">
        <f>O76*POWER(1 + $H$2, 1/12)</f>
        <v>1.2455232699466214</v>
      </c>
      <c r="P77" s="1">
        <f>$M$2 * O77</f>
        <v>4982.0930797864858</v>
      </c>
      <c r="Q77" s="1">
        <f xml:space="preserve"> P77 * (1-$J$2)</f>
        <v>4732.9884257971617</v>
      </c>
      <c r="R77" s="1">
        <f>R76*POWER(1+G$2, 1/12)</f>
        <v>1.2455232699466214</v>
      </c>
      <c r="S77" s="1">
        <f>L$2*R77</f>
        <v>473298.84257971612</v>
      </c>
      <c r="T77" s="1">
        <f t="shared" si="3"/>
        <v>2441.4218761486154</v>
      </c>
      <c r="U77" s="7">
        <f t="shared" si="4"/>
        <v>86041.295287263551</v>
      </c>
      <c r="V77" s="25">
        <f>-SUM(T$24:T77)/T$23</f>
        <v>5.302064764363176</v>
      </c>
      <c r="W77" s="15">
        <f>IF(A77&lt;=K$2,IF(A77=K$2,T77+G77, T77), 0)</f>
        <v>2441.4218761486154</v>
      </c>
      <c r="X77" s="15">
        <f t="shared" si="5"/>
        <v>86041.295287263551</v>
      </c>
      <c r="Y77" s="25">
        <f>-SUM(W$24:W77)/W$23</f>
        <v>5.302064764363176</v>
      </c>
      <c r="Z77" s="8"/>
      <c r="AA77" s="1"/>
      <c r="AB77" s="1"/>
      <c r="AC77" s="1"/>
      <c r="AD77" s="1"/>
      <c r="AE77" s="1"/>
      <c r="AF77" s="1"/>
      <c r="AG77" s="1"/>
      <c r="AH77" s="1"/>
      <c r="AI77" s="1"/>
      <c r="AJ77" s="1"/>
      <c r="AK77" s="1"/>
      <c r="AL77" s="1"/>
      <c r="AM77" s="1"/>
      <c r="AN77" s="1"/>
      <c r="AO77" s="1"/>
      <c r="AP77" s="1"/>
      <c r="AQ77" s="1"/>
      <c r="AR77" s="1"/>
      <c r="AS77" s="1"/>
      <c r="AT77" s="1"/>
      <c r="AU77" s="1"/>
      <c r="AV77" s="1"/>
      <c r="AW77" s="1"/>
      <c r="AX77" s="2"/>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row>
    <row r="78" spans="1:92" ht="15.75" thickBot="1" x14ac:dyDescent="0.3">
      <c r="A78" s="34">
        <v>55</v>
      </c>
      <c r="B78" s="11">
        <f>PMT(E$2/12, C$2, -E$23)</f>
        <v>1621.0513229898563</v>
      </c>
      <c r="C78" s="11">
        <f>IPMT(E$2/12, A78, C$2, -E$23)</f>
        <v>956.15626560718249</v>
      </c>
      <c r="D78" s="11">
        <f>PPMT(E$2/12, A78, C$2, -E$23)</f>
        <v>664.8950573826736</v>
      </c>
      <c r="E78" s="11">
        <f t="shared" si="0"/>
        <v>327160.11029365158</v>
      </c>
      <c r="F78" s="11">
        <f t="shared" si="1"/>
        <v>52839.889706348564</v>
      </c>
      <c r="G78" s="11">
        <f>F78+S78-L$2</f>
        <v>148067.0103573919</v>
      </c>
      <c r="H78" s="1">
        <f t="shared" si="2"/>
        <v>0</v>
      </c>
      <c r="I78" s="1">
        <f>O$2* $M78</f>
        <v>111.98272970700725</v>
      </c>
      <c r="J78" s="1">
        <f>P$2* $M78</f>
        <v>111.98272970700725</v>
      </c>
      <c r="K78" s="1">
        <f>Q$2* $M78</f>
        <v>335.94818912102176</v>
      </c>
      <c r="L78" s="1">
        <f>R$2* $M78</f>
        <v>111.98272970700725</v>
      </c>
      <c r="M78" s="1">
        <f>M77*POWER(1 + $I$2, 1/12)</f>
        <v>1.1198272970700724</v>
      </c>
      <c r="N78" s="1">
        <f t="shared" si="6"/>
        <v>671.89637824204351</v>
      </c>
      <c r="O78" s="1">
        <f>O77*POWER(1 + $H$2, 1/12)</f>
        <v>1.2505976859237984</v>
      </c>
      <c r="P78" s="1">
        <f>$M$2 * O78</f>
        <v>5002.3907436951931</v>
      </c>
      <c r="Q78" s="1">
        <f xml:space="preserve"> P78 * (1-$J$2)</f>
        <v>4752.2712065104333</v>
      </c>
      <c r="R78" s="1">
        <f>R77*POWER(1+G$2, 1/12)</f>
        <v>1.2505976859237984</v>
      </c>
      <c r="S78" s="1">
        <f>L$2*R78</f>
        <v>475227.12065104337</v>
      </c>
      <c r="T78" s="1">
        <f t="shared" si="3"/>
        <v>2459.323505278534</v>
      </c>
      <c r="U78" s="7">
        <f t="shared" si="4"/>
        <v>88500.618792542082</v>
      </c>
      <c r="V78" s="25">
        <f>-SUM(T$24:T78)/T$23</f>
        <v>5.4250309396271028</v>
      </c>
      <c r="W78" s="15">
        <f>IF(A78&lt;=K$2,IF(A78=K$2,T78+G78, T78), 0)</f>
        <v>2459.323505278534</v>
      </c>
      <c r="X78" s="15">
        <f t="shared" si="5"/>
        <v>88500.618792542082</v>
      </c>
      <c r="Y78" s="25">
        <f>-SUM(W$24:W78)/W$23</f>
        <v>5.4250309396271028</v>
      </c>
      <c r="Z78" s="8"/>
      <c r="AA78" s="1"/>
      <c r="AB78" s="1"/>
      <c r="AC78" s="1"/>
      <c r="AD78" s="1"/>
      <c r="AE78" s="1"/>
      <c r="AF78" s="1"/>
      <c r="AG78" s="1"/>
      <c r="AH78" s="1"/>
      <c r="AI78" s="1"/>
      <c r="AJ78" s="1"/>
      <c r="AK78" s="1"/>
      <c r="AL78" s="1"/>
      <c r="AM78" s="1"/>
      <c r="AN78" s="1"/>
      <c r="AO78" s="1"/>
      <c r="AP78" s="1"/>
      <c r="AQ78" s="1"/>
      <c r="AR78" s="1"/>
      <c r="AS78" s="1"/>
      <c r="AT78" s="1"/>
      <c r="AU78" s="1"/>
      <c r="AV78" s="1"/>
      <c r="AW78" s="1"/>
      <c r="AX78" s="2"/>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row>
    <row r="79" spans="1:92" ht="15.75" thickBot="1" x14ac:dyDescent="0.3">
      <c r="A79" s="34">
        <v>56</v>
      </c>
      <c r="B79" s="11">
        <f>PMT(E$2/12, C$2, -E$23)</f>
        <v>1621.0513229898563</v>
      </c>
      <c r="C79" s="11">
        <f>IPMT(E$2/12, A79, C$2, -E$23)</f>
        <v>954.21698835648351</v>
      </c>
      <c r="D79" s="11">
        <f>PPMT(E$2/12, A79, C$2, -E$23)</f>
        <v>666.83433463337303</v>
      </c>
      <c r="E79" s="11">
        <f t="shared" si="0"/>
        <v>326493.27595901821</v>
      </c>
      <c r="F79" s="11">
        <f t="shared" si="1"/>
        <v>53506.724040981935</v>
      </c>
      <c r="G79" s="11">
        <f>F79+S79-L$2</f>
        <v>150669.97880690452</v>
      </c>
      <c r="H79" s="1">
        <f t="shared" si="2"/>
        <v>0</v>
      </c>
      <c r="I79" s="1">
        <f>O$2* $M79</f>
        <v>112.21339579525373</v>
      </c>
      <c r="J79" s="1">
        <f>P$2* $M79</f>
        <v>112.21339579525373</v>
      </c>
      <c r="K79" s="1">
        <f>Q$2* $M79</f>
        <v>336.64018738576118</v>
      </c>
      <c r="L79" s="1">
        <f>R$2* $M79</f>
        <v>112.21339579525373</v>
      </c>
      <c r="M79" s="1">
        <f>M78*POWER(1 + $I$2, 1/12)</f>
        <v>1.1221339579525373</v>
      </c>
      <c r="N79" s="1">
        <f t="shared" si="6"/>
        <v>673.28037477152236</v>
      </c>
      <c r="O79" s="1">
        <f>O78*POWER(1 + $H$2, 1/12)</f>
        <v>1.2556927756997962</v>
      </c>
      <c r="P79" s="1">
        <f>$M$2 * O79</f>
        <v>5022.7711027991845</v>
      </c>
      <c r="Q79" s="1">
        <f xml:space="preserve"> P79 * (1-$J$2)</f>
        <v>4771.6325476592247</v>
      </c>
      <c r="R79" s="1">
        <f>R78*POWER(1+G$2, 1/12)</f>
        <v>1.2556927756997962</v>
      </c>
      <c r="S79" s="1">
        <f>L$2*R79</f>
        <v>477163.25476592255</v>
      </c>
      <c r="T79" s="1">
        <f t="shared" si="3"/>
        <v>2477.3008498978461</v>
      </c>
      <c r="U79" s="7">
        <f t="shared" si="4"/>
        <v>90977.919642439927</v>
      </c>
      <c r="V79" s="25">
        <f>-SUM(T$24:T79)/T$23</f>
        <v>5.5488959821219952</v>
      </c>
      <c r="W79" s="15">
        <f>IF(A79&lt;=K$2,IF(A79=K$2,T79+G79, T79), 0)</f>
        <v>2477.3008498978461</v>
      </c>
      <c r="X79" s="15">
        <f t="shared" si="5"/>
        <v>90977.919642439927</v>
      </c>
      <c r="Y79" s="25">
        <f>-SUM(W$24:W79)/W$23</f>
        <v>5.5488959821219952</v>
      </c>
      <c r="Z79" s="8"/>
      <c r="AA79" s="1"/>
      <c r="AB79" s="1"/>
      <c r="AC79" s="1"/>
      <c r="AD79" s="1"/>
      <c r="AE79" s="1"/>
      <c r="AF79" s="1"/>
      <c r="AG79" s="1"/>
      <c r="AH79" s="1"/>
      <c r="AI79" s="1"/>
      <c r="AJ79" s="1"/>
      <c r="AK79" s="1"/>
      <c r="AL79" s="1"/>
      <c r="AM79" s="1"/>
      <c r="AN79" s="1"/>
      <c r="AO79" s="1"/>
      <c r="AP79" s="1"/>
      <c r="AQ79" s="1"/>
      <c r="AR79" s="1"/>
      <c r="AS79" s="1"/>
      <c r="AT79" s="1"/>
      <c r="AU79" s="1"/>
      <c r="AV79" s="1"/>
      <c r="AW79" s="1"/>
      <c r="AX79" s="2"/>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row>
    <row r="80" spans="1:92" ht="15.75" thickBot="1" x14ac:dyDescent="0.3">
      <c r="A80" s="34">
        <v>57</v>
      </c>
      <c r="B80" s="11">
        <f>PMT(E$2/12, C$2, -E$23)</f>
        <v>1621.0513229898563</v>
      </c>
      <c r="C80" s="11">
        <f>IPMT(E$2/12, A80, C$2, -E$23)</f>
        <v>952.27205488046934</v>
      </c>
      <c r="D80" s="11">
        <f>PPMT(E$2/12, A80, C$2, -E$23)</f>
        <v>668.77926810938698</v>
      </c>
      <c r="E80" s="11">
        <f t="shared" si="0"/>
        <v>325824.4966909088</v>
      </c>
      <c r="F80" s="11">
        <f t="shared" si="1"/>
        <v>54175.50330909132</v>
      </c>
      <c r="G80" s="11">
        <f>F80+S80-L$2</f>
        <v>153282.78023993876</v>
      </c>
      <c r="H80" s="1">
        <f t="shared" si="2"/>
        <v>0</v>
      </c>
      <c r="I80" s="1">
        <f>O$2* $M80</f>
        <v>112.44453701787502</v>
      </c>
      <c r="J80" s="1">
        <f>P$2* $M80</f>
        <v>112.44453701787502</v>
      </c>
      <c r="K80" s="1">
        <f>Q$2* $M80</f>
        <v>337.33361105362508</v>
      </c>
      <c r="L80" s="1">
        <f>R$2* $M80</f>
        <v>112.44453701787502</v>
      </c>
      <c r="M80" s="1">
        <f>M79*POWER(1 + $I$2, 1/12)</f>
        <v>1.1244453701787502</v>
      </c>
      <c r="N80" s="1">
        <f t="shared" si="6"/>
        <v>674.66722210725015</v>
      </c>
      <c r="O80" s="1">
        <f>O79*POWER(1 + $H$2, 1/12)</f>
        <v>1.2608086235022302</v>
      </c>
      <c r="P80" s="1">
        <f>$M$2 * O80</f>
        <v>5043.2344940089206</v>
      </c>
      <c r="Q80" s="1">
        <f xml:space="preserve"> P80 * (1-$J$2)</f>
        <v>4791.0727693084746</v>
      </c>
      <c r="R80" s="1">
        <f>R79*POWER(1+G$2, 1/12)</f>
        <v>1.2608086235022302</v>
      </c>
      <c r="S80" s="1">
        <f>L$2*R80</f>
        <v>479107.2769308475</v>
      </c>
      <c r="T80" s="1">
        <f t="shared" si="3"/>
        <v>2495.3542242113681</v>
      </c>
      <c r="U80" s="7">
        <f t="shared" si="4"/>
        <v>93473.273866651289</v>
      </c>
      <c r="V80" s="25">
        <f>-SUM(T$24:T80)/T$23</f>
        <v>5.6736636933325633</v>
      </c>
      <c r="W80" s="15">
        <f>IF(A80&lt;=K$2,IF(A80=K$2,T80+G80, T80), 0)</f>
        <v>2495.3542242113681</v>
      </c>
      <c r="X80" s="15">
        <f t="shared" si="5"/>
        <v>93473.273866651289</v>
      </c>
      <c r="Y80" s="25">
        <f>-SUM(W$24:W80)/W$23</f>
        <v>5.6736636933325633</v>
      </c>
      <c r="Z80" s="8"/>
      <c r="AA80" s="1"/>
      <c r="AB80" s="1"/>
      <c r="AC80" s="1"/>
      <c r="AD80" s="1"/>
      <c r="AE80" s="1"/>
      <c r="AF80" s="1"/>
      <c r="AG80" s="1"/>
      <c r="AH80" s="1"/>
      <c r="AI80" s="1"/>
      <c r="AJ80" s="1"/>
      <c r="AK80" s="1"/>
      <c r="AL80" s="1"/>
      <c r="AM80" s="1"/>
      <c r="AN80" s="1"/>
      <c r="AO80" s="1"/>
      <c r="AP80" s="1"/>
      <c r="AQ80" s="1"/>
      <c r="AR80" s="1"/>
      <c r="AS80" s="1"/>
      <c r="AT80" s="1"/>
      <c r="AU80" s="1"/>
      <c r="AV80" s="1"/>
      <c r="AW80" s="1"/>
      <c r="AX80" s="2"/>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row>
    <row r="81" spans="1:92" ht="15.75" thickBot="1" x14ac:dyDescent="0.3">
      <c r="A81" s="34">
        <v>58</v>
      </c>
      <c r="B81" s="11">
        <f>PMT(E$2/12, C$2, -E$23)</f>
        <v>1621.0513229898563</v>
      </c>
      <c r="C81" s="11">
        <f>IPMT(E$2/12, A81, C$2, -E$23)</f>
        <v>950.32144868181706</v>
      </c>
      <c r="D81" s="11">
        <f>PPMT(E$2/12, A81, C$2, -E$23)</f>
        <v>670.72987430803937</v>
      </c>
      <c r="E81" s="11">
        <f t="shared" si="0"/>
        <v>325153.76681660075</v>
      </c>
      <c r="F81" s="11">
        <f t="shared" si="1"/>
        <v>54846.233183399359</v>
      </c>
      <c r="G81" s="11">
        <f>F81+S81-L$2</f>
        <v>155905.45246610988</v>
      </c>
      <c r="H81" s="1">
        <f t="shared" si="2"/>
        <v>0</v>
      </c>
      <c r="I81" s="1">
        <f>O$2* $M81</f>
        <v>112.67615435357013</v>
      </c>
      <c r="J81" s="1">
        <f>P$2* $M81</f>
        <v>112.67615435357013</v>
      </c>
      <c r="K81" s="1">
        <f>Q$2* $M81</f>
        <v>338.02846306071035</v>
      </c>
      <c r="L81" s="1">
        <f>R$2* $M81</f>
        <v>112.67615435357013</v>
      </c>
      <c r="M81" s="1">
        <f>M80*POWER(1 + $I$2, 1/12)</f>
        <v>1.1267615435357012</v>
      </c>
      <c r="N81" s="1">
        <f t="shared" si="6"/>
        <v>676.0569261214207</v>
      </c>
      <c r="O81" s="1">
        <f>O80*POWER(1 + $H$2, 1/12)</f>
        <v>1.2659453139018697</v>
      </c>
      <c r="P81" s="1">
        <f>$M$2 * O81</f>
        <v>5063.7812556074787</v>
      </c>
      <c r="Q81" s="1">
        <f xml:space="preserve"> P81 * (1-$J$2)</f>
        <v>4810.5921928271046</v>
      </c>
      <c r="R81" s="1">
        <f>R80*POWER(1+G$2, 1/12)</f>
        <v>1.2659453139018697</v>
      </c>
      <c r="S81" s="1">
        <f>L$2*R81</f>
        <v>481059.21928271052</v>
      </c>
      <c r="T81" s="1">
        <f t="shared" si="3"/>
        <v>2513.483943715828</v>
      </c>
      <c r="U81" s="7">
        <f t="shared" si="4"/>
        <v>95986.757810367111</v>
      </c>
      <c r="V81" s="25">
        <f>-SUM(T$24:T81)/T$23</f>
        <v>5.7993378905183537</v>
      </c>
      <c r="W81" s="15">
        <f>IF(A81&lt;=K$2,IF(A81=K$2,T81+G81, T81), 0)</f>
        <v>2513.483943715828</v>
      </c>
      <c r="X81" s="15">
        <f t="shared" si="5"/>
        <v>95986.757810367111</v>
      </c>
      <c r="Y81" s="25">
        <f>-SUM(W$24:W81)/W$23</f>
        <v>5.7993378905183537</v>
      </c>
      <c r="Z81" s="8"/>
      <c r="AA81" s="1"/>
      <c r="AB81" s="1"/>
      <c r="AC81" s="1"/>
      <c r="AD81" s="1"/>
      <c r="AE81" s="1"/>
      <c r="AF81" s="1"/>
      <c r="AG81" s="1"/>
      <c r="AH81" s="1"/>
      <c r="AI81" s="1"/>
      <c r="AJ81" s="1"/>
      <c r="AK81" s="1"/>
      <c r="AL81" s="1"/>
      <c r="AM81" s="1"/>
      <c r="AN81" s="1"/>
      <c r="AO81" s="1"/>
      <c r="AP81" s="1"/>
      <c r="AQ81" s="1"/>
      <c r="AR81" s="1"/>
      <c r="AS81" s="1"/>
      <c r="AT81" s="1"/>
      <c r="AU81" s="1"/>
      <c r="AV81" s="1"/>
      <c r="AW81" s="1"/>
      <c r="AX81" s="2"/>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row>
    <row r="82" spans="1:92" ht="15.75" thickBot="1" x14ac:dyDescent="0.3">
      <c r="A82" s="34">
        <v>59</v>
      </c>
      <c r="B82" s="11">
        <f>PMT(E$2/12, C$2, -E$23)</f>
        <v>1621.0513229898563</v>
      </c>
      <c r="C82" s="11">
        <f>IPMT(E$2/12, A82, C$2, -E$23)</f>
        <v>948.36515321508489</v>
      </c>
      <c r="D82" s="11">
        <f>PPMT(E$2/12, A82, C$2, -E$23)</f>
        <v>672.68616977477109</v>
      </c>
      <c r="E82" s="11">
        <f t="shared" si="0"/>
        <v>324481.08064682595</v>
      </c>
      <c r="F82" s="11">
        <f t="shared" si="1"/>
        <v>55518.919353174133</v>
      </c>
      <c r="G82" s="11">
        <f>F82+S82-L$2</f>
        <v>158538.03344250761</v>
      </c>
      <c r="H82" s="1">
        <f t="shared" si="2"/>
        <v>0</v>
      </c>
      <c r="I82" s="1">
        <f>O$2* $M82</f>
        <v>112.90824878305401</v>
      </c>
      <c r="J82" s="1">
        <f>P$2* $M82</f>
        <v>112.90824878305401</v>
      </c>
      <c r="K82" s="1">
        <f>Q$2* $M82</f>
        <v>338.72474634916205</v>
      </c>
      <c r="L82" s="1">
        <f>R$2* $M82</f>
        <v>112.90824878305401</v>
      </c>
      <c r="M82" s="1">
        <f>M81*POWER(1 + $I$2, 1/12)</f>
        <v>1.1290824878305401</v>
      </c>
      <c r="N82" s="1">
        <f t="shared" si="6"/>
        <v>677.44949269832409</v>
      </c>
      <c r="O82" s="1">
        <f>O81*POWER(1 + $H$2, 1/12)</f>
        <v>1.2711029318140354</v>
      </c>
      <c r="P82" s="1">
        <f>$M$2 * O82</f>
        <v>5084.4117272561416</v>
      </c>
      <c r="Q82" s="1">
        <f xml:space="preserve"> P82 * (1-$J$2)</f>
        <v>4830.1911408933347</v>
      </c>
      <c r="R82" s="1">
        <f>R81*POWER(1+G$2, 1/12)</f>
        <v>1.2711029318140354</v>
      </c>
      <c r="S82" s="1">
        <f>L$2*R82</f>
        <v>483019.11408933345</v>
      </c>
      <c r="T82" s="1">
        <f t="shared" si="3"/>
        <v>2531.6903252051543</v>
      </c>
      <c r="U82" s="7">
        <f t="shared" si="4"/>
        <v>98518.448135572267</v>
      </c>
      <c r="V82" s="25">
        <f>-SUM(T$24:T82)/T$23</f>
        <v>5.9259224067786116</v>
      </c>
      <c r="W82" s="15">
        <f>IF(A82&lt;=K$2,IF(A82=K$2,T82+G82, T82), 0)</f>
        <v>2531.6903252051543</v>
      </c>
      <c r="X82" s="15">
        <f t="shared" si="5"/>
        <v>98518.448135572267</v>
      </c>
      <c r="Y82" s="25">
        <f>-SUM(W$24:W82)/W$23</f>
        <v>5.9259224067786116</v>
      </c>
      <c r="Z82" s="8"/>
      <c r="AA82" s="1"/>
      <c r="AB82" s="1"/>
      <c r="AC82" s="1"/>
      <c r="AD82" s="1"/>
      <c r="AE82" s="1"/>
      <c r="AF82" s="1"/>
      <c r="AG82" s="1"/>
      <c r="AH82" s="1"/>
      <c r="AI82" s="1"/>
      <c r="AJ82" s="1"/>
      <c r="AK82" s="1"/>
      <c r="AL82" s="1"/>
      <c r="AM82" s="1"/>
      <c r="AN82" s="1"/>
      <c r="AO82" s="1"/>
      <c r="AP82" s="1"/>
      <c r="AQ82" s="1"/>
      <c r="AR82" s="1"/>
      <c r="AS82" s="1"/>
      <c r="AT82" s="1"/>
      <c r="AU82" s="1"/>
      <c r="AV82" s="1"/>
      <c r="AW82" s="1"/>
      <c r="AX82" s="2"/>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row>
    <row r="83" spans="1:92" ht="15.75" thickBot="1" x14ac:dyDescent="0.3">
      <c r="A83" s="34">
        <v>60</v>
      </c>
      <c r="B83" s="11">
        <f>PMT(E$2/12, C$2, -E$23)</f>
        <v>1621.0513229898563</v>
      </c>
      <c r="C83" s="11">
        <f>IPMT(E$2/12, A83, C$2, -E$23)</f>
        <v>946.40315188657542</v>
      </c>
      <c r="D83" s="11">
        <f>PPMT(E$2/12, A83, C$2, -E$23)</f>
        <v>674.6481711032809</v>
      </c>
      <c r="E83" s="11">
        <f t="shared" si="0"/>
        <v>323806.43247572269</v>
      </c>
      <c r="F83" s="11">
        <f t="shared" si="1"/>
        <v>56193.567524277416</v>
      </c>
      <c r="G83" s="11">
        <f>F83+S83-L$2</f>
        <v>161180.56127427903</v>
      </c>
      <c r="H83" s="1">
        <f t="shared" si="2"/>
        <v>0</v>
      </c>
      <c r="I83" s="1">
        <f>O$2* $M83</f>
        <v>113.14082128906178</v>
      </c>
      <c r="J83" s="1">
        <f>P$2* $M83</f>
        <v>113.14082128906178</v>
      </c>
      <c r="K83" s="1">
        <f>Q$2* $M83</f>
        <v>339.42246386718534</v>
      </c>
      <c r="L83" s="1">
        <f>R$2* $M83</f>
        <v>113.14082128906178</v>
      </c>
      <c r="M83" s="1">
        <f>M82*POWER(1 + $I$2, 1/12)</f>
        <v>1.1314082128906178</v>
      </c>
      <c r="N83" s="1">
        <f t="shared" si="6"/>
        <v>678.84492773437069</v>
      </c>
      <c r="O83" s="1">
        <f>O82*POWER(1 + $H$2, 1/12)</f>
        <v>1.2762815625000041</v>
      </c>
      <c r="P83" s="1">
        <f>$M$2 * O83</f>
        <v>5105.1262500000166</v>
      </c>
      <c r="Q83" s="1">
        <f xml:space="preserve"> P83 * (1-$J$2)</f>
        <v>4849.869937500016</v>
      </c>
      <c r="R83" s="1">
        <f>R82*POWER(1+G$2, 1/12)</f>
        <v>1.2762815625000041</v>
      </c>
      <c r="S83" s="1">
        <f>L$2*R83</f>
        <v>484986.99375000159</v>
      </c>
      <c r="T83" s="1">
        <f t="shared" si="3"/>
        <v>2549.9736867757892</v>
      </c>
      <c r="U83" s="7">
        <f t="shared" si="4"/>
        <v>101068.42182234806</v>
      </c>
      <c r="V83" s="25">
        <f>-SUM(T$24:T83)/T$23</f>
        <v>6.0534210911174018</v>
      </c>
      <c r="W83" s="15">
        <f>IF(A83&lt;=K$2,IF(A83=K$2,T83+G83, T83), 0)</f>
        <v>2549.9736867757892</v>
      </c>
      <c r="X83" s="15">
        <f t="shared" si="5"/>
        <v>101068.42182234806</v>
      </c>
      <c r="Y83" s="25">
        <f>-SUM(W$24:W83)/W$23</f>
        <v>6.0534210911174018</v>
      </c>
      <c r="Z83" s="8"/>
      <c r="AA83" s="1"/>
      <c r="AB83" s="1"/>
      <c r="AC83" s="1"/>
      <c r="AD83" s="1"/>
      <c r="AE83" s="1"/>
      <c r="AF83" s="1"/>
      <c r="AG83" s="1"/>
      <c r="AH83" s="1"/>
      <c r="AI83" s="1"/>
      <c r="AJ83" s="1"/>
      <c r="AK83" s="1"/>
      <c r="AL83" s="1"/>
      <c r="AM83" s="1"/>
      <c r="AN83" s="1"/>
      <c r="AO83" s="1"/>
      <c r="AP83" s="1"/>
      <c r="AQ83" s="1"/>
      <c r="AR83" s="1"/>
      <c r="AS83" s="1"/>
      <c r="AT83" s="1"/>
      <c r="AU83" s="1"/>
      <c r="AV83" s="1"/>
      <c r="AW83" s="1"/>
      <c r="AX83" s="2"/>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row>
    <row r="84" spans="1:92" ht="15.75" thickBot="1" x14ac:dyDescent="0.3">
      <c r="A84" s="34">
        <v>61</v>
      </c>
      <c r="B84" s="11">
        <f>PMT(E$2/12, C$2, -E$23)</f>
        <v>1621.0513229898563</v>
      </c>
      <c r="C84" s="11">
        <f>IPMT(E$2/12, A84, C$2, -E$23)</f>
        <v>944.43542805419088</v>
      </c>
      <c r="D84" s="11">
        <f>PPMT(E$2/12, A84, C$2, -E$23)</f>
        <v>676.61589493566544</v>
      </c>
      <c r="E84" s="11">
        <f t="shared" si="0"/>
        <v>323129.81658078701</v>
      </c>
      <c r="F84" s="11">
        <f t="shared" si="1"/>
        <v>56870.183419213085</v>
      </c>
      <c r="G84" s="11">
        <f>F84+S84-L$2</f>
        <v>163833.07421521167</v>
      </c>
      <c r="H84" s="1">
        <f t="shared" si="2"/>
        <v>0</v>
      </c>
      <c r="I84" s="1">
        <f>O$2* $M84</f>
        <v>113.37387285635279</v>
      </c>
      <c r="J84" s="1">
        <f>P$2* $M84</f>
        <v>113.37387285635279</v>
      </c>
      <c r="K84" s="1">
        <f>Q$2* $M84</f>
        <v>340.12161856905834</v>
      </c>
      <c r="L84" s="1">
        <f>R$2* $M84</f>
        <v>113.37387285635279</v>
      </c>
      <c r="M84" s="1">
        <f>M83*POWER(1 + $I$2, 1/12)</f>
        <v>1.1337387285635279</v>
      </c>
      <c r="N84" s="1">
        <f t="shared" si="6"/>
        <v>680.24323713811668</v>
      </c>
      <c r="O84" s="1">
        <f>O83*POWER(1 + $H$2, 1/12)</f>
        <v>1.2814812915684173</v>
      </c>
      <c r="P84" s="1">
        <f>$M$2 * O84</f>
        <v>5125.9251662736688</v>
      </c>
      <c r="Q84" s="1">
        <f xml:space="preserve"> P84 * (1-$J$2)</f>
        <v>4869.6289079599846</v>
      </c>
      <c r="R84" s="1">
        <f>R83*POWER(1+G$2, 1/12)</f>
        <v>1.2814812915684173</v>
      </c>
      <c r="S84" s="1">
        <f>L$2*R84</f>
        <v>486962.89079599857</v>
      </c>
      <c r="T84" s="1">
        <f t="shared" si="3"/>
        <v>2568.3343478320121</v>
      </c>
      <c r="U84" s="7">
        <f t="shared" si="4"/>
        <v>103636.75617018007</v>
      </c>
      <c r="V84" s="25">
        <f>-SUM(T$24:T84)/T$23</f>
        <v>6.1818378085090018</v>
      </c>
      <c r="W84" s="15">
        <f>IF(A84&lt;=K$2,IF(A84=K$2,T84+G84, T84), 0)</f>
        <v>2568.3343478320121</v>
      </c>
      <c r="X84" s="15">
        <f t="shared" si="5"/>
        <v>103636.75617018007</v>
      </c>
      <c r="Y84" s="25">
        <f>-SUM(W$24:W84)/W$23</f>
        <v>6.1818378085090018</v>
      </c>
      <c r="Z84" s="8"/>
      <c r="AA84" s="1"/>
      <c r="AB84" s="1"/>
      <c r="AC84" s="1"/>
      <c r="AD84" s="1"/>
      <c r="AE84" s="1"/>
      <c r="AF84" s="1"/>
      <c r="AG84" s="1"/>
      <c r="AH84" s="1"/>
      <c r="AI84" s="1"/>
      <c r="AJ84" s="1"/>
      <c r="AK84" s="1"/>
      <c r="AL84" s="1"/>
      <c r="AM84" s="1"/>
      <c r="AN84" s="1"/>
      <c r="AO84" s="1"/>
      <c r="AP84" s="1"/>
      <c r="AQ84" s="1"/>
      <c r="AR84" s="1"/>
      <c r="AS84" s="1"/>
      <c r="AT84" s="1"/>
      <c r="AU84" s="1"/>
      <c r="AV84" s="1"/>
      <c r="AW84" s="1"/>
      <c r="AX84" s="2"/>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row>
    <row r="85" spans="1:92" ht="15.75" thickBot="1" x14ac:dyDescent="0.3">
      <c r="A85" s="34">
        <v>62</v>
      </c>
      <c r="B85" s="11">
        <f>PMT(E$2/12, C$2, -E$23)</f>
        <v>1621.0513229898563</v>
      </c>
      <c r="C85" s="11">
        <f>IPMT(E$2/12, A85, C$2, -E$23)</f>
        <v>942.46196502729492</v>
      </c>
      <c r="D85" s="11">
        <f>PPMT(E$2/12, A85, C$2, -E$23)</f>
        <v>678.58935796256117</v>
      </c>
      <c r="E85" s="11">
        <f t="shared" si="0"/>
        <v>322451.22722282447</v>
      </c>
      <c r="F85" s="11">
        <f t="shared" si="1"/>
        <v>57548.772777175647</v>
      </c>
      <c r="G85" s="11">
        <f>F85+S85-L$2</f>
        <v>166495.61066832033</v>
      </c>
      <c r="H85" s="1">
        <f t="shared" si="2"/>
        <v>0</v>
      </c>
      <c r="I85" s="1">
        <f>O$2* $M85</f>
        <v>113.60740447171484</v>
      </c>
      <c r="J85" s="1">
        <f>P$2* $M85</f>
        <v>113.60740447171484</v>
      </c>
      <c r="K85" s="1">
        <f>Q$2* $M85</f>
        <v>340.82221341514452</v>
      </c>
      <c r="L85" s="1">
        <f>R$2* $M85</f>
        <v>113.60740447171484</v>
      </c>
      <c r="M85" s="1">
        <f>M84*POWER(1 + $I$2, 1/12)</f>
        <v>1.1360740447171485</v>
      </c>
      <c r="N85" s="1">
        <f t="shared" si="6"/>
        <v>681.64442683028904</v>
      </c>
      <c r="O85" s="1">
        <f>O84*POWER(1 + $H$2, 1/12)</f>
        <v>1.2867022049766965</v>
      </c>
      <c r="P85" s="1">
        <f>$M$2 * O85</f>
        <v>5146.8088199067861</v>
      </c>
      <c r="Q85" s="1">
        <f xml:space="preserve"> P85 * (1-$J$2)</f>
        <v>4889.468378911447</v>
      </c>
      <c r="R85" s="1">
        <f>R84*POWER(1+G$2, 1/12)</f>
        <v>1.2867022049766965</v>
      </c>
      <c r="S85" s="1">
        <f>L$2*R85</f>
        <v>488946.83789114468</v>
      </c>
      <c r="T85" s="1">
        <f t="shared" si="3"/>
        <v>2586.7726290913015</v>
      </c>
      <c r="U85" s="7">
        <f t="shared" si="4"/>
        <v>106223.52879927137</v>
      </c>
      <c r="V85" s="25">
        <f>-SUM(T$24:T85)/T$23</f>
        <v>6.3111764399635675</v>
      </c>
      <c r="W85" s="15">
        <f>IF(A85&lt;=K$2,IF(A85=K$2,T85+G85, T85), 0)</f>
        <v>2586.7726290913015</v>
      </c>
      <c r="X85" s="15">
        <f t="shared" si="5"/>
        <v>106223.52879927137</v>
      </c>
      <c r="Y85" s="25">
        <f>-SUM(W$24:W85)/W$23</f>
        <v>6.3111764399635675</v>
      </c>
      <c r="Z85" s="8"/>
      <c r="AA85" s="1"/>
      <c r="AB85" s="1"/>
      <c r="AC85" s="1"/>
      <c r="AD85" s="1"/>
      <c r="AE85" s="1"/>
      <c r="AF85" s="1"/>
      <c r="AG85" s="1"/>
      <c r="AH85" s="1"/>
      <c r="AI85" s="1"/>
      <c r="AJ85" s="1"/>
      <c r="AK85" s="1"/>
      <c r="AL85" s="1"/>
      <c r="AM85" s="1"/>
      <c r="AN85" s="1"/>
      <c r="AO85" s="1"/>
      <c r="AP85" s="1"/>
      <c r="AQ85" s="1"/>
      <c r="AR85" s="1"/>
      <c r="AS85" s="1"/>
      <c r="AT85" s="1"/>
      <c r="AU85" s="1"/>
      <c r="AV85" s="1"/>
      <c r="AW85" s="1"/>
      <c r="AX85" s="2"/>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row>
    <row r="86" spans="1:92" ht="15.75" thickBot="1" x14ac:dyDescent="0.3">
      <c r="A86" s="34">
        <v>63</v>
      </c>
      <c r="B86" s="11">
        <f>PMT(E$2/12, C$2, -E$23)</f>
        <v>1621.0513229898563</v>
      </c>
      <c r="C86" s="11">
        <f>IPMT(E$2/12, A86, C$2, -E$23)</f>
        <v>940.48274606657094</v>
      </c>
      <c r="D86" s="11">
        <f>PPMT(E$2/12, A86, C$2, -E$23)</f>
        <v>680.56857692328538</v>
      </c>
      <c r="E86" s="11">
        <f t="shared" si="0"/>
        <v>321770.65864590119</v>
      </c>
      <c r="F86" s="11">
        <f t="shared" si="1"/>
        <v>58229.341354098935</v>
      </c>
      <c r="G86" s="11">
        <f>F86+S86-L$2</f>
        <v>169168.20918643556</v>
      </c>
      <c r="H86" s="1">
        <f t="shared" si="2"/>
        <v>0</v>
      </c>
      <c r="I86" s="1">
        <f>O$2* $M86</f>
        <v>113.84141712396838</v>
      </c>
      <c r="J86" s="1">
        <f>P$2* $M86</f>
        <v>113.84141712396838</v>
      </c>
      <c r="K86" s="1">
        <f>Q$2* $M86</f>
        <v>341.52425137190517</v>
      </c>
      <c r="L86" s="1">
        <f>R$2* $M86</f>
        <v>113.84141712396838</v>
      </c>
      <c r="M86" s="1">
        <f>M85*POWER(1 + $I$2, 1/12)</f>
        <v>1.1384141712396838</v>
      </c>
      <c r="N86" s="1">
        <f t="shared" si="6"/>
        <v>683.04850274381033</v>
      </c>
      <c r="O86" s="1">
        <f>O85*POWER(1 + $H$2, 1/12)</f>
        <v>1.2919443890324649</v>
      </c>
      <c r="P86" s="1">
        <f>$M$2 * O86</f>
        <v>5167.7775561298595</v>
      </c>
      <c r="Q86" s="1">
        <f xml:space="preserve"> P86 * (1-$J$2)</f>
        <v>4909.3886783233665</v>
      </c>
      <c r="R86" s="1">
        <f>R85*POWER(1+G$2, 1/12)</f>
        <v>1.2919443890324649</v>
      </c>
      <c r="S86" s="1">
        <f>L$2*R86</f>
        <v>490938.86783233663</v>
      </c>
      <c r="T86" s="1">
        <f t="shared" si="3"/>
        <v>2605.2888525897006</v>
      </c>
      <c r="U86" s="7">
        <f t="shared" si="4"/>
        <v>108828.81765186107</v>
      </c>
      <c r="V86" s="25">
        <f>-SUM(T$24:T86)/T$23</f>
        <v>6.441440882593052</v>
      </c>
      <c r="W86" s="15">
        <f>IF(A86&lt;=K$2,IF(A86=K$2,T86+G86, T86), 0)</f>
        <v>2605.2888525897006</v>
      </c>
      <c r="X86" s="15">
        <f t="shared" si="5"/>
        <v>108828.81765186107</v>
      </c>
      <c r="Y86" s="25">
        <f>-SUM(W$24:W86)/W$23</f>
        <v>6.441440882593052</v>
      </c>
      <c r="Z86" s="8"/>
      <c r="AA86" s="1"/>
      <c r="AB86" s="1"/>
      <c r="AC86" s="1"/>
      <c r="AD86" s="1"/>
      <c r="AE86" s="1"/>
      <c r="AF86" s="1"/>
      <c r="AG86" s="1"/>
      <c r="AH86" s="1"/>
      <c r="AI86" s="1"/>
      <c r="AJ86" s="1"/>
      <c r="AK86" s="1"/>
      <c r="AL86" s="1"/>
      <c r="AM86" s="1"/>
      <c r="AN86" s="1"/>
      <c r="AO86" s="1"/>
      <c r="AP86" s="1"/>
      <c r="AQ86" s="1"/>
      <c r="AR86" s="1"/>
      <c r="AS86" s="1"/>
      <c r="AT86" s="1"/>
      <c r="AU86" s="1"/>
      <c r="AV86" s="1"/>
      <c r="AW86" s="1"/>
      <c r="AX86" s="2"/>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row>
    <row r="87" spans="1:92" ht="15.75" thickBot="1" x14ac:dyDescent="0.3">
      <c r="A87" s="34">
        <v>64</v>
      </c>
      <c r="B87" s="11">
        <f>PMT(E$2/12, C$2, -E$23)</f>
        <v>1621.0513229898563</v>
      </c>
      <c r="C87" s="11">
        <f>IPMT(E$2/12, A87, C$2, -E$23)</f>
        <v>938.49775438387803</v>
      </c>
      <c r="D87" s="11">
        <f>PPMT(E$2/12, A87, C$2, -E$23)</f>
        <v>682.55356860597828</v>
      </c>
      <c r="E87" s="11">
        <f t="shared" si="0"/>
        <v>321088.10507729521</v>
      </c>
      <c r="F87" s="11">
        <f t="shared" si="1"/>
        <v>58911.894922704916</v>
      </c>
      <c r="G87" s="11">
        <f>F87+S87-L$2</f>
        <v>171850.90847279469</v>
      </c>
      <c r="H87" s="1">
        <f t="shared" si="2"/>
        <v>0</v>
      </c>
      <c r="I87" s="1">
        <f>O$2* $M87</f>
        <v>114.07591180397063</v>
      </c>
      <c r="J87" s="1">
        <f>P$2* $M87</f>
        <v>114.07591180397063</v>
      </c>
      <c r="K87" s="1">
        <f>Q$2* $M87</f>
        <v>342.22773541191191</v>
      </c>
      <c r="L87" s="1">
        <f>R$2* $M87</f>
        <v>114.07591180397063</v>
      </c>
      <c r="M87" s="1">
        <f>M86*POWER(1 + $I$2, 1/12)</f>
        <v>1.1407591180397063</v>
      </c>
      <c r="N87" s="1">
        <f t="shared" si="6"/>
        <v>684.4554708238237</v>
      </c>
      <c r="O87" s="1">
        <f>O86*POWER(1 + $H$2, 1/12)</f>
        <v>1.2972079303949731</v>
      </c>
      <c r="P87" s="1">
        <f>$M$2 * O87</f>
        <v>5188.8317215798925</v>
      </c>
      <c r="Q87" s="1">
        <f xml:space="preserve"> P87 * (1-$J$2)</f>
        <v>4929.3901355008975</v>
      </c>
      <c r="R87" s="1">
        <f>R86*POWER(1+G$2, 1/12)</f>
        <v>1.2972079303949731</v>
      </c>
      <c r="S87" s="1">
        <f>L$2*R87</f>
        <v>492939.01355008979</v>
      </c>
      <c r="T87" s="1">
        <f t="shared" si="3"/>
        <v>2623.8833416872176</v>
      </c>
      <c r="U87" s="7">
        <f t="shared" si="4"/>
        <v>111452.70099354829</v>
      </c>
      <c r="V87" s="25">
        <f>-SUM(T$24:T87)/T$23</f>
        <v>6.5726350496774133</v>
      </c>
      <c r="W87" s="15">
        <f>IF(A87&lt;=K$2,IF(A87=K$2,T87+G87, T87), 0)</f>
        <v>2623.8833416872176</v>
      </c>
      <c r="X87" s="15">
        <f t="shared" si="5"/>
        <v>111452.70099354829</v>
      </c>
      <c r="Y87" s="25">
        <f>-SUM(W$24:W87)/W$23</f>
        <v>6.5726350496774133</v>
      </c>
      <c r="Z87" s="8"/>
      <c r="AA87" s="1"/>
      <c r="AB87" s="1"/>
      <c r="AC87" s="1"/>
      <c r="AD87" s="1"/>
      <c r="AE87" s="1"/>
      <c r="AF87" s="1"/>
      <c r="AG87" s="1"/>
      <c r="AH87" s="1"/>
      <c r="AI87" s="1"/>
      <c r="AJ87" s="1"/>
      <c r="AK87" s="1"/>
      <c r="AL87" s="1"/>
      <c r="AM87" s="1"/>
      <c r="AN87" s="1"/>
      <c r="AO87" s="1"/>
      <c r="AP87" s="1"/>
      <c r="AQ87" s="1"/>
      <c r="AR87" s="1"/>
      <c r="AS87" s="1"/>
      <c r="AT87" s="1"/>
      <c r="AU87" s="1"/>
      <c r="AV87" s="1"/>
      <c r="AW87" s="1"/>
      <c r="AX87" s="2"/>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row>
    <row r="88" spans="1:92" ht="15.75" thickBot="1" x14ac:dyDescent="0.3">
      <c r="A88" s="34">
        <v>65</v>
      </c>
      <c r="B88" s="11">
        <f>PMT(E$2/12, C$2, -E$23)</f>
        <v>1621.0513229898563</v>
      </c>
      <c r="C88" s="11">
        <f>IPMT(E$2/12, A88, C$2, -E$23)</f>
        <v>936.50697314211072</v>
      </c>
      <c r="D88" s="11">
        <f>PPMT(E$2/12, A88, C$2, -E$23)</f>
        <v>684.54434984774571</v>
      </c>
      <c r="E88" s="11">
        <f t="shared" si="0"/>
        <v>320403.56072744745</v>
      </c>
      <c r="F88" s="11">
        <f t="shared" si="1"/>
        <v>59596.439272552663</v>
      </c>
      <c r="G88" s="11">
        <f>F88+S88-L$2</f>
        <v>174543.74738163489</v>
      </c>
      <c r="H88" s="1">
        <f t="shared" si="2"/>
        <v>0</v>
      </c>
      <c r="I88" s="1">
        <f>O$2* $M88</f>
        <v>114.31088950461982</v>
      </c>
      <c r="J88" s="1">
        <f>P$2* $M88</f>
        <v>114.31088950461982</v>
      </c>
      <c r="K88" s="1">
        <f>Q$2* $M88</f>
        <v>342.93266851385948</v>
      </c>
      <c r="L88" s="1">
        <f>R$2* $M88</f>
        <v>114.31088950461982</v>
      </c>
      <c r="M88" s="1">
        <f>M87*POWER(1 + $I$2, 1/12)</f>
        <v>1.1431088950461983</v>
      </c>
      <c r="N88" s="1">
        <f t="shared" si="6"/>
        <v>685.86533702771897</v>
      </c>
      <c r="O88" s="1">
        <f>O87*POWER(1 + $H$2, 1/12)</f>
        <v>1.3024929160765324</v>
      </c>
      <c r="P88" s="1">
        <f>$M$2 * O88</f>
        <v>5209.9716643061292</v>
      </c>
      <c r="Q88" s="1">
        <f xml:space="preserve"> P88 * (1-$J$2)</f>
        <v>4949.4730810908222</v>
      </c>
      <c r="R88" s="1">
        <f>R87*POWER(1+G$2, 1/12)</f>
        <v>1.3024929160765324</v>
      </c>
      <c r="S88" s="1">
        <f>L$2*R88</f>
        <v>494947.30810908228</v>
      </c>
      <c r="T88" s="1">
        <f t="shared" ref="T88:T151" si="7">Q88-N88-B88</f>
        <v>2642.5564210732473</v>
      </c>
      <c r="U88" s="7">
        <f t="shared" si="4"/>
        <v>114095.25741462153</v>
      </c>
      <c r="V88" s="25">
        <f>-SUM(T$24:T88)/T$23</f>
        <v>6.7047628707310754</v>
      </c>
      <c r="W88" s="15">
        <f>IF(A88&lt;=K$2,IF(A88=K$2,T88+G88, T88), 0)</f>
        <v>2642.5564210732473</v>
      </c>
      <c r="X88" s="15">
        <f t="shared" si="5"/>
        <v>114095.25741462153</v>
      </c>
      <c r="Y88" s="25">
        <f>-SUM(W$24:W88)/W$23</f>
        <v>6.7047628707310754</v>
      </c>
      <c r="Z88" s="8"/>
      <c r="AA88" s="1"/>
      <c r="AB88" s="1"/>
      <c r="AC88" s="1"/>
      <c r="AD88" s="1"/>
      <c r="AE88" s="1"/>
      <c r="AF88" s="1"/>
      <c r="AG88" s="1"/>
      <c r="AH88" s="1"/>
      <c r="AI88" s="1"/>
      <c r="AJ88" s="1"/>
      <c r="AK88" s="1"/>
      <c r="AL88" s="1"/>
      <c r="AM88" s="1"/>
      <c r="AN88" s="1"/>
      <c r="AO88" s="1"/>
      <c r="AP88" s="1"/>
      <c r="AQ88" s="1"/>
      <c r="AR88" s="1"/>
      <c r="AS88" s="1"/>
      <c r="AT88" s="1"/>
      <c r="AU88" s="1"/>
      <c r="AV88" s="1"/>
      <c r="AW88" s="1"/>
      <c r="AX88" s="2"/>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row>
    <row r="89" spans="1:92" ht="15.75" thickBot="1" x14ac:dyDescent="0.3">
      <c r="A89" s="34">
        <v>66</v>
      </c>
      <c r="B89" s="11">
        <f>PMT(E$2/12, C$2, -E$23)</f>
        <v>1621.0513229898563</v>
      </c>
      <c r="C89" s="11">
        <f>IPMT(E$2/12, A89, C$2, -E$23)</f>
        <v>934.5103854550548</v>
      </c>
      <c r="D89" s="11">
        <f>PPMT(E$2/12, A89, C$2, -E$23)</f>
        <v>686.54093753480163</v>
      </c>
      <c r="E89" s="11">
        <f t="shared" ref="E89:E152" si="8">E88-D89</f>
        <v>319717.01978991262</v>
      </c>
      <c r="F89" s="11">
        <f t="shared" ref="F89:F152" si="9">F88+D89</f>
        <v>60282.980210087466</v>
      </c>
      <c r="G89" s="11">
        <f>F89+S89-L$2</f>
        <v>177246.76491878973</v>
      </c>
      <c r="H89" s="1">
        <f t="shared" ref="H89:H152" si="10">IF((G89/L$2)&lt;0.2, N$2* $M89, 0)</f>
        <v>0</v>
      </c>
      <c r="I89" s="1">
        <f>O$2* $M89</f>
        <v>114.54635122085944</v>
      </c>
      <c r="J89" s="1">
        <f>P$2* $M89</f>
        <v>114.54635122085944</v>
      </c>
      <c r="K89" s="1">
        <f>Q$2* $M89</f>
        <v>343.63905366257831</v>
      </c>
      <c r="L89" s="1">
        <f>R$2* $M89</f>
        <v>114.54635122085944</v>
      </c>
      <c r="M89" s="1">
        <f>M88*POWER(1 + $I$2, 1/12)</f>
        <v>1.1454635122085943</v>
      </c>
      <c r="N89" s="1">
        <f t="shared" si="6"/>
        <v>687.2781073251565</v>
      </c>
      <c r="O89" s="1">
        <f>O88*POWER(1 + $H$2, 1/12)</f>
        <v>1.3077994334439533</v>
      </c>
      <c r="P89" s="1">
        <f>$M$2 * O89</f>
        <v>5231.1977337758135</v>
      </c>
      <c r="Q89" s="1">
        <f xml:space="preserve"> P89 * (1-$J$2)</f>
        <v>4969.6378470870222</v>
      </c>
      <c r="R89" s="1">
        <f>R88*POWER(1+G$2, 1/12)</f>
        <v>1.3077994334439533</v>
      </c>
      <c r="S89" s="1">
        <f>L$2*R89</f>
        <v>496963.78470870224</v>
      </c>
      <c r="T89" s="1">
        <f t="shared" si="7"/>
        <v>2661.3084167720099</v>
      </c>
      <c r="U89" s="7">
        <f t="shared" ref="U89:U152" si="11">U88+T89</f>
        <v>116756.56583139354</v>
      </c>
      <c r="V89" s="25">
        <f>-SUM(T$24:T89)/T$23</f>
        <v>6.837828291569676</v>
      </c>
      <c r="W89" s="15">
        <f>IF(A89&lt;=K$2,IF(A89=K$2,T89+G89, T89), 0)</f>
        <v>2661.3084167720099</v>
      </c>
      <c r="X89" s="15">
        <f t="shared" ref="X89:X152" si="12">X88+W89</f>
        <v>116756.56583139354</v>
      </c>
      <c r="Y89" s="25">
        <f>-SUM(W$24:W89)/W$23</f>
        <v>6.837828291569676</v>
      </c>
      <c r="Z89" s="8"/>
      <c r="AA89" s="1"/>
      <c r="AB89" s="1"/>
      <c r="AC89" s="1"/>
      <c r="AD89" s="1"/>
      <c r="AE89" s="1"/>
      <c r="AF89" s="1"/>
      <c r="AG89" s="1"/>
      <c r="AH89" s="1"/>
      <c r="AI89" s="1"/>
      <c r="AJ89" s="1"/>
      <c r="AK89" s="1"/>
      <c r="AL89" s="1"/>
      <c r="AM89" s="1"/>
      <c r="AN89" s="1"/>
      <c r="AO89" s="1"/>
      <c r="AP89" s="1"/>
      <c r="AQ89" s="1"/>
      <c r="AR89" s="1"/>
      <c r="AS89" s="1"/>
      <c r="AT89" s="1"/>
      <c r="AU89" s="1"/>
      <c r="AV89" s="1"/>
      <c r="AW89" s="1"/>
      <c r="AX89" s="2"/>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row>
    <row r="90" spans="1:92" ht="15.75" thickBot="1" x14ac:dyDescent="0.3">
      <c r="A90" s="34">
        <v>67</v>
      </c>
      <c r="B90" s="11">
        <f>PMT(E$2/12, C$2, -E$23)</f>
        <v>1621.0513229898563</v>
      </c>
      <c r="C90" s="11">
        <f>IPMT(E$2/12, A90, C$2, -E$23)</f>
        <v>932.50797438724487</v>
      </c>
      <c r="D90" s="11">
        <f>PPMT(E$2/12, A90, C$2, -E$23)</f>
        <v>688.54334860261145</v>
      </c>
      <c r="E90" s="11">
        <f t="shared" si="8"/>
        <v>319028.47644131002</v>
      </c>
      <c r="F90" s="11">
        <f t="shared" si="9"/>
        <v>60971.523558690074</v>
      </c>
      <c r="G90" s="11">
        <f>F90+S90-L$2</f>
        <v>179960.0002422859</v>
      </c>
      <c r="H90" s="1">
        <f t="shared" si="10"/>
        <v>0</v>
      </c>
      <c r="I90" s="1">
        <f>O$2* $M90</f>
        <v>114.78229794968232</v>
      </c>
      <c r="J90" s="1">
        <f>P$2* $M90</f>
        <v>114.78229794968232</v>
      </c>
      <c r="K90" s="1">
        <f>Q$2* $M90</f>
        <v>344.34689384904692</v>
      </c>
      <c r="L90" s="1">
        <f>R$2* $M90</f>
        <v>114.78229794968232</v>
      </c>
      <c r="M90" s="1">
        <f>M89*POWER(1 + $I$2, 1/12)</f>
        <v>1.1478229794968231</v>
      </c>
      <c r="N90" s="1">
        <f t="shared" ref="N90:N153" si="13">SUM(H90:L90)</f>
        <v>688.69378769809384</v>
      </c>
      <c r="O90" s="1">
        <f>O89*POWER(1 + $H$2, 1/12)</f>
        <v>1.3131275702199892</v>
      </c>
      <c r="P90" s="1">
        <f>$M$2 * O90</f>
        <v>5252.5102808799566</v>
      </c>
      <c r="Q90" s="1">
        <f xml:space="preserve"> P90 * (1-$J$2)</f>
        <v>4989.8847668359585</v>
      </c>
      <c r="R90" s="1">
        <f>R89*POWER(1+G$2, 1/12)</f>
        <v>1.3131275702199892</v>
      </c>
      <c r="S90" s="1">
        <f>L$2*R90</f>
        <v>498988.47668359586</v>
      </c>
      <c r="T90" s="1">
        <f t="shared" si="7"/>
        <v>2680.1396561480087</v>
      </c>
      <c r="U90" s="7">
        <f t="shared" si="11"/>
        <v>119436.70548754155</v>
      </c>
      <c r="V90" s="25">
        <f>-SUM(T$24:T90)/T$23</f>
        <v>6.9718352743770771</v>
      </c>
      <c r="W90" s="15">
        <f>IF(A90&lt;=K$2,IF(A90=K$2,T90+G90, T90), 0)</f>
        <v>2680.1396561480087</v>
      </c>
      <c r="X90" s="15">
        <f t="shared" si="12"/>
        <v>119436.70548754155</v>
      </c>
      <c r="Y90" s="25">
        <f>-SUM(W$24:W90)/W$23</f>
        <v>6.9718352743770771</v>
      </c>
      <c r="Z90" s="8"/>
      <c r="AA90" s="1"/>
      <c r="AB90" s="1"/>
      <c r="AC90" s="1"/>
      <c r="AD90" s="1"/>
      <c r="AE90" s="1"/>
      <c r="AF90" s="1"/>
      <c r="AG90" s="1"/>
      <c r="AH90" s="1"/>
      <c r="AI90" s="1"/>
      <c r="AJ90" s="1"/>
      <c r="AK90" s="1"/>
      <c r="AL90" s="1"/>
      <c r="AM90" s="1"/>
      <c r="AN90" s="1"/>
      <c r="AO90" s="1"/>
      <c r="AP90" s="1"/>
      <c r="AQ90" s="1"/>
      <c r="AR90" s="1"/>
      <c r="AS90" s="1"/>
      <c r="AT90" s="1"/>
      <c r="AU90" s="1"/>
      <c r="AV90" s="1"/>
      <c r="AW90" s="1"/>
      <c r="AX90" s="2"/>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row>
    <row r="91" spans="1:92" ht="15.75" thickBot="1" x14ac:dyDescent="0.3">
      <c r="A91" s="34">
        <v>68</v>
      </c>
      <c r="B91" s="11">
        <f>PMT(E$2/12, C$2, -E$23)</f>
        <v>1621.0513229898563</v>
      </c>
      <c r="C91" s="11">
        <f>IPMT(E$2/12, A91, C$2, -E$23)</f>
        <v>930.49972295382042</v>
      </c>
      <c r="D91" s="11">
        <f>PPMT(E$2/12, A91, C$2, -E$23)</f>
        <v>690.55160003603578</v>
      </c>
      <c r="E91" s="11">
        <f t="shared" si="8"/>
        <v>318337.92484127398</v>
      </c>
      <c r="F91" s="11">
        <f t="shared" si="9"/>
        <v>61662.075158726111</v>
      </c>
      <c r="G91" s="11">
        <f>F91+S91-L$2</f>
        <v>182683.49266294506</v>
      </c>
      <c r="H91" s="1">
        <f t="shared" si="10"/>
        <v>0</v>
      </c>
      <c r="I91" s="1">
        <f>O$2* $M91</f>
        <v>115.01873069013496</v>
      </c>
      <c r="J91" s="1">
        <f>P$2* $M91</f>
        <v>115.01873069013496</v>
      </c>
      <c r="K91" s="1">
        <f>Q$2* $M91</f>
        <v>345.05619207040485</v>
      </c>
      <c r="L91" s="1">
        <f>R$2* $M91</f>
        <v>115.01873069013496</v>
      </c>
      <c r="M91" s="1">
        <f>M90*POWER(1 + $I$2, 1/12)</f>
        <v>1.1501873069013495</v>
      </c>
      <c r="N91" s="1">
        <f t="shared" si="13"/>
        <v>690.1123841408097</v>
      </c>
      <c r="O91" s="1">
        <f>O90*POWER(1 + $H$2, 1/12)</f>
        <v>1.3184774144847868</v>
      </c>
      <c r="P91" s="1">
        <f>$M$2 * O91</f>
        <v>5273.9096579391471</v>
      </c>
      <c r="Q91" s="1">
        <f xml:space="preserve"> P91 * (1-$J$2)</f>
        <v>5010.2141750421897</v>
      </c>
      <c r="R91" s="1">
        <f>R90*POWER(1+G$2, 1/12)</f>
        <v>1.3184774144847868</v>
      </c>
      <c r="S91" s="1">
        <f>L$2*R91</f>
        <v>501021.41750421899</v>
      </c>
      <c r="T91" s="1">
        <f t="shared" si="7"/>
        <v>2699.0504679115238</v>
      </c>
      <c r="U91" s="7">
        <f t="shared" si="11"/>
        <v>122135.75595545307</v>
      </c>
      <c r="V91" s="25">
        <f>-SUM(T$24:T91)/T$23</f>
        <v>7.106787797772653</v>
      </c>
      <c r="W91" s="15">
        <f>IF(A91&lt;=K$2,IF(A91=K$2,T91+G91, T91), 0)</f>
        <v>2699.0504679115238</v>
      </c>
      <c r="X91" s="15">
        <f t="shared" si="12"/>
        <v>122135.75595545307</v>
      </c>
      <c r="Y91" s="25">
        <f>-SUM(W$24:W91)/W$23</f>
        <v>7.106787797772653</v>
      </c>
      <c r="Z91" s="8"/>
      <c r="AA91" s="1"/>
      <c r="AB91" s="1"/>
      <c r="AC91" s="1"/>
      <c r="AD91" s="1"/>
      <c r="AE91" s="1"/>
      <c r="AF91" s="1"/>
      <c r="AG91" s="1"/>
      <c r="AH91" s="1"/>
      <c r="AI91" s="1"/>
      <c r="AJ91" s="1"/>
      <c r="AK91" s="1"/>
      <c r="AL91" s="1"/>
      <c r="AM91" s="1"/>
      <c r="AN91" s="1"/>
      <c r="AO91" s="1"/>
      <c r="AP91" s="1"/>
      <c r="AQ91" s="1"/>
      <c r="AR91" s="1"/>
      <c r="AS91" s="1"/>
      <c r="AT91" s="1"/>
      <c r="AU91" s="1"/>
      <c r="AV91" s="1"/>
      <c r="AW91" s="1"/>
      <c r="AX91" s="2"/>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row>
    <row r="92" spans="1:92" ht="15.75" thickBot="1" x14ac:dyDescent="0.3">
      <c r="A92" s="34">
        <v>69</v>
      </c>
      <c r="B92" s="11">
        <f>PMT(E$2/12, C$2, -E$23)</f>
        <v>1621.0513229898563</v>
      </c>
      <c r="C92" s="11">
        <f>IPMT(E$2/12, A92, C$2, -E$23)</f>
        <v>928.48561412038202</v>
      </c>
      <c r="D92" s="11">
        <f>PPMT(E$2/12, A92, C$2, -E$23)</f>
        <v>692.56570886947418</v>
      </c>
      <c r="E92" s="11">
        <f t="shared" si="8"/>
        <v>317645.3591324045</v>
      </c>
      <c r="F92" s="11">
        <f t="shared" si="9"/>
        <v>62354.640867595583</v>
      </c>
      <c r="G92" s="11">
        <f>F92+S92-L$2</f>
        <v>185417.28164498578</v>
      </c>
      <c r="H92" s="1">
        <f t="shared" si="10"/>
        <v>0</v>
      </c>
      <c r="I92" s="1">
        <f>O$2* $M92</f>
        <v>115.25565044332176</v>
      </c>
      <c r="J92" s="1">
        <f>P$2* $M92</f>
        <v>115.25565044332176</v>
      </c>
      <c r="K92" s="1">
        <f>Q$2* $M92</f>
        <v>345.76695132996525</v>
      </c>
      <c r="L92" s="1">
        <f>R$2* $M92</f>
        <v>115.25565044332176</v>
      </c>
      <c r="M92" s="1">
        <f>M91*POWER(1 + $I$2, 1/12)</f>
        <v>1.1525565044332176</v>
      </c>
      <c r="N92" s="1">
        <f t="shared" si="13"/>
        <v>691.5339026599305</v>
      </c>
      <c r="O92" s="1">
        <f>O91*POWER(1 + $H$2, 1/12)</f>
        <v>1.3238490546773425</v>
      </c>
      <c r="P92" s="1">
        <f>$M$2 * O92</f>
        <v>5295.3962187093703</v>
      </c>
      <c r="Q92" s="1">
        <f xml:space="preserve"> P92 * (1-$J$2)</f>
        <v>5030.6264077739015</v>
      </c>
      <c r="R92" s="1">
        <f>R91*POWER(1+G$2, 1/12)</f>
        <v>1.3238490546773425</v>
      </c>
      <c r="S92" s="1">
        <f>L$2*R92</f>
        <v>503062.64077739016</v>
      </c>
      <c r="T92" s="1">
        <f t="shared" si="7"/>
        <v>2718.041182124115</v>
      </c>
      <c r="U92" s="7">
        <f t="shared" si="11"/>
        <v>124853.79713757719</v>
      </c>
      <c r="V92" s="25">
        <f>-SUM(T$24:T92)/T$23</f>
        <v>7.2426898568788589</v>
      </c>
      <c r="W92" s="15">
        <f>IF(A92&lt;=K$2,IF(A92=K$2,T92+G92, T92), 0)</f>
        <v>2718.041182124115</v>
      </c>
      <c r="X92" s="15">
        <f t="shared" si="12"/>
        <v>124853.79713757719</v>
      </c>
      <c r="Y92" s="25">
        <f>-SUM(W$24:W92)/W$23</f>
        <v>7.2426898568788589</v>
      </c>
      <c r="Z92" s="8"/>
      <c r="AA92" s="1"/>
      <c r="AB92" s="1"/>
      <c r="AC92" s="1"/>
      <c r="AD92" s="1"/>
      <c r="AE92" s="1"/>
      <c r="AF92" s="1"/>
      <c r="AG92" s="1"/>
      <c r="AH92" s="1"/>
      <c r="AI92" s="1"/>
      <c r="AJ92" s="1"/>
      <c r="AK92" s="1"/>
      <c r="AL92" s="1"/>
      <c r="AM92" s="1"/>
      <c r="AN92" s="1"/>
      <c r="AO92" s="1"/>
      <c r="AP92" s="1"/>
      <c r="AQ92" s="1"/>
      <c r="AR92" s="1"/>
      <c r="AS92" s="1"/>
      <c r="AT92" s="1"/>
      <c r="AU92" s="1"/>
      <c r="AV92" s="1"/>
      <c r="AW92" s="1"/>
      <c r="AX92" s="2"/>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row>
    <row r="93" spans="1:92" ht="15.75" thickBot="1" x14ac:dyDescent="0.3">
      <c r="A93" s="34">
        <v>70</v>
      </c>
      <c r="B93" s="11">
        <f>PMT(E$2/12, C$2, -E$23)</f>
        <v>1621.0513229898563</v>
      </c>
      <c r="C93" s="11">
        <f>IPMT(E$2/12, A93, C$2, -E$23)</f>
        <v>926.46563080284614</v>
      </c>
      <c r="D93" s="11">
        <f>PPMT(E$2/12, A93, C$2, -E$23)</f>
        <v>694.58569218701007</v>
      </c>
      <c r="E93" s="11">
        <f t="shared" si="8"/>
        <v>316950.77344021748</v>
      </c>
      <c r="F93" s="11">
        <f t="shared" si="9"/>
        <v>63049.22655978259</v>
      </c>
      <c r="G93" s="11">
        <f>F93+S93-L$2</f>
        <v>188161.4068066288</v>
      </c>
      <c r="H93" s="1">
        <f t="shared" si="10"/>
        <v>0</v>
      </c>
      <c r="I93" s="1">
        <f>O$2* $M93</f>
        <v>115.49305821240922</v>
      </c>
      <c r="J93" s="1">
        <f>P$2* $M93</f>
        <v>115.49305821240922</v>
      </c>
      <c r="K93" s="1">
        <f>Q$2* $M93</f>
        <v>346.47917463722769</v>
      </c>
      <c r="L93" s="1">
        <f>R$2* $M93</f>
        <v>115.49305821240922</v>
      </c>
      <c r="M93" s="1">
        <f>M92*POWER(1 + $I$2, 1/12)</f>
        <v>1.1549305821240923</v>
      </c>
      <c r="N93" s="1">
        <f t="shared" si="13"/>
        <v>692.95834927445537</v>
      </c>
      <c r="O93" s="1">
        <f>O92*POWER(1 + $H$2, 1/12)</f>
        <v>1.3292425795969638</v>
      </c>
      <c r="P93" s="1">
        <f>$M$2 * O93</f>
        <v>5316.9703183878555</v>
      </c>
      <c r="Q93" s="1">
        <f xml:space="preserve"> P93 * (1-$J$2)</f>
        <v>5051.1218024684622</v>
      </c>
      <c r="R93" s="1">
        <f>R92*POWER(1+G$2, 1/12)</f>
        <v>1.3292425795969638</v>
      </c>
      <c r="S93" s="1">
        <f>L$2*R93</f>
        <v>505112.18024684623</v>
      </c>
      <c r="T93" s="1">
        <f t="shared" si="7"/>
        <v>2737.1121302041511</v>
      </c>
      <c r="U93" s="7">
        <f t="shared" si="11"/>
        <v>127590.90926778135</v>
      </c>
      <c r="V93" s="25">
        <f>-SUM(T$24:T93)/T$23</f>
        <v>7.3795454633890669</v>
      </c>
      <c r="W93" s="15">
        <f>IF(A93&lt;=K$2,IF(A93=K$2,T93+G93, T93), 0)</f>
        <v>2737.1121302041511</v>
      </c>
      <c r="X93" s="15">
        <f t="shared" si="12"/>
        <v>127590.90926778135</v>
      </c>
      <c r="Y93" s="25">
        <f>-SUM(W$24:W93)/W$23</f>
        <v>7.3795454633890669</v>
      </c>
      <c r="Z93" s="8"/>
      <c r="AA93" s="1"/>
      <c r="AB93" s="1"/>
      <c r="AC93" s="1"/>
      <c r="AD93" s="1"/>
      <c r="AE93" s="1"/>
      <c r="AF93" s="1"/>
      <c r="AG93" s="1"/>
      <c r="AH93" s="1"/>
      <c r="AI93" s="1"/>
      <c r="AJ93" s="1"/>
      <c r="AK93" s="1"/>
      <c r="AL93" s="1"/>
      <c r="AM93" s="1"/>
      <c r="AN93" s="1"/>
      <c r="AO93" s="1"/>
      <c r="AP93" s="1"/>
      <c r="AQ93" s="1"/>
      <c r="AR93" s="1"/>
      <c r="AS93" s="1"/>
      <c r="AT93" s="1"/>
      <c r="AU93" s="1"/>
      <c r="AV93" s="1"/>
      <c r="AW93" s="1"/>
      <c r="AX93" s="2"/>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row>
    <row r="94" spans="1:92" ht="15.75" thickBot="1" x14ac:dyDescent="0.3">
      <c r="A94" s="34">
        <v>71</v>
      </c>
      <c r="B94" s="11">
        <f>PMT(E$2/12, C$2, -E$23)</f>
        <v>1621.0513229898563</v>
      </c>
      <c r="C94" s="11">
        <f>IPMT(E$2/12, A94, C$2, -E$23)</f>
        <v>924.43975586730073</v>
      </c>
      <c r="D94" s="11">
        <f>PPMT(E$2/12, A94, C$2, -E$23)</f>
        <v>696.61156712255558</v>
      </c>
      <c r="E94" s="11">
        <f t="shared" si="8"/>
        <v>316254.16187309491</v>
      </c>
      <c r="F94" s="11">
        <f t="shared" si="9"/>
        <v>63745.838126905146</v>
      </c>
      <c r="G94" s="11">
        <f>F94+S94-L$2</f>
        <v>190915.90792070562</v>
      </c>
      <c r="H94" s="1">
        <f t="shared" si="10"/>
        <v>0</v>
      </c>
      <c r="I94" s="1">
        <f>O$2* $M94</f>
        <v>115.7309550026302</v>
      </c>
      <c r="J94" s="1">
        <f>P$2* $M94</f>
        <v>115.7309550026302</v>
      </c>
      <c r="K94" s="1">
        <f>Q$2* $M94</f>
        <v>347.19286500789059</v>
      </c>
      <c r="L94" s="1">
        <f>R$2* $M94</f>
        <v>115.7309550026302</v>
      </c>
      <c r="M94" s="1">
        <f>M93*POWER(1 + $I$2, 1/12)</f>
        <v>1.157309550026302</v>
      </c>
      <c r="N94" s="1">
        <f t="shared" si="13"/>
        <v>694.38573001578129</v>
      </c>
      <c r="O94" s="1">
        <f>O93*POWER(1 + $H$2, 1/12)</f>
        <v>1.3346580784047379</v>
      </c>
      <c r="P94" s="1">
        <f>$M$2 * O94</f>
        <v>5338.6323136189521</v>
      </c>
      <c r="Q94" s="1">
        <f xml:space="preserve"> P94 * (1-$J$2)</f>
        <v>5071.7006979380039</v>
      </c>
      <c r="R94" s="1">
        <f>R93*POWER(1+G$2, 1/12)</f>
        <v>1.3346580784047379</v>
      </c>
      <c r="S94" s="1">
        <f>L$2*R94</f>
        <v>507170.06979380042</v>
      </c>
      <c r="T94" s="1">
        <f t="shared" si="7"/>
        <v>2756.2636449323663</v>
      </c>
      <c r="U94" s="7">
        <f t="shared" si="11"/>
        <v>130347.17291271371</v>
      </c>
      <c r="V94" s="25">
        <f>-SUM(T$24:T94)/T$23</f>
        <v>7.5173586456356842</v>
      </c>
      <c r="W94" s="15">
        <f>IF(A94&lt;=K$2,IF(A94=K$2,T94+G94, T94), 0)</f>
        <v>2756.2636449323663</v>
      </c>
      <c r="X94" s="15">
        <f t="shared" si="12"/>
        <v>130347.17291271371</v>
      </c>
      <c r="Y94" s="25">
        <f>-SUM(W$24:W94)/W$23</f>
        <v>7.5173586456356842</v>
      </c>
      <c r="Z94" s="8"/>
      <c r="AA94" s="1"/>
      <c r="AB94" s="1"/>
      <c r="AC94" s="1"/>
      <c r="AD94" s="1"/>
      <c r="AE94" s="1"/>
      <c r="AF94" s="1"/>
      <c r="AG94" s="1"/>
      <c r="AH94" s="1"/>
      <c r="AI94" s="1"/>
      <c r="AJ94" s="1"/>
      <c r="AK94" s="1"/>
      <c r="AL94" s="1"/>
      <c r="AM94" s="1"/>
      <c r="AN94" s="1"/>
      <c r="AO94" s="1"/>
      <c r="AP94" s="1"/>
      <c r="AQ94" s="1"/>
      <c r="AR94" s="1"/>
      <c r="AS94" s="1"/>
      <c r="AT94" s="1"/>
      <c r="AU94" s="1"/>
      <c r="AV94" s="1"/>
      <c r="AW94" s="1"/>
      <c r="AX94" s="2"/>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row>
    <row r="95" spans="1:92" ht="15.75" thickBot="1" x14ac:dyDescent="0.3">
      <c r="A95" s="34">
        <v>72</v>
      </c>
      <c r="B95" s="11">
        <f>PMT(E$2/12, C$2, -E$23)</f>
        <v>1621.0513229898563</v>
      </c>
      <c r="C95" s="11">
        <f>IPMT(E$2/12, A95, C$2, -E$23)</f>
        <v>922.4079721298599</v>
      </c>
      <c r="D95" s="11">
        <f>PPMT(E$2/12, A95, C$2, -E$23)</f>
        <v>698.64335085999642</v>
      </c>
      <c r="E95" s="11">
        <f t="shared" si="8"/>
        <v>315555.51852223492</v>
      </c>
      <c r="F95" s="11">
        <f t="shared" si="9"/>
        <v>64444.481477765141</v>
      </c>
      <c r="G95" s="11">
        <f>F95+S95-L$2</f>
        <v>193680.82491526706</v>
      </c>
      <c r="H95" s="1">
        <f t="shared" si="10"/>
        <v>0</v>
      </c>
      <c r="I95" s="1">
        <f>O$2* $M95</f>
        <v>115.96934182128815</v>
      </c>
      <c r="J95" s="1">
        <f>P$2* $M95</f>
        <v>115.96934182128815</v>
      </c>
      <c r="K95" s="1">
        <f>Q$2* $M95</f>
        <v>347.90802546386448</v>
      </c>
      <c r="L95" s="1">
        <f>R$2* $M95</f>
        <v>115.96934182128815</v>
      </c>
      <c r="M95" s="1">
        <f>M94*POWER(1 + $I$2, 1/12)</f>
        <v>1.1596934182128815</v>
      </c>
      <c r="N95" s="1">
        <f t="shared" si="13"/>
        <v>695.81605092772895</v>
      </c>
      <c r="O95" s="1">
        <f>O94*POWER(1 + $H$2, 1/12)</f>
        <v>1.3400956406250051</v>
      </c>
      <c r="P95" s="1">
        <f>$M$2 * O95</f>
        <v>5360.38256250002</v>
      </c>
      <c r="Q95" s="1">
        <f xml:space="preserve"> P95 * (1-$J$2)</f>
        <v>5092.3634343750191</v>
      </c>
      <c r="R95" s="1">
        <f>R94*POWER(1+G$2, 1/12)</f>
        <v>1.3400956406250051</v>
      </c>
      <c r="S95" s="1">
        <f>L$2*R95</f>
        <v>509236.34343750193</v>
      </c>
      <c r="T95" s="1">
        <f t="shared" si="7"/>
        <v>2775.4960604574344</v>
      </c>
      <c r="U95" s="7">
        <f t="shared" si="11"/>
        <v>133122.66897317115</v>
      </c>
      <c r="V95" s="25">
        <f>-SUM(T$24:T95)/T$23</f>
        <v>7.6561334486585562</v>
      </c>
      <c r="W95" s="15">
        <f>IF(A95&lt;=K$2,IF(A95=K$2,T95+G95, T95), 0)</f>
        <v>2775.4960604574344</v>
      </c>
      <c r="X95" s="15">
        <f t="shared" si="12"/>
        <v>133122.66897317115</v>
      </c>
      <c r="Y95" s="25">
        <f>-SUM(W$24:W95)/W$23</f>
        <v>7.6561334486585562</v>
      </c>
      <c r="Z95" s="8"/>
      <c r="AA95" s="1"/>
      <c r="AB95" s="1"/>
      <c r="AC95" s="1"/>
      <c r="AD95" s="1"/>
      <c r="AE95" s="1"/>
      <c r="AF95" s="1"/>
      <c r="AG95" s="1"/>
      <c r="AH95" s="1"/>
      <c r="AI95" s="1"/>
      <c r="AJ95" s="1"/>
      <c r="AK95" s="1"/>
      <c r="AL95" s="1"/>
      <c r="AM95" s="1"/>
      <c r="AN95" s="1"/>
      <c r="AO95" s="1"/>
      <c r="AP95" s="1"/>
      <c r="AQ95" s="1"/>
      <c r="AR95" s="1"/>
      <c r="AS95" s="1"/>
      <c r="AT95" s="1"/>
      <c r="AU95" s="1"/>
      <c r="AV95" s="1"/>
      <c r="AW95" s="1"/>
      <c r="AX95" s="2"/>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row>
    <row r="96" spans="1:92" ht="15.75" thickBot="1" x14ac:dyDescent="0.3">
      <c r="A96" s="34">
        <v>73</v>
      </c>
      <c r="B96" s="11">
        <f>PMT(E$2/12, C$2, -E$23)</f>
        <v>1621.0513229898563</v>
      </c>
      <c r="C96" s="11">
        <f>IPMT(E$2/12, A96, C$2, -E$23)</f>
        <v>920.3702623565182</v>
      </c>
      <c r="D96" s="11">
        <f>PPMT(E$2/12, A96, C$2, -E$23)</f>
        <v>700.68106063333801</v>
      </c>
      <c r="E96" s="11">
        <f t="shared" si="8"/>
        <v>314854.83746160159</v>
      </c>
      <c r="F96" s="11">
        <f t="shared" si="9"/>
        <v>65145.162538398479</v>
      </c>
      <c r="G96" s="11">
        <f>F96+S96-L$2</f>
        <v>196456.19787419727</v>
      </c>
      <c r="H96" s="1">
        <f t="shared" si="10"/>
        <v>0</v>
      </c>
      <c r="I96" s="1">
        <f>O$2* $M96</f>
        <v>116.20821967776142</v>
      </c>
      <c r="J96" s="1">
        <f>P$2* $M96</f>
        <v>116.20821967776142</v>
      </c>
      <c r="K96" s="1">
        <f>Q$2* $M96</f>
        <v>348.62465903328427</v>
      </c>
      <c r="L96" s="1">
        <f>R$2* $M96</f>
        <v>116.20821967776142</v>
      </c>
      <c r="M96" s="1">
        <f>M95*POWER(1 + $I$2, 1/12)</f>
        <v>1.1620821967776143</v>
      </c>
      <c r="N96" s="1">
        <f t="shared" si="13"/>
        <v>697.24931806656855</v>
      </c>
      <c r="O96" s="1">
        <f>O95*POWER(1 + $H$2, 1/12)</f>
        <v>1.345555356146839</v>
      </c>
      <c r="P96" s="1">
        <f>$M$2 * O96</f>
        <v>5382.2214245873556</v>
      </c>
      <c r="Q96" s="1">
        <f xml:space="preserve"> P96 * (1-$J$2)</f>
        <v>5113.1103533579872</v>
      </c>
      <c r="R96" s="1">
        <f>R95*POWER(1+G$2, 1/12)</f>
        <v>1.345555356146839</v>
      </c>
      <c r="S96" s="1">
        <f>L$2*R96</f>
        <v>511311.03533579881</v>
      </c>
      <c r="T96" s="1">
        <f t="shared" si="7"/>
        <v>2794.8097123015623</v>
      </c>
      <c r="U96" s="7">
        <f t="shared" si="11"/>
        <v>135917.47868547271</v>
      </c>
      <c r="V96" s="25">
        <f>-SUM(T$24:T96)/T$23</f>
        <v>7.7958739342736338</v>
      </c>
      <c r="W96" s="15">
        <f>IF(A96&lt;=K$2,IF(A96=K$2,T96+G96, T96), 0)</f>
        <v>2794.8097123015623</v>
      </c>
      <c r="X96" s="15">
        <f t="shared" si="12"/>
        <v>135917.47868547271</v>
      </c>
      <c r="Y96" s="25">
        <f>-SUM(W$24:W96)/W$23</f>
        <v>7.7958739342736338</v>
      </c>
      <c r="Z96" s="8"/>
      <c r="AA96" s="1"/>
      <c r="AB96" s="1"/>
      <c r="AC96" s="1"/>
      <c r="AD96" s="1"/>
      <c r="AE96" s="1"/>
      <c r="AF96" s="1"/>
      <c r="AG96" s="1"/>
      <c r="AH96" s="1"/>
      <c r="AI96" s="1"/>
      <c r="AJ96" s="1"/>
      <c r="AK96" s="1"/>
      <c r="AL96" s="1"/>
      <c r="AM96" s="1"/>
      <c r="AN96" s="1"/>
      <c r="AO96" s="1"/>
      <c r="AP96" s="1"/>
      <c r="AQ96" s="1"/>
      <c r="AR96" s="1"/>
      <c r="AS96" s="1"/>
      <c r="AT96" s="1"/>
      <c r="AU96" s="1"/>
      <c r="AV96" s="1"/>
      <c r="AW96" s="1"/>
      <c r="AX96" s="2"/>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row>
    <row r="97" spans="1:92" ht="15.75" thickBot="1" x14ac:dyDescent="0.3">
      <c r="A97" s="34">
        <v>74</v>
      </c>
      <c r="B97" s="11">
        <f>PMT(E$2/12, C$2, -E$23)</f>
        <v>1621.0513229898563</v>
      </c>
      <c r="C97" s="11">
        <f>IPMT(E$2/12, A97, C$2, -E$23)</f>
        <v>918.32660926300457</v>
      </c>
      <c r="D97" s="11">
        <f>PPMT(E$2/12, A97, C$2, -E$23)</f>
        <v>702.72471372685197</v>
      </c>
      <c r="E97" s="11">
        <f t="shared" si="8"/>
        <v>314152.11274787475</v>
      </c>
      <c r="F97" s="11">
        <f t="shared" si="9"/>
        <v>65847.887252125336</v>
      </c>
      <c r="G97" s="11">
        <f>F97+S97-L$2</f>
        <v>199242.06703782757</v>
      </c>
      <c r="H97" s="1">
        <f t="shared" si="10"/>
        <v>0</v>
      </c>
      <c r="I97" s="1">
        <f>O$2* $M97</f>
        <v>116.44758958350754</v>
      </c>
      <c r="J97" s="1">
        <f>P$2* $M97</f>
        <v>116.44758958350754</v>
      </c>
      <c r="K97" s="1">
        <f>Q$2* $M97</f>
        <v>349.34276875052262</v>
      </c>
      <c r="L97" s="1">
        <f>R$2* $M97</f>
        <v>116.44758958350754</v>
      </c>
      <c r="M97" s="1">
        <f>M96*POWER(1 + $I$2, 1/12)</f>
        <v>1.1644758958350754</v>
      </c>
      <c r="N97" s="1">
        <f t="shared" si="13"/>
        <v>698.68553750104525</v>
      </c>
      <c r="O97" s="1">
        <f>O96*POWER(1 + $H$2, 1/12)</f>
        <v>1.3510373152255322</v>
      </c>
      <c r="P97" s="1">
        <f>$M$2 * O97</f>
        <v>5404.1492609021288</v>
      </c>
      <c r="Q97" s="1">
        <f xml:space="preserve"> P97 * (1-$J$2)</f>
        <v>5133.9417978570218</v>
      </c>
      <c r="R97" s="1">
        <f>R96*POWER(1+G$2, 1/12)</f>
        <v>1.3510373152255322</v>
      </c>
      <c r="S97" s="1">
        <f>L$2*R97</f>
        <v>513394.1797857022</v>
      </c>
      <c r="T97" s="1">
        <f t="shared" si="7"/>
        <v>2814.2049373661202</v>
      </c>
      <c r="U97" s="7">
        <f t="shared" si="11"/>
        <v>138731.68362283884</v>
      </c>
      <c r="V97" s="25">
        <f>-SUM(T$24:T97)/T$23</f>
        <v>7.9365841811419404</v>
      </c>
      <c r="W97" s="15">
        <f>IF(A97&lt;=K$2,IF(A97=K$2,T97+G97, T97), 0)</f>
        <v>2814.2049373661202</v>
      </c>
      <c r="X97" s="15">
        <f t="shared" si="12"/>
        <v>138731.68362283884</v>
      </c>
      <c r="Y97" s="25">
        <f>-SUM(W$24:W97)/W$23</f>
        <v>7.9365841811419404</v>
      </c>
      <c r="Z97" s="8"/>
      <c r="AA97" s="1"/>
      <c r="AB97" s="1"/>
      <c r="AC97" s="1"/>
      <c r="AD97" s="1"/>
      <c r="AE97" s="1"/>
      <c r="AF97" s="1"/>
      <c r="AG97" s="1"/>
      <c r="AH97" s="1"/>
      <c r="AI97" s="1"/>
      <c r="AJ97" s="1"/>
      <c r="AK97" s="1"/>
      <c r="AL97" s="1"/>
      <c r="AM97" s="1"/>
      <c r="AN97" s="1"/>
      <c r="AO97" s="1"/>
      <c r="AP97" s="1"/>
      <c r="AQ97" s="1"/>
      <c r="AR97" s="1"/>
      <c r="AS97" s="1"/>
      <c r="AT97" s="1"/>
      <c r="AU97" s="1"/>
      <c r="AV97" s="1"/>
      <c r="AW97" s="1"/>
      <c r="AX97" s="2"/>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row>
    <row r="98" spans="1:92" ht="15.75" thickBot="1" x14ac:dyDescent="0.3">
      <c r="A98" s="34">
        <v>75</v>
      </c>
      <c r="B98" s="11">
        <f>PMT(E$2/12, C$2, -E$23)</f>
        <v>1621.0513229898563</v>
      </c>
      <c r="C98" s="11">
        <f>IPMT(E$2/12, A98, C$2, -E$23)</f>
        <v>916.27699551463445</v>
      </c>
      <c r="D98" s="11">
        <f>PPMT(E$2/12, A98, C$2, -E$23)</f>
        <v>704.77432747522187</v>
      </c>
      <c r="E98" s="11">
        <f t="shared" si="8"/>
        <v>313447.33842039952</v>
      </c>
      <c r="F98" s="11">
        <f t="shared" si="9"/>
        <v>66552.661579600564</v>
      </c>
      <c r="G98" s="11">
        <f>F98+S98-L$2</f>
        <v>202038.47280355438</v>
      </c>
      <c r="H98" s="1">
        <f t="shared" si="10"/>
        <v>0</v>
      </c>
      <c r="I98" s="1">
        <f>O$2* $M98</f>
        <v>116.68745255206741</v>
      </c>
      <c r="J98" s="1">
        <f>P$2* $M98</f>
        <v>116.68745255206741</v>
      </c>
      <c r="K98" s="1">
        <f>Q$2* $M98</f>
        <v>350.06235765620221</v>
      </c>
      <c r="L98" s="1">
        <f>R$2* $M98</f>
        <v>116.68745255206741</v>
      </c>
      <c r="M98" s="1">
        <f>M97*POWER(1 + $I$2, 1/12)</f>
        <v>1.1668745255206741</v>
      </c>
      <c r="N98" s="1">
        <f t="shared" si="13"/>
        <v>700.12471531240442</v>
      </c>
      <c r="O98" s="1">
        <f>O97*POWER(1 + $H$2, 1/12)</f>
        <v>1.3565416084840889</v>
      </c>
      <c r="P98" s="1">
        <f>$M$2 * O98</f>
        <v>5426.1664339363551</v>
      </c>
      <c r="Q98" s="1">
        <f xml:space="preserve"> P98 * (1-$J$2)</f>
        <v>5154.8581122395371</v>
      </c>
      <c r="R98" s="1">
        <f>R97*POWER(1+G$2, 1/12)</f>
        <v>1.3565416084840889</v>
      </c>
      <c r="S98" s="1">
        <f>L$2*R98</f>
        <v>515485.81122395379</v>
      </c>
      <c r="T98" s="1">
        <f t="shared" si="7"/>
        <v>2833.682073937277</v>
      </c>
      <c r="U98" s="7">
        <f t="shared" si="11"/>
        <v>141565.36569677611</v>
      </c>
      <c r="V98" s="25">
        <f>-SUM(T$24:T98)/T$23</f>
        <v>8.0782682848388045</v>
      </c>
      <c r="W98" s="15">
        <f>IF(A98&lt;=K$2,IF(A98=K$2,T98+G98, T98), 0)</f>
        <v>2833.682073937277</v>
      </c>
      <c r="X98" s="15">
        <f t="shared" si="12"/>
        <v>141565.36569677611</v>
      </c>
      <c r="Y98" s="25">
        <f>-SUM(W$24:W98)/W$23</f>
        <v>8.0782682848388045</v>
      </c>
      <c r="Z98" s="8"/>
      <c r="AA98" s="1"/>
      <c r="AB98" s="1"/>
      <c r="AC98" s="1"/>
      <c r="AD98" s="1"/>
      <c r="AE98" s="1"/>
      <c r="AF98" s="1"/>
      <c r="AG98" s="1"/>
      <c r="AH98" s="1"/>
      <c r="AI98" s="1"/>
      <c r="AJ98" s="1"/>
      <c r="AK98" s="1"/>
      <c r="AL98" s="1"/>
      <c r="AM98" s="1"/>
      <c r="AN98" s="1"/>
      <c r="AO98" s="1"/>
      <c r="AP98" s="1"/>
      <c r="AQ98" s="1"/>
      <c r="AR98" s="1"/>
      <c r="AS98" s="1"/>
      <c r="AT98" s="1"/>
      <c r="AU98" s="1"/>
      <c r="AV98" s="1"/>
      <c r="AW98" s="1"/>
      <c r="AX98" s="2"/>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row>
    <row r="99" spans="1:92" ht="15.75" thickBot="1" x14ac:dyDescent="0.3">
      <c r="A99" s="34">
        <v>76</v>
      </c>
      <c r="B99" s="11">
        <f>PMT(E$2/12, C$2, -E$23)</f>
        <v>1621.0513229898563</v>
      </c>
      <c r="C99" s="11">
        <f>IPMT(E$2/12, A99, C$2, -E$23)</f>
        <v>914.22140372616514</v>
      </c>
      <c r="D99" s="11">
        <f>PPMT(E$2/12, A99, C$2, -E$23)</f>
        <v>706.82991926369129</v>
      </c>
      <c r="E99" s="11">
        <f t="shared" si="8"/>
        <v>312740.50850113586</v>
      </c>
      <c r="F99" s="11">
        <f t="shared" si="9"/>
        <v>67259.491498864256</v>
      </c>
      <c r="G99" s="11">
        <f>F99+S99-L$2</f>
        <v>204845.45572645881</v>
      </c>
      <c r="H99" s="1">
        <f t="shared" si="10"/>
        <v>0</v>
      </c>
      <c r="I99" s="1">
        <f>O$2* $M99</f>
        <v>116.9278095990697</v>
      </c>
      <c r="J99" s="1">
        <f>P$2* $M99</f>
        <v>116.9278095990697</v>
      </c>
      <c r="K99" s="1">
        <f>Q$2* $M99</f>
        <v>350.78342879720907</v>
      </c>
      <c r="L99" s="1">
        <f>R$2* $M99</f>
        <v>116.9278095990697</v>
      </c>
      <c r="M99" s="1">
        <f>M98*POWER(1 + $I$2, 1/12)</f>
        <v>1.169278095990697</v>
      </c>
      <c r="N99" s="1">
        <f t="shared" si="13"/>
        <v>701.56685759441825</v>
      </c>
      <c r="O99" s="1">
        <f>O98*POWER(1 + $H$2, 1/12)</f>
        <v>1.3620683269147225</v>
      </c>
      <c r="P99" s="1">
        <f>$M$2 * O99</f>
        <v>5448.2733076588902</v>
      </c>
      <c r="Q99" s="1">
        <f xml:space="preserve"> P99 * (1-$J$2)</f>
        <v>5175.8596422759456</v>
      </c>
      <c r="R99" s="1">
        <f>R98*POWER(1+G$2, 1/12)</f>
        <v>1.3620683269147225</v>
      </c>
      <c r="S99" s="1">
        <f>L$2*R99</f>
        <v>517585.96422759455</v>
      </c>
      <c r="T99" s="1">
        <f t="shared" si="7"/>
        <v>2853.2414616916712</v>
      </c>
      <c r="U99" s="7">
        <f t="shared" si="11"/>
        <v>144418.60715846778</v>
      </c>
      <c r="V99" s="25">
        <f>-SUM(T$24:T99)/T$23</f>
        <v>8.2209303579233879</v>
      </c>
      <c r="W99" s="15">
        <f>IF(A99&lt;=K$2,IF(A99=K$2,T99+G99, T99), 0)</f>
        <v>2853.2414616916712</v>
      </c>
      <c r="X99" s="15">
        <f t="shared" si="12"/>
        <v>144418.60715846778</v>
      </c>
      <c r="Y99" s="25">
        <f>-SUM(W$24:W99)/W$23</f>
        <v>8.2209303579233879</v>
      </c>
      <c r="Z99" s="8"/>
      <c r="AA99" s="1"/>
      <c r="AB99" s="1"/>
      <c r="AC99" s="1"/>
      <c r="AD99" s="1"/>
      <c r="AE99" s="1"/>
      <c r="AF99" s="1"/>
      <c r="AG99" s="1"/>
      <c r="AH99" s="1"/>
      <c r="AI99" s="1"/>
      <c r="AJ99" s="1"/>
      <c r="AK99" s="1"/>
      <c r="AL99" s="1"/>
      <c r="AM99" s="1"/>
      <c r="AN99" s="1"/>
      <c r="AO99" s="1"/>
      <c r="AP99" s="1"/>
      <c r="AQ99" s="1"/>
      <c r="AR99" s="1"/>
      <c r="AS99" s="1"/>
      <c r="AT99" s="1"/>
      <c r="AU99" s="1"/>
      <c r="AV99" s="1"/>
      <c r="AW99" s="1"/>
      <c r="AX99" s="2"/>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row>
    <row r="100" spans="1:92" ht="15.75" thickBot="1" x14ac:dyDescent="0.3">
      <c r="A100" s="34">
        <v>77</v>
      </c>
      <c r="B100" s="11">
        <f>PMT(E$2/12, C$2, -E$23)</f>
        <v>1621.0513229898563</v>
      </c>
      <c r="C100" s="11">
        <f>IPMT(E$2/12, A100, C$2, -E$23)</f>
        <v>912.15981646164596</v>
      </c>
      <c r="D100" s="11">
        <f>PPMT(E$2/12, A100, C$2, -E$23)</f>
        <v>708.89150652821047</v>
      </c>
      <c r="E100" s="11">
        <f t="shared" si="8"/>
        <v>312031.61699460767</v>
      </c>
      <c r="F100" s="11">
        <f t="shared" si="9"/>
        <v>67968.383005392461</v>
      </c>
      <c r="G100" s="11">
        <f>F100+S100-L$2</f>
        <v>207663.0565199292</v>
      </c>
      <c r="H100" s="1">
        <f t="shared" si="10"/>
        <v>0</v>
      </c>
      <c r="I100" s="1">
        <f>O$2* $M100</f>
        <v>117.16866174223513</v>
      </c>
      <c r="J100" s="1">
        <f>P$2* $M100</f>
        <v>117.16866174223513</v>
      </c>
      <c r="K100" s="1">
        <f>Q$2* $M100</f>
        <v>351.50598522670538</v>
      </c>
      <c r="L100" s="1">
        <f>R$2* $M100</f>
        <v>117.16866174223513</v>
      </c>
      <c r="M100" s="1">
        <f>M99*POWER(1 + $I$2, 1/12)</f>
        <v>1.1716866174223513</v>
      </c>
      <c r="N100" s="1">
        <f t="shared" si="13"/>
        <v>703.01197045341075</v>
      </c>
      <c r="O100" s="1">
        <f>O99*POWER(1 + $H$2, 1/12)</f>
        <v>1.3676175618803599</v>
      </c>
      <c r="P100" s="1">
        <f>$M$2 * O100</f>
        <v>5470.4702475214399</v>
      </c>
      <c r="Q100" s="1">
        <f xml:space="preserve"> P100 * (1-$J$2)</f>
        <v>5196.9467351453677</v>
      </c>
      <c r="R100" s="1">
        <f>R99*POWER(1+G$2, 1/12)</f>
        <v>1.3676175618803599</v>
      </c>
      <c r="S100" s="1">
        <f>L$2*R100</f>
        <v>519694.67351453676</v>
      </c>
      <c r="T100" s="1">
        <f t="shared" si="7"/>
        <v>2872.8834417021008</v>
      </c>
      <c r="U100" s="7">
        <f t="shared" si="11"/>
        <v>147291.4906001699</v>
      </c>
      <c r="V100" s="25">
        <f>-SUM(T$24:T100)/T$23</f>
        <v>8.3645745300084933</v>
      </c>
      <c r="W100" s="15">
        <f>IF(A100&lt;=K$2,IF(A100=K$2,T100+G100, T100), 0)</f>
        <v>2872.8834417021008</v>
      </c>
      <c r="X100" s="15">
        <f t="shared" si="12"/>
        <v>147291.4906001699</v>
      </c>
      <c r="Y100" s="25">
        <f>-SUM(W$24:W100)/W$23</f>
        <v>8.3645745300084933</v>
      </c>
      <c r="Z100" s="8"/>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2"/>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row>
    <row r="101" spans="1:92" ht="15.75" thickBot="1" x14ac:dyDescent="0.3">
      <c r="A101" s="34">
        <v>78</v>
      </c>
      <c r="B101" s="11">
        <f>PMT(E$2/12, C$2, -E$23)</f>
        <v>1621.0513229898563</v>
      </c>
      <c r="C101" s="11">
        <f>IPMT(E$2/12, A101, C$2, -E$23)</f>
        <v>910.09221623427186</v>
      </c>
      <c r="D101" s="11">
        <f>PPMT(E$2/12, A101, C$2, -E$23)</f>
        <v>710.95910675558434</v>
      </c>
      <c r="E101" s="11">
        <f t="shared" si="8"/>
        <v>311320.65788785211</v>
      </c>
      <c r="F101" s="11">
        <f t="shared" si="9"/>
        <v>68679.34211214805</v>
      </c>
      <c r="G101" s="11">
        <f>F101+S101-L$2</f>
        <v>210491.31605628564</v>
      </c>
      <c r="H101" s="1">
        <f t="shared" si="10"/>
        <v>0</v>
      </c>
      <c r="I101" s="1">
        <f>O$2* $M101</f>
        <v>117.41001000138071</v>
      </c>
      <c r="J101" s="1">
        <f>P$2* $M101</f>
        <v>117.41001000138071</v>
      </c>
      <c r="K101" s="1">
        <f>Q$2* $M101</f>
        <v>352.23003000414212</v>
      </c>
      <c r="L101" s="1">
        <f>R$2* $M101</f>
        <v>117.41001000138071</v>
      </c>
      <c r="M101" s="1">
        <f>M100*POWER(1 + $I$2, 1/12)</f>
        <v>1.1741001000138072</v>
      </c>
      <c r="N101" s="1">
        <f t="shared" si="13"/>
        <v>704.46006000828424</v>
      </c>
      <c r="O101" s="1">
        <f>O100*POWER(1 + $H$2, 1/12)</f>
        <v>1.3731894051161517</v>
      </c>
      <c r="P101" s="1">
        <f>$M$2 * O101</f>
        <v>5492.7576204646066</v>
      </c>
      <c r="Q101" s="1">
        <f xml:space="preserve"> P101 * (1-$J$2)</f>
        <v>5218.1197394413757</v>
      </c>
      <c r="R101" s="1">
        <f>R100*POWER(1+G$2, 1/12)</f>
        <v>1.3731894051161517</v>
      </c>
      <c r="S101" s="1">
        <f>L$2*R101</f>
        <v>521811.97394413763</v>
      </c>
      <c r="T101" s="1">
        <f t="shared" si="7"/>
        <v>2892.6083564432356</v>
      </c>
      <c r="U101" s="7">
        <f t="shared" si="11"/>
        <v>150184.09895661313</v>
      </c>
      <c r="V101" s="25">
        <f>-SUM(T$24:T101)/T$23</f>
        <v>8.5092049478306553</v>
      </c>
      <c r="W101" s="15">
        <f>IF(A101&lt;=K$2,IF(A101=K$2,T101+G101, T101), 0)</f>
        <v>2892.6083564432356</v>
      </c>
      <c r="X101" s="15">
        <f t="shared" si="12"/>
        <v>150184.09895661313</v>
      </c>
      <c r="Y101" s="25">
        <f>-SUM(W$24:W101)/W$23</f>
        <v>8.5092049478306553</v>
      </c>
      <c r="Z101" s="8"/>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2"/>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row>
    <row r="102" spans="1:92" ht="15.75" thickBot="1" x14ac:dyDescent="0.3">
      <c r="A102" s="34">
        <v>79</v>
      </c>
      <c r="B102" s="11">
        <f>PMT(E$2/12, C$2, -E$23)</f>
        <v>1621.0513229898563</v>
      </c>
      <c r="C102" s="11">
        <f>IPMT(E$2/12, A102, C$2, -E$23)</f>
        <v>908.0185855062349</v>
      </c>
      <c r="D102" s="11">
        <f>PPMT(E$2/12, A102, C$2, -E$23)</f>
        <v>713.03273748362153</v>
      </c>
      <c r="E102" s="11">
        <f t="shared" si="8"/>
        <v>310607.62515036849</v>
      </c>
      <c r="F102" s="11">
        <f t="shared" si="9"/>
        <v>69392.374849631669</v>
      </c>
      <c r="G102" s="11">
        <f>F102+S102-L$2</f>
        <v>213330.27536740759</v>
      </c>
      <c r="H102" s="1">
        <f t="shared" si="10"/>
        <v>0</v>
      </c>
      <c r="I102" s="1">
        <f>O$2* $M102</f>
        <v>117.65185539842416</v>
      </c>
      <c r="J102" s="1">
        <f>P$2* $M102</f>
        <v>117.65185539842416</v>
      </c>
      <c r="K102" s="1">
        <f>Q$2* $M102</f>
        <v>352.95556619527247</v>
      </c>
      <c r="L102" s="1">
        <f>R$2* $M102</f>
        <v>117.65185539842416</v>
      </c>
      <c r="M102" s="1">
        <f>M101*POWER(1 + $I$2, 1/12)</f>
        <v>1.1765185539842415</v>
      </c>
      <c r="N102" s="1">
        <f t="shared" si="13"/>
        <v>705.91113239054494</v>
      </c>
      <c r="O102" s="1">
        <f>O101*POWER(1 + $H$2, 1/12)</f>
        <v>1.3787839487309894</v>
      </c>
      <c r="P102" s="1">
        <f>$M$2 * O102</f>
        <v>5515.1357949239573</v>
      </c>
      <c r="Q102" s="1">
        <f xml:space="preserve"> P102 * (1-$J$2)</f>
        <v>5239.3790051777596</v>
      </c>
      <c r="R102" s="1">
        <f>R101*POWER(1+G$2, 1/12)</f>
        <v>1.3787839487309894</v>
      </c>
      <c r="S102" s="1">
        <f>L$2*R102</f>
        <v>523937.90051777597</v>
      </c>
      <c r="T102" s="1">
        <f t="shared" si="7"/>
        <v>2912.4165497973581</v>
      </c>
      <c r="U102" s="7">
        <f t="shared" si="11"/>
        <v>153096.51550641048</v>
      </c>
      <c r="V102" s="25">
        <f>-SUM(T$24:T102)/T$23</f>
        <v>8.6548257753205231</v>
      </c>
      <c r="W102" s="15">
        <f>IF(A102&lt;=K$2,IF(A102=K$2,T102+G102, T102), 0)</f>
        <v>2912.4165497973581</v>
      </c>
      <c r="X102" s="15">
        <f t="shared" si="12"/>
        <v>153096.51550641048</v>
      </c>
      <c r="Y102" s="25">
        <f>-SUM(W$24:W102)/W$23</f>
        <v>8.6548257753205231</v>
      </c>
      <c r="Z102" s="8"/>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2"/>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row>
    <row r="103" spans="1:92" ht="15.75" thickBot="1" x14ac:dyDescent="0.3">
      <c r="A103" s="34">
        <v>80</v>
      </c>
      <c r="B103" s="11">
        <f>PMT(E$2/12, C$2, -E$23)</f>
        <v>1621.0513229898563</v>
      </c>
      <c r="C103" s="11">
        <f>IPMT(E$2/12, A103, C$2, -E$23)</f>
        <v>905.93890668857443</v>
      </c>
      <c r="D103" s="11">
        <f>PPMT(E$2/12, A103, C$2, -E$23)</f>
        <v>715.112416301282</v>
      </c>
      <c r="E103" s="11">
        <f t="shared" si="8"/>
        <v>309892.51273406722</v>
      </c>
      <c r="F103" s="11">
        <f t="shared" si="9"/>
        <v>70107.487265932956</v>
      </c>
      <c r="G103" s="11">
        <f>F103+S103-L$2</f>
        <v>216179.9756453631</v>
      </c>
      <c r="H103" s="1">
        <f t="shared" si="10"/>
        <v>0</v>
      </c>
      <c r="I103" s="1">
        <f>O$2* $M103</f>
        <v>117.89419895738813</v>
      </c>
      <c r="J103" s="1">
        <f>P$2* $M103</f>
        <v>117.89419895738813</v>
      </c>
      <c r="K103" s="1">
        <f>Q$2* $M103</f>
        <v>353.68259687216437</v>
      </c>
      <c r="L103" s="1">
        <f>R$2* $M103</f>
        <v>117.89419895738813</v>
      </c>
      <c r="M103" s="1">
        <f>M102*POWER(1 + $I$2, 1/12)</f>
        <v>1.1789419895738813</v>
      </c>
      <c r="N103" s="1">
        <f t="shared" si="13"/>
        <v>707.36519374432874</v>
      </c>
      <c r="O103" s="1">
        <f>O102*POWER(1 + $H$2, 1/12)</f>
        <v>1.3844012852090268</v>
      </c>
      <c r="P103" s="1">
        <f>$M$2 * O103</f>
        <v>5537.6051408361072</v>
      </c>
      <c r="Q103" s="1">
        <f xml:space="preserve"> P103 * (1-$J$2)</f>
        <v>5260.7248837943016</v>
      </c>
      <c r="R103" s="1">
        <f>R102*POWER(1+G$2, 1/12)</f>
        <v>1.3844012852090268</v>
      </c>
      <c r="S103" s="1">
        <f>L$2*R103</f>
        <v>526072.48837943014</v>
      </c>
      <c r="T103" s="1">
        <f t="shared" si="7"/>
        <v>2932.3083670601163</v>
      </c>
      <c r="U103" s="7">
        <f t="shared" si="11"/>
        <v>156028.8238734706</v>
      </c>
      <c r="V103" s="25">
        <f>-SUM(T$24:T103)/T$23</f>
        <v>8.8014411936735275</v>
      </c>
      <c r="W103" s="15">
        <f>IF(A103&lt;=K$2,IF(A103=K$2,T103+G103, T103), 0)</f>
        <v>2932.3083670601163</v>
      </c>
      <c r="X103" s="15">
        <f t="shared" si="12"/>
        <v>156028.8238734706</v>
      </c>
      <c r="Y103" s="25">
        <f>-SUM(W$24:W103)/W$23</f>
        <v>8.8014411936735275</v>
      </c>
      <c r="Z103" s="8"/>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2"/>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row>
    <row r="104" spans="1:92" ht="15.75" thickBot="1" x14ac:dyDescent="0.3">
      <c r="A104" s="34">
        <v>81</v>
      </c>
      <c r="B104" s="11">
        <f>PMT(E$2/12, C$2, -E$23)</f>
        <v>1621.0513229898563</v>
      </c>
      <c r="C104" s="11">
        <f>IPMT(E$2/12, A104, C$2, -E$23)</f>
        <v>903.85316214102897</v>
      </c>
      <c r="D104" s="11">
        <f>PPMT(E$2/12, A104, C$2, -E$23)</f>
        <v>717.19816084882746</v>
      </c>
      <c r="E104" s="11">
        <f t="shared" si="8"/>
        <v>309175.31457321841</v>
      </c>
      <c r="F104" s="11">
        <f t="shared" si="9"/>
        <v>70824.685426781783</v>
      </c>
      <c r="G104" s="11">
        <f>F104+S104-L$2</f>
        <v>219040.45824304165</v>
      </c>
      <c r="H104" s="1">
        <f t="shared" si="10"/>
        <v>0</v>
      </c>
      <c r="I104" s="1">
        <f>O$2* $M104</f>
        <v>118.13704170440462</v>
      </c>
      <c r="J104" s="1">
        <f>P$2* $M104</f>
        <v>118.13704170440462</v>
      </c>
      <c r="K104" s="1">
        <f>Q$2* $M104</f>
        <v>354.41112511321387</v>
      </c>
      <c r="L104" s="1">
        <f>R$2* $M104</f>
        <v>118.13704170440462</v>
      </c>
      <c r="M104" s="1">
        <f>M103*POWER(1 + $I$2, 1/12)</f>
        <v>1.1813704170440462</v>
      </c>
      <c r="N104" s="1">
        <f t="shared" si="13"/>
        <v>708.82225022642774</v>
      </c>
      <c r="O104" s="1">
        <f>O103*POWER(1 + $H$2, 1/12)</f>
        <v>1.3900415074112102</v>
      </c>
      <c r="P104" s="1">
        <f>$M$2 * O104</f>
        <v>5560.1660296448408</v>
      </c>
      <c r="Q104" s="1">
        <f xml:space="preserve"> P104 * (1-$J$2)</f>
        <v>5282.1577281625987</v>
      </c>
      <c r="R104" s="1">
        <f>R103*POWER(1+G$2, 1/12)</f>
        <v>1.3900415074112102</v>
      </c>
      <c r="S104" s="1">
        <f>L$2*R104</f>
        <v>528215.77281625988</v>
      </c>
      <c r="T104" s="1">
        <f t="shared" si="7"/>
        <v>2952.2841549463146</v>
      </c>
      <c r="U104" s="7">
        <f t="shared" si="11"/>
        <v>158981.1080284169</v>
      </c>
      <c r="V104" s="25">
        <f>-SUM(T$24:T104)/T$23</f>
        <v>8.9490554014208428</v>
      </c>
      <c r="W104" s="15">
        <f>IF(A104&lt;=K$2,IF(A104=K$2,T104+G104, T104), 0)</f>
        <v>2952.2841549463146</v>
      </c>
      <c r="X104" s="15">
        <f t="shared" si="12"/>
        <v>158981.1080284169</v>
      </c>
      <c r="Y104" s="25">
        <f>-SUM(W$24:W104)/W$23</f>
        <v>8.9490554014208428</v>
      </c>
      <c r="Z104" s="8"/>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2"/>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row>
    <row r="105" spans="1:92" ht="15.75" thickBot="1" x14ac:dyDescent="0.3">
      <c r="A105" s="34">
        <v>82</v>
      </c>
      <c r="B105" s="11">
        <f>PMT(E$2/12, C$2, -E$23)</f>
        <v>1621.0513229898563</v>
      </c>
      <c r="C105" s="11">
        <f>IPMT(E$2/12, A105, C$2, -E$23)</f>
        <v>901.76133417188657</v>
      </c>
      <c r="D105" s="11">
        <f>PPMT(E$2/12, A105, C$2, -E$23)</f>
        <v>719.28998881796986</v>
      </c>
      <c r="E105" s="11">
        <f t="shared" si="8"/>
        <v>308456.02458440041</v>
      </c>
      <c r="F105" s="11">
        <f t="shared" si="9"/>
        <v>71543.975415599751</v>
      </c>
      <c r="G105" s="11">
        <f>F105+S105-L$2</f>
        <v>221911.76467478857</v>
      </c>
      <c r="H105" s="1">
        <f t="shared" si="10"/>
        <v>0</v>
      </c>
      <c r="I105" s="1">
        <f>O$2* $M105</f>
        <v>118.38038466771927</v>
      </c>
      <c r="J105" s="1">
        <f>P$2* $M105</f>
        <v>118.38038466771927</v>
      </c>
      <c r="K105" s="1">
        <f>Q$2* $M105</f>
        <v>355.14115400315779</v>
      </c>
      <c r="L105" s="1">
        <f>R$2* $M105</f>
        <v>118.38038466771927</v>
      </c>
      <c r="M105" s="1">
        <f>M104*POWER(1 + $I$2, 1/12)</f>
        <v>1.1838038466771927</v>
      </c>
      <c r="N105" s="1">
        <f t="shared" si="13"/>
        <v>710.28230800631559</v>
      </c>
      <c r="O105" s="1">
        <f>O104*POWER(1 + $H$2, 1/12)</f>
        <v>1.3957047085768126</v>
      </c>
      <c r="P105" s="1">
        <f>$M$2 * O105</f>
        <v>5582.8188343072507</v>
      </c>
      <c r="Q105" s="1">
        <f xml:space="preserve"> P105 * (1-$J$2)</f>
        <v>5303.6778925918879</v>
      </c>
      <c r="R105" s="1">
        <f>R104*POWER(1+G$2, 1/12)</f>
        <v>1.3957047085768126</v>
      </c>
      <c r="S105" s="1">
        <f>L$2*R105</f>
        <v>530367.78925918881</v>
      </c>
      <c r="T105" s="1">
        <f t="shared" si="7"/>
        <v>2972.3442615957165</v>
      </c>
      <c r="U105" s="7">
        <f t="shared" si="11"/>
        <v>161953.45229001262</v>
      </c>
      <c r="V105" s="25">
        <f>-SUM(T$24:T105)/T$23</f>
        <v>9.0976726145006293</v>
      </c>
      <c r="W105" s="15">
        <f>IF(A105&lt;=K$2,IF(A105=K$2,T105+G105, T105), 0)</f>
        <v>2972.3442615957165</v>
      </c>
      <c r="X105" s="15">
        <f t="shared" si="12"/>
        <v>161953.45229001262</v>
      </c>
      <c r="Y105" s="25">
        <f>-SUM(W$24:W105)/W$23</f>
        <v>9.0976726145006293</v>
      </c>
      <c r="Z105" s="8"/>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2"/>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row>
    <row r="106" spans="1:92" ht="15.75" thickBot="1" x14ac:dyDescent="0.3">
      <c r="A106" s="34">
        <v>83</v>
      </c>
      <c r="B106" s="11">
        <f>PMT(E$2/12, C$2, -E$23)</f>
        <v>1621.0513229898563</v>
      </c>
      <c r="C106" s="11">
        <f>IPMT(E$2/12, A106, C$2, -E$23)</f>
        <v>899.66340503783408</v>
      </c>
      <c r="D106" s="11">
        <f>PPMT(E$2/12, A106, C$2, -E$23)</f>
        <v>721.38791795202224</v>
      </c>
      <c r="E106" s="11">
        <f t="shared" si="8"/>
        <v>307734.63666644838</v>
      </c>
      <c r="F106" s="11">
        <f t="shared" si="9"/>
        <v>72265.363333551766</v>
      </c>
      <c r="G106" s="11">
        <f>F106+S106-L$2</f>
        <v>224793.93661704252</v>
      </c>
      <c r="H106" s="1">
        <f t="shared" si="10"/>
        <v>0</v>
      </c>
      <c r="I106" s="1">
        <f>O$2* $M106</f>
        <v>118.62422887769577</v>
      </c>
      <c r="J106" s="1">
        <f>P$2* $M106</f>
        <v>118.62422887769577</v>
      </c>
      <c r="K106" s="1">
        <f>Q$2* $M106</f>
        <v>355.87268663308731</v>
      </c>
      <c r="L106" s="1">
        <f>R$2* $M106</f>
        <v>118.62422887769577</v>
      </c>
      <c r="M106" s="1">
        <f>M105*POWER(1 + $I$2, 1/12)</f>
        <v>1.1862422887769577</v>
      </c>
      <c r="N106" s="1">
        <f t="shared" si="13"/>
        <v>711.74537326617451</v>
      </c>
      <c r="O106" s="1">
        <f>O105*POWER(1 + $H$2, 1/12)</f>
        <v>1.4013909823249755</v>
      </c>
      <c r="P106" s="1">
        <f>$M$2 * O106</f>
        <v>5605.5639292999022</v>
      </c>
      <c r="Q106" s="1">
        <f xml:space="preserve"> P106 * (1-$J$2)</f>
        <v>5325.2857328349064</v>
      </c>
      <c r="R106" s="1">
        <f>R105*POWER(1+G$2, 1/12)</f>
        <v>1.4013909823249755</v>
      </c>
      <c r="S106" s="1">
        <f>L$2*R106</f>
        <v>532528.57328349072</v>
      </c>
      <c r="T106" s="1">
        <f t="shared" si="7"/>
        <v>2992.489036578876</v>
      </c>
      <c r="U106" s="7">
        <f t="shared" si="11"/>
        <v>164945.94132659151</v>
      </c>
      <c r="V106" s="25">
        <f>-SUM(T$24:T106)/T$23</f>
        <v>9.2472970663295744</v>
      </c>
      <c r="W106" s="15">
        <f>IF(A106&lt;=K$2,IF(A106=K$2,T106+G106, T106), 0)</f>
        <v>2992.489036578876</v>
      </c>
      <c r="X106" s="15">
        <f t="shared" si="12"/>
        <v>164945.94132659151</v>
      </c>
      <c r="Y106" s="25">
        <f>-SUM(W$24:W106)/W$23</f>
        <v>9.2472970663295744</v>
      </c>
      <c r="Z106" s="8"/>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2"/>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row>
    <row r="107" spans="1:92" ht="15.75" thickBot="1" x14ac:dyDescent="0.3">
      <c r="A107" s="34">
        <v>84</v>
      </c>
      <c r="B107" s="11">
        <f>PMT(E$2/12, C$2, -E$23)</f>
        <v>1621.0513229898563</v>
      </c>
      <c r="C107" s="11">
        <f>IPMT(E$2/12, A107, C$2, -E$23)</f>
        <v>897.5593569438073</v>
      </c>
      <c r="D107" s="11">
        <f>PPMT(E$2/12, A107, C$2, -E$23)</f>
        <v>723.4919660460489</v>
      </c>
      <c r="E107" s="11">
        <f t="shared" si="8"/>
        <v>307011.14470040234</v>
      </c>
      <c r="F107" s="11">
        <f t="shared" si="9"/>
        <v>72988.85529959781</v>
      </c>
      <c r="G107" s="11">
        <f>F107+S107-L$2</f>
        <v>227687.01590897515</v>
      </c>
      <c r="H107" s="1">
        <f t="shared" si="10"/>
        <v>0</v>
      </c>
      <c r="I107" s="1">
        <f>O$2* $M107</f>
        <v>118.86857536682018</v>
      </c>
      <c r="J107" s="1">
        <f>P$2* $M107</f>
        <v>118.86857536682018</v>
      </c>
      <c r="K107" s="1">
        <f>Q$2* $M107</f>
        <v>356.60572610046057</v>
      </c>
      <c r="L107" s="1">
        <f>R$2* $M107</f>
        <v>118.86857536682018</v>
      </c>
      <c r="M107" s="1">
        <f>M106*POWER(1 + $I$2, 1/12)</f>
        <v>1.1886857536682018</v>
      </c>
      <c r="N107" s="1">
        <f t="shared" si="13"/>
        <v>713.21145220092114</v>
      </c>
      <c r="O107" s="1">
        <f>O106*POWER(1 + $H$2, 1/12)</f>
        <v>1.407100422656256</v>
      </c>
      <c r="P107" s="1">
        <f>$M$2 * O107</f>
        <v>5628.4016906250245</v>
      </c>
      <c r="Q107" s="1">
        <f xml:space="preserve"> P107 * (1-$J$2)</f>
        <v>5346.9816060937728</v>
      </c>
      <c r="R107" s="1">
        <f>R106*POWER(1+G$2, 1/12)</f>
        <v>1.407100422656256</v>
      </c>
      <c r="S107" s="1">
        <f>L$2*R107</f>
        <v>534698.16060937732</v>
      </c>
      <c r="T107" s="1">
        <f t="shared" si="7"/>
        <v>3012.7188309029953</v>
      </c>
      <c r="U107" s="7">
        <f t="shared" si="11"/>
        <v>167958.66015749451</v>
      </c>
      <c r="V107" s="25">
        <f>-SUM(T$24:T107)/T$23</f>
        <v>9.3979330078747232</v>
      </c>
      <c r="W107" s="15">
        <f>IF(A107&lt;=K$2,IF(A107=K$2,T107+G107, T107), 0)</f>
        <v>3012.7188309029953</v>
      </c>
      <c r="X107" s="15">
        <f t="shared" si="12"/>
        <v>167958.66015749451</v>
      </c>
      <c r="Y107" s="25">
        <f>-SUM(W$24:W107)/W$23</f>
        <v>9.3979330078747232</v>
      </c>
      <c r="Z107" s="8"/>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2"/>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row>
    <row r="108" spans="1:92" ht="15.75" thickBot="1" x14ac:dyDescent="0.3">
      <c r="A108" s="34">
        <v>85</v>
      </c>
      <c r="B108" s="11">
        <f>PMT(E$2/12, C$2, -E$23)</f>
        <v>1621.0513229898563</v>
      </c>
      <c r="C108" s="11">
        <f>IPMT(E$2/12, A108, C$2, -E$23)</f>
        <v>895.44917204283968</v>
      </c>
      <c r="D108" s="11">
        <f>PPMT(E$2/12, A108, C$2, -E$23)</f>
        <v>725.60215094701664</v>
      </c>
      <c r="E108" s="11">
        <f t="shared" si="8"/>
        <v>306285.54254945531</v>
      </c>
      <c r="F108" s="11">
        <f t="shared" si="9"/>
        <v>73714.457450544825</v>
      </c>
      <c r="G108" s="11">
        <f>F108+S108-L$2</f>
        <v>230591.04455313378</v>
      </c>
      <c r="H108" s="1">
        <f t="shared" si="10"/>
        <v>0</v>
      </c>
      <c r="I108" s="1">
        <f>O$2* $M108</f>
        <v>119.11342516970529</v>
      </c>
      <c r="J108" s="1">
        <f>P$2* $M108</f>
        <v>119.11342516970529</v>
      </c>
      <c r="K108" s="1">
        <f>Q$2* $M108</f>
        <v>357.34027550911588</v>
      </c>
      <c r="L108" s="1">
        <f>R$2* $M108</f>
        <v>119.11342516970529</v>
      </c>
      <c r="M108" s="1">
        <f>M107*POWER(1 + $I$2, 1/12)</f>
        <v>1.1911342516970529</v>
      </c>
      <c r="N108" s="1">
        <f t="shared" si="13"/>
        <v>714.68055101823188</v>
      </c>
      <c r="O108" s="1">
        <f>O107*POWER(1 + $H$2, 1/12)</f>
        <v>1.4128331239541816</v>
      </c>
      <c r="P108" s="1">
        <f>$M$2 * O108</f>
        <v>5651.3324958167268</v>
      </c>
      <c r="Q108" s="1">
        <f xml:space="preserve"> P108 * (1-$J$2)</f>
        <v>5368.7658710258902</v>
      </c>
      <c r="R108" s="1">
        <f>R107*POWER(1+G$2, 1/12)</f>
        <v>1.4128331239541816</v>
      </c>
      <c r="S108" s="1">
        <f>L$2*R108</f>
        <v>536876.58710258896</v>
      </c>
      <c r="T108" s="1">
        <f t="shared" si="7"/>
        <v>3033.033997017802</v>
      </c>
      <c r="U108" s="7">
        <f t="shared" si="11"/>
        <v>170991.69415451231</v>
      </c>
      <c r="V108" s="25">
        <f>-SUM(T$24:T108)/T$23</f>
        <v>9.5495847077256144</v>
      </c>
      <c r="W108" s="15">
        <f>IF(A108&lt;=K$2,IF(A108=K$2,T108+G108, T108), 0)</f>
        <v>3033.033997017802</v>
      </c>
      <c r="X108" s="15">
        <f t="shared" si="12"/>
        <v>170991.69415451231</v>
      </c>
      <c r="Y108" s="25">
        <f>-SUM(W$24:W108)/W$23</f>
        <v>9.5495847077256144</v>
      </c>
      <c r="Z108" s="8"/>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2"/>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row>
    <row r="109" spans="1:92" ht="15.75" thickBot="1" x14ac:dyDescent="0.3">
      <c r="A109" s="34">
        <v>86</v>
      </c>
      <c r="B109" s="11">
        <f>PMT(E$2/12, C$2, -E$23)</f>
        <v>1621.0513229898563</v>
      </c>
      <c r="C109" s="11">
        <f>IPMT(E$2/12, A109, C$2, -E$23)</f>
        <v>893.33283243591086</v>
      </c>
      <c r="D109" s="11">
        <f>PPMT(E$2/12, A109, C$2, -E$23)</f>
        <v>727.71849055394546</v>
      </c>
      <c r="E109" s="11">
        <f t="shared" si="8"/>
        <v>305557.82405890134</v>
      </c>
      <c r="F109" s="11">
        <f t="shared" si="9"/>
        <v>74442.175941098772</v>
      </c>
      <c r="G109" s="11">
        <f>F109+S109-L$2</f>
        <v>233506.06471608626</v>
      </c>
      <c r="H109" s="1">
        <f t="shared" si="10"/>
        <v>0</v>
      </c>
      <c r="I109" s="1">
        <f>O$2* $M109</f>
        <v>119.35877932309505</v>
      </c>
      <c r="J109" s="1">
        <f>P$2* $M109</f>
        <v>119.35877932309505</v>
      </c>
      <c r="K109" s="1">
        <f>Q$2* $M109</f>
        <v>358.07633796928513</v>
      </c>
      <c r="L109" s="1">
        <f>R$2* $M109</f>
        <v>119.35877932309505</v>
      </c>
      <c r="M109" s="1">
        <f>M108*POWER(1 + $I$2, 1/12)</f>
        <v>1.1935877932309504</v>
      </c>
      <c r="N109" s="1">
        <f t="shared" si="13"/>
        <v>716.15267593857027</v>
      </c>
      <c r="O109" s="1">
        <f>O108*POWER(1 + $H$2, 1/12)</f>
        <v>1.4185891809868094</v>
      </c>
      <c r="P109" s="1">
        <f>$M$2 * O109</f>
        <v>5674.3567239472377</v>
      </c>
      <c r="Q109" s="1">
        <f xml:space="preserve"> P109 * (1-$J$2)</f>
        <v>5390.6388877498757</v>
      </c>
      <c r="R109" s="1">
        <f>R108*POWER(1+G$2, 1/12)</f>
        <v>1.4185891809868094</v>
      </c>
      <c r="S109" s="1">
        <f>L$2*R109</f>
        <v>539063.88877498754</v>
      </c>
      <c r="T109" s="1">
        <f t="shared" si="7"/>
        <v>3053.434888821449</v>
      </c>
      <c r="U109" s="7">
        <f t="shared" si="11"/>
        <v>174045.12904333376</v>
      </c>
      <c r="V109" s="25">
        <f>-SUM(T$24:T109)/T$23</f>
        <v>9.7022564521666865</v>
      </c>
      <c r="W109" s="15">
        <f>IF(A109&lt;=K$2,IF(A109=K$2,T109+G109, T109), 0)</f>
        <v>3053.434888821449</v>
      </c>
      <c r="X109" s="15">
        <f t="shared" si="12"/>
        <v>174045.12904333376</v>
      </c>
      <c r="Y109" s="25">
        <f>-SUM(W$24:W109)/W$23</f>
        <v>9.7022564521666865</v>
      </c>
      <c r="Z109" s="8"/>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2"/>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row>
    <row r="110" spans="1:92" ht="15.75" thickBot="1" x14ac:dyDescent="0.3">
      <c r="A110" s="34">
        <v>87</v>
      </c>
      <c r="B110" s="11">
        <f>PMT(E$2/12, C$2, -E$23)</f>
        <v>1621.0513229898563</v>
      </c>
      <c r="C110" s="11">
        <f>IPMT(E$2/12, A110, C$2, -E$23)</f>
        <v>891.21032017179527</v>
      </c>
      <c r="D110" s="11">
        <f>PPMT(E$2/12, A110, C$2, -E$23)</f>
        <v>729.84100281806116</v>
      </c>
      <c r="E110" s="11">
        <f t="shared" si="8"/>
        <v>304827.98305608326</v>
      </c>
      <c r="F110" s="11">
        <f t="shared" si="9"/>
        <v>75172.016943916838</v>
      </c>
      <c r="G110" s="11">
        <f>F110+S110-L$2</f>
        <v>236432.11872906855</v>
      </c>
      <c r="H110" s="1">
        <f t="shared" si="10"/>
        <v>0</v>
      </c>
      <c r="I110" s="1">
        <f>O$2* $M110</f>
        <v>119.60463886586892</v>
      </c>
      <c r="J110" s="1">
        <f>P$2* $M110</f>
        <v>119.60463886586892</v>
      </c>
      <c r="K110" s="1">
        <f>Q$2* $M110</f>
        <v>358.81391659760675</v>
      </c>
      <c r="L110" s="1">
        <f>R$2* $M110</f>
        <v>119.60463886586892</v>
      </c>
      <c r="M110" s="1">
        <f>M109*POWER(1 + $I$2, 1/12)</f>
        <v>1.1960463886586892</v>
      </c>
      <c r="N110" s="1">
        <f t="shared" si="13"/>
        <v>717.6278331952135</v>
      </c>
      <c r="O110" s="1">
        <f>O109*POWER(1 + $H$2, 1/12)</f>
        <v>1.424368688908294</v>
      </c>
      <c r="P110" s="1">
        <f>$M$2 * O110</f>
        <v>5697.4747556331758</v>
      </c>
      <c r="Q110" s="1">
        <f xml:space="preserve"> P110 * (1-$J$2)</f>
        <v>5412.6010178515171</v>
      </c>
      <c r="R110" s="1">
        <f>R109*POWER(1+G$2, 1/12)</f>
        <v>1.424368688908294</v>
      </c>
      <c r="S110" s="1">
        <f>L$2*R110</f>
        <v>541260.10178515175</v>
      </c>
      <c r="T110" s="1">
        <f t="shared" si="7"/>
        <v>3073.9218616664475</v>
      </c>
      <c r="U110" s="7">
        <f t="shared" si="11"/>
        <v>177119.05090500021</v>
      </c>
      <c r="V110" s="25">
        <f>-SUM(T$24:T110)/T$23</f>
        <v>9.855952545250009</v>
      </c>
      <c r="W110" s="15">
        <f>IF(A110&lt;=K$2,IF(A110=K$2,T110+G110, T110), 0)</f>
        <v>3073.9218616664475</v>
      </c>
      <c r="X110" s="15">
        <f t="shared" si="12"/>
        <v>177119.05090500021</v>
      </c>
      <c r="Y110" s="25">
        <f>-SUM(W$24:W110)/W$23</f>
        <v>9.855952545250009</v>
      </c>
      <c r="Z110" s="8"/>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2"/>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row>
    <row r="111" spans="1:92" ht="15.75" thickBot="1" x14ac:dyDescent="0.3">
      <c r="A111" s="34">
        <v>88</v>
      </c>
      <c r="B111" s="11">
        <f>PMT(E$2/12, C$2, -E$23)</f>
        <v>1621.0513229898563</v>
      </c>
      <c r="C111" s="11">
        <f>IPMT(E$2/12, A111, C$2, -E$23)</f>
        <v>889.08161724690922</v>
      </c>
      <c r="D111" s="11">
        <f>PPMT(E$2/12, A111, C$2, -E$23)</f>
        <v>731.9697057429471</v>
      </c>
      <c r="E111" s="11">
        <f t="shared" si="8"/>
        <v>304096.0133503403</v>
      </c>
      <c r="F111" s="11">
        <f t="shared" si="9"/>
        <v>75903.986649659782</v>
      </c>
      <c r="G111" s="11">
        <f>F111+S111-L$2</f>
        <v>239369.24908863439</v>
      </c>
      <c r="H111" s="1">
        <f t="shared" si="10"/>
        <v>0</v>
      </c>
      <c r="I111" s="1">
        <f>O$2* $M111</f>
        <v>119.85100483904627</v>
      </c>
      <c r="J111" s="1">
        <f>P$2* $M111</f>
        <v>119.85100483904627</v>
      </c>
      <c r="K111" s="1">
        <f>Q$2* $M111</f>
        <v>359.55301451713882</v>
      </c>
      <c r="L111" s="1">
        <f>R$2* $M111</f>
        <v>119.85100483904627</v>
      </c>
      <c r="M111" s="1">
        <f>M110*POWER(1 + $I$2, 1/12)</f>
        <v>1.1985100483904627</v>
      </c>
      <c r="N111" s="1">
        <f t="shared" si="13"/>
        <v>719.10602903427764</v>
      </c>
      <c r="O111" s="1">
        <f>O110*POWER(1 + $H$2, 1/12)</f>
        <v>1.4301717432604593</v>
      </c>
      <c r="P111" s="1">
        <f>$M$2 * O111</f>
        <v>5720.6869730418366</v>
      </c>
      <c r="Q111" s="1">
        <f xml:space="preserve"> P111 * (1-$J$2)</f>
        <v>5434.6526243897442</v>
      </c>
      <c r="R111" s="1">
        <f>R110*POWER(1+G$2, 1/12)</f>
        <v>1.4301717432604593</v>
      </c>
      <c r="S111" s="1">
        <f>L$2*R111</f>
        <v>543465.26243897458</v>
      </c>
      <c r="T111" s="1">
        <f t="shared" si="7"/>
        <v>3094.4952723656106</v>
      </c>
      <c r="U111" s="7">
        <f t="shared" si="11"/>
        <v>180213.54617736582</v>
      </c>
      <c r="V111" s="25">
        <f>-SUM(T$24:T111)/T$23</f>
        <v>10.010677308868289</v>
      </c>
      <c r="W111" s="15">
        <f>IF(A111&lt;=K$2,IF(A111=K$2,T111+G111, T111), 0)</f>
        <v>3094.4952723656106</v>
      </c>
      <c r="X111" s="15">
        <f t="shared" si="12"/>
        <v>180213.54617736582</v>
      </c>
      <c r="Y111" s="25">
        <f>-SUM(W$24:W111)/W$23</f>
        <v>10.010677308868289</v>
      </c>
      <c r="Z111" s="8"/>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2"/>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row>
    <row r="112" spans="1:92" ht="15.75" thickBot="1" x14ac:dyDescent="0.3">
      <c r="A112" s="34">
        <v>89</v>
      </c>
      <c r="B112" s="11">
        <f>PMT(E$2/12, C$2, -E$23)</f>
        <v>1621.0513229898563</v>
      </c>
      <c r="C112" s="11">
        <f>IPMT(E$2/12, A112, C$2, -E$23)</f>
        <v>886.94670560515897</v>
      </c>
      <c r="D112" s="11">
        <f>PPMT(E$2/12, A112, C$2, -E$23)</f>
        <v>734.10461738469746</v>
      </c>
      <c r="E112" s="11">
        <f t="shared" si="8"/>
        <v>303361.90873295564</v>
      </c>
      <c r="F112" s="11">
        <f t="shared" si="9"/>
        <v>76638.091267044481</v>
      </c>
      <c r="G112" s="11">
        <f>F112+S112-L$2</f>
        <v>242317.49845730839</v>
      </c>
      <c r="H112" s="1">
        <f t="shared" si="10"/>
        <v>0</v>
      </c>
      <c r="I112" s="1">
        <f>O$2* $M112</f>
        <v>120.09787828579084</v>
      </c>
      <c r="J112" s="1">
        <f>P$2* $M112</f>
        <v>120.09787828579084</v>
      </c>
      <c r="K112" s="1">
        <f>Q$2* $M112</f>
        <v>360.29363485737252</v>
      </c>
      <c r="L112" s="1">
        <f>R$2* $M112</f>
        <v>120.09787828579084</v>
      </c>
      <c r="M112" s="1">
        <f>M111*POWER(1 + $I$2, 1/12)</f>
        <v>1.2009787828579084</v>
      </c>
      <c r="N112" s="1">
        <f t="shared" si="13"/>
        <v>720.58726971474493</v>
      </c>
      <c r="O112" s="1">
        <f>O111*POWER(1 + $H$2, 1/12)</f>
        <v>1.4359984399743786</v>
      </c>
      <c r="P112" s="1">
        <f>$M$2 * O112</f>
        <v>5743.9937598975148</v>
      </c>
      <c r="Q112" s="1">
        <f xml:space="preserve"> P112 * (1-$J$2)</f>
        <v>5456.7940719026392</v>
      </c>
      <c r="R112" s="1">
        <f>R111*POWER(1+G$2, 1/12)</f>
        <v>1.4359984399743786</v>
      </c>
      <c r="S112" s="1">
        <f>L$2*R112</f>
        <v>545679.40719026385</v>
      </c>
      <c r="T112" s="1">
        <f t="shared" si="7"/>
        <v>3115.1554791980379</v>
      </c>
      <c r="U112" s="7">
        <f t="shared" si="11"/>
        <v>183328.70165656385</v>
      </c>
      <c r="V112" s="25">
        <f>-SUM(T$24:T112)/T$23</f>
        <v>10.16643508282819</v>
      </c>
      <c r="W112" s="15">
        <f>IF(A112&lt;=K$2,IF(A112=K$2,T112+G112, T112), 0)</f>
        <v>3115.1554791980379</v>
      </c>
      <c r="X112" s="15">
        <f t="shared" si="12"/>
        <v>183328.70165656385</v>
      </c>
      <c r="Y112" s="25">
        <f>-SUM(W$24:W112)/W$23</f>
        <v>10.16643508282819</v>
      </c>
      <c r="Z112" s="8"/>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2"/>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row>
    <row r="113" spans="1:92" ht="15.75" thickBot="1" x14ac:dyDescent="0.3">
      <c r="A113" s="34">
        <v>90</v>
      </c>
      <c r="B113" s="11">
        <f>PMT(E$2/12, C$2, -E$23)</f>
        <v>1621.0513229898563</v>
      </c>
      <c r="C113" s="11">
        <f>IPMT(E$2/12, A113, C$2, -E$23)</f>
        <v>884.80556713778697</v>
      </c>
      <c r="D113" s="11">
        <f>PPMT(E$2/12, A113, C$2, -E$23)</f>
        <v>736.24575585206935</v>
      </c>
      <c r="E113" s="11">
        <f t="shared" si="8"/>
        <v>302625.66297710355</v>
      </c>
      <c r="F113" s="11">
        <f t="shared" si="9"/>
        <v>77374.33702289655</v>
      </c>
      <c r="G113" s="11">
        <f>F113+S113-L$2</f>
        <v>245276.90966424136</v>
      </c>
      <c r="H113" s="1">
        <f t="shared" si="10"/>
        <v>0</v>
      </c>
      <c r="I113" s="1">
        <f>O$2* $M113</f>
        <v>120.34526025141507</v>
      </c>
      <c r="J113" s="1">
        <f>P$2* $M113</f>
        <v>120.34526025141507</v>
      </c>
      <c r="K113" s="1">
        <f>Q$2* $M113</f>
        <v>361.03578075424525</v>
      </c>
      <c r="L113" s="1">
        <f>R$2* $M113</f>
        <v>120.34526025141507</v>
      </c>
      <c r="M113" s="1">
        <f>M112*POWER(1 + $I$2, 1/12)</f>
        <v>1.2034526025141508</v>
      </c>
      <c r="N113" s="1">
        <f t="shared" si="13"/>
        <v>722.0715615084905</v>
      </c>
      <c r="O113" s="1">
        <f>O112*POWER(1 + $H$2, 1/12)</f>
        <v>1.44184887537196</v>
      </c>
      <c r="P113" s="1">
        <f>$M$2 * O113</f>
        <v>5767.3955014878402</v>
      </c>
      <c r="Q113" s="1">
        <f xml:space="preserve"> P113 * (1-$J$2)</f>
        <v>5479.025726413448</v>
      </c>
      <c r="R113" s="1">
        <f>R112*POWER(1+G$2, 1/12)</f>
        <v>1.44184887537196</v>
      </c>
      <c r="S113" s="1">
        <f>L$2*R113</f>
        <v>547902.57264134486</v>
      </c>
      <c r="T113" s="1">
        <f t="shared" si="7"/>
        <v>3135.9028419151009</v>
      </c>
      <c r="U113" s="7">
        <f t="shared" si="11"/>
        <v>186464.60449847896</v>
      </c>
      <c r="V113" s="25">
        <f>-SUM(T$24:T113)/T$23</f>
        <v>10.323230224923947</v>
      </c>
      <c r="W113" s="15">
        <f>IF(A113&lt;=K$2,IF(A113=K$2,T113+G113, T113), 0)</f>
        <v>3135.9028419151009</v>
      </c>
      <c r="X113" s="15">
        <f t="shared" si="12"/>
        <v>186464.60449847896</v>
      </c>
      <c r="Y113" s="25">
        <f>-SUM(W$24:W113)/W$23</f>
        <v>10.323230224923947</v>
      </c>
      <c r="Z113" s="8"/>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2"/>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row>
    <row r="114" spans="1:92" ht="15.75" thickBot="1" x14ac:dyDescent="0.3">
      <c r="A114" s="34">
        <v>91</v>
      </c>
      <c r="B114" s="11">
        <f>PMT(E$2/12, C$2, -E$23)</f>
        <v>1621.0513229898563</v>
      </c>
      <c r="C114" s="11">
        <f>IPMT(E$2/12, A114, C$2, -E$23)</f>
        <v>882.65818368321823</v>
      </c>
      <c r="D114" s="11">
        <f>PPMT(E$2/12, A114, C$2, -E$23)</f>
        <v>738.39313930663798</v>
      </c>
      <c r="E114" s="11">
        <f t="shared" si="8"/>
        <v>301887.26983779692</v>
      </c>
      <c r="F114" s="11">
        <f t="shared" si="9"/>
        <v>78112.730162203196</v>
      </c>
      <c r="G114" s="11">
        <f>F114+S114-L$2</f>
        <v>248247.52570586826</v>
      </c>
      <c r="H114" s="1">
        <f t="shared" si="10"/>
        <v>0</v>
      </c>
      <c r="I114" s="1">
        <f>O$2* $M114</f>
        <v>120.59315178338461</v>
      </c>
      <c r="J114" s="1">
        <f>P$2* $M114</f>
        <v>120.59315178338461</v>
      </c>
      <c r="K114" s="1">
        <f>Q$2* $M114</f>
        <v>361.77945535015385</v>
      </c>
      <c r="L114" s="1">
        <f>R$2* $M114</f>
        <v>120.59315178338461</v>
      </c>
      <c r="M114" s="1">
        <f>M113*POWER(1 + $I$2, 1/12)</f>
        <v>1.2059315178338461</v>
      </c>
      <c r="N114" s="1">
        <f t="shared" si="13"/>
        <v>723.55891070030771</v>
      </c>
      <c r="O114" s="1">
        <f>O113*POWER(1 + $H$2, 1/12)</f>
        <v>1.4477231461675395</v>
      </c>
      <c r="P114" s="1">
        <f>$M$2 * O114</f>
        <v>5790.8925846701577</v>
      </c>
      <c r="Q114" s="1">
        <f xml:space="preserve"> P114 * (1-$J$2)</f>
        <v>5501.3479554366495</v>
      </c>
      <c r="R114" s="1">
        <f>R113*POWER(1+G$2, 1/12)</f>
        <v>1.4477231461675395</v>
      </c>
      <c r="S114" s="1">
        <f>L$2*R114</f>
        <v>550134.79554366507</v>
      </c>
      <c r="T114" s="1">
        <f t="shared" si="7"/>
        <v>3156.7377217464855</v>
      </c>
      <c r="U114" s="7">
        <f t="shared" si="11"/>
        <v>189621.34222022546</v>
      </c>
      <c r="V114" s="25">
        <f>-SUM(T$24:T114)/T$23</f>
        <v>10.481067111011271</v>
      </c>
      <c r="W114" s="15">
        <f>IF(A114&lt;=K$2,IF(A114=K$2,T114+G114, T114), 0)</f>
        <v>3156.7377217464855</v>
      </c>
      <c r="X114" s="15">
        <f t="shared" si="12"/>
        <v>189621.34222022546</v>
      </c>
      <c r="Y114" s="25">
        <f>-SUM(W$24:W114)/W$23</f>
        <v>10.481067111011271</v>
      </c>
      <c r="Z114" s="8"/>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2"/>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row>
    <row r="115" spans="1:92" ht="15.75" thickBot="1" x14ac:dyDescent="0.3">
      <c r="A115" s="34">
        <v>92</v>
      </c>
      <c r="B115" s="11">
        <f>PMT(E$2/12, C$2, -E$23)</f>
        <v>1621.0513229898563</v>
      </c>
      <c r="C115" s="11">
        <f>IPMT(E$2/12, A115, C$2, -E$23)</f>
        <v>880.50453702690743</v>
      </c>
      <c r="D115" s="11">
        <f>PPMT(E$2/12, A115, C$2, -E$23)</f>
        <v>740.546785962949</v>
      </c>
      <c r="E115" s="11">
        <f t="shared" si="8"/>
        <v>301146.72305183398</v>
      </c>
      <c r="F115" s="11">
        <f t="shared" si="9"/>
        <v>78853.276948166138</v>
      </c>
      <c r="G115" s="11">
        <f>F115+S115-L$2</f>
        <v>251229.38974656817</v>
      </c>
      <c r="H115" s="1">
        <f t="shared" si="10"/>
        <v>0</v>
      </c>
      <c r="I115" s="1">
        <f>O$2* $M115</f>
        <v>120.84155393132268</v>
      </c>
      <c r="J115" s="1">
        <f>P$2* $M115</f>
        <v>120.84155393132268</v>
      </c>
      <c r="K115" s="1">
        <f>Q$2* $M115</f>
        <v>362.52466179396805</v>
      </c>
      <c r="L115" s="1">
        <f>R$2* $M115</f>
        <v>120.84155393132268</v>
      </c>
      <c r="M115" s="1">
        <f>M114*POWER(1 + $I$2, 1/12)</f>
        <v>1.2084155393132268</v>
      </c>
      <c r="N115" s="1">
        <f t="shared" si="13"/>
        <v>725.0493235879361</v>
      </c>
      <c r="O115" s="1">
        <f>O114*POWER(1 + $H$2, 1/12)</f>
        <v>1.453621349469479</v>
      </c>
      <c r="P115" s="1">
        <f>$M$2 * O115</f>
        <v>5814.4853978779156</v>
      </c>
      <c r="Q115" s="1">
        <f xml:space="preserve"> P115 * (1-$J$2)</f>
        <v>5523.7611279840194</v>
      </c>
      <c r="R115" s="1">
        <f>R114*POWER(1+G$2, 1/12)</f>
        <v>1.453621349469479</v>
      </c>
      <c r="S115" s="1">
        <f>L$2*R115</f>
        <v>552376.11279840197</v>
      </c>
      <c r="T115" s="1">
        <f t="shared" si="7"/>
        <v>3177.6604814062275</v>
      </c>
      <c r="U115" s="7">
        <f t="shared" si="11"/>
        <v>192799.00270163169</v>
      </c>
      <c r="V115" s="25">
        <f>-SUM(T$24:T115)/T$23</f>
        <v>10.639950135081582</v>
      </c>
      <c r="W115" s="15">
        <f>IF(A115&lt;=K$2,IF(A115=K$2,T115+G115, T115), 0)</f>
        <v>3177.6604814062275</v>
      </c>
      <c r="X115" s="15">
        <f t="shared" si="12"/>
        <v>192799.00270163169</v>
      </c>
      <c r="Y115" s="25">
        <f>-SUM(W$24:W115)/W$23</f>
        <v>10.639950135081582</v>
      </c>
      <c r="Z115" s="8"/>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2"/>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row>
    <row r="116" spans="1:92" ht="15.75" thickBot="1" x14ac:dyDescent="0.3">
      <c r="A116" s="34">
        <v>93</v>
      </c>
      <c r="B116" s="11">
        <f>PMT(E$2/12, C$2, -E$23)</f>
        <v>1621.0513229898563</v>
      </c>
      <c r="C116" s="11">
        <f>IPMT(E$2/12, A116, C$2, -E$23)</f>
        <v>878.34460890118214</v>
      </c>
      <c r="D116" s="11">
        <f>PPMT(E$2/12, A116, C$2, -E$23)</f>
        <v>742.70671408867429</v>
      </c>
      <c r="E116" s="11">
        <f t="shared" si="8"/>
        <v>300404.0163377453</v>
      </c>
      <c r="F116" s="11">
        <f t="shared" si="9"/>
        <v>79595.983662254817</v>
      </c>
      <c r="G116" s="11">
        <f>F116+S116-L$2</f>
        <v>254222.54511932796</v>
      </c>
      <c r="H116" s="1">
        <f t="shared" si="10"/>
        <v>0</v>
      </c>
      <c r="I116" s="1">
        <f>O$2* $M116</f>
        <v>121.09046774701457</v>
      </c>
      <c r="J116" s="1">
        <f>P$2* $M116</f>
        <v>121.09046774701457</v>
      </c>
      <c r="K116" s="1">
        <f>Q$2* $M116</f>
        <v>363.27140324104374</v>
      </c>
      <c r="L116" s="1">
        <f>R$2* $M116</f>
        <v>121.09046774701457</v>
      </c>
      <c r="M116" s="1">
        <f>M115*POWER(1 + $I$2, 1/12)</f>
        <v>1.2109046774701457</v>
      </c>
      <c r="N116" s="1">
        <f t="shared" si="13"/>
        <v>726.54280648208749</v>
      </c>
      <c r="O116" s="1">
        <f>O115*POWER(1 + $H$2, 1/12)</f>
        <v>1.4595435827817715</v>
      </c>
      <c r="P116" s="1">
        <f>$M$2 * O116</f>
        <v>5838.1743311270866</v>
      </c>
      <c r="Q116" s="1">
        <f xml:space="preserve"> P116 * (1-$J$2)</f>
        <v>5546.2656145707324</v>
      </c>
      <c r="R116" s="1">
        <f>R115*POWER(1+G$2, 1/12)</f>
        <v>1.4595435827817715</v>
      </c>
      <c r="S116" s="1">
        <f>L$2*R116</f>
        <v>554626.5614570732</v>
      </c>
      <c r="T116" s="1">
        <f t="shared" si="7"/>
        <v>3198.6714850987892</v>
      </c>
      <c r="U116" s="7">
        <f t="shared" si="11"/>
        <v>195997.67418673047</v>
      </c>
      <c r="V116" s="25">
        <f>-SUM(T$24:T116)/T$23</f>
        <v>10.799883709336521</v>
      </c>
      <c r="W116" s="15">
        <f>IF(A116&lt;=K$2,IF(A116=K$2,T116+G116, T116), 0)</f>
        <v>3198.6714850987892</v>
      </c>
      <c r="X116" s="15">
        <f t="shared" si="12"/>
        <v>195997.67418673047</v>
      </c>
      <c r="Y116" s="25">
        <f>-SUM(W$24:W116)/W$23</f>
        <v>10.799883709336521</v>
      </c>
      <c r="Z116" s="8"/>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2"/>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row>
    <row r="117" spans="1:92" ht="15.75" thickBot="1" x14ac:dyDescent="0.3">
      <c r="A117" s="34">
        <v>94</v>
      </c>
      <c r="B117" s="11">
        <f>PMT(E$2/12, C$2, -E$23)</f>
        <v>1621.0513229898563</v>
      </c>
      <c r="C117" s="11">
        <f>IPMT(E$2/12, A117, C$2, -E$23)</f>
        <v>876.17838098509014</v>
      </c>
      <c r="D117" s="11">
        <f>PPMT(E$2/12, A117, C$2, -E$23)</f>
        <v>744.87294200476617</v>
      </c>
      <c r="E117" s="11">
        <f t="shared" si="8"/>
        <v>299659.14339574054</v>
      </c>
      <c r="F117" s="11">
        <f t="shared" si="9"/>
        <v>80340.856604259578</v>
      </c>
      <c r="G117" s="11">
        <f>F117+S117-L$2</f>
        <v>257227.03532640811</v>
      </c>
      <c r="H117" s="1">
        <f t="shared" si="10"/>
        <v>0</v>
      </c>
      <c r="I117" s="1">
        <f>O$2* $M117</f>
        <v>121.3398942844121</v>
      </c>
      <c r="J117" s="1">
        <f>P$2* $M117</f>
        <v>121.3398942844121</v>
      </c>
      <c r="K117" s="1">
        <f>Q$2* $M117</f>
        <v>364.0196828532363</v>
      </c>
      <c r="L117" s="1">
        <f>R$2* $M117</f>
        <v>121.3398942844121</v>
      </c>
      <c r="M117" s="1">
        <f>M116*POWER(1 + $I$2, 1/12)</f>
        <v>1.213398942844121</v>
      </c>
      <c r="N117" s="1">
        <f t="shared" si="13"/>
        <v>728.03936570647261</v>
      </c>
      <c r="O117" s="1">
        <f>O116*POWER(1 + $H$2, 1/12)</f>
        <v>1.4654899440056541</v>
      </c>
      <c r="P117" s="1">
        <f>$M$2 * O117</f>
        <v>5861.9597760226161</v>
      </c>
      <c r="Q117" s="1">
        <f xml:space="preserve"> P117 * (1-$J$2)</f>
        <v>5568.8617872214854</v>
      </c>
      <c r="R117" s="1">
        <f>R116*POWER(1+G$2, 1/12)</f>
        <v>1.4654899440056541</v>
      </c>
      <c r="S117" s="1">
        <f>L$2*R117</f>
        <v>556886.17872214853</v>
      </c>
      <c r="T117" s="1">
        <f t="shared" si="7"/>
        <v>3219.771098525157</v>
      </c>
      <c r="U117" s="7">
        <f t="shared" si="11"/>
        <v>199217.44528525561</v>
      </c>
      <c r="V117" s="25">
        <f>-SUM(T$24:T117)/T$23</f>
        <v>10.960872264262779</v>
      </c>
      <c r="W117" s="15">
        <f>IF(A117&lt;=K$2,IF(A117=K$2,T117+G117, T117), 0)</f>
        <v>3219.771098525157</v>
      </c>
      <c r="X117" s="15">
        <f t="shared" si="12"/>
        <v>199217.44528525561</v>
      </c>
      <c r="Y117" s="25">
        <f>-SUM(W$24:W117)/W$23</f>
        <v>10.960872264262779</v>
      </c>
      <c r="Z117" s="8"/>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2"/>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row>
    <row r="118" spans="1:92" ht="15.75" thickBot="1" x14ac:dyDescent="0.3">
      <c r="A118" s="34">
        <v>95</v>
      </c>
      <c r="B118" s="11">
        <f>PMT(E$2/12, C$2, -E$23)</f>
        <v>1621.0513229898563</v>
      </c>
      <c r="C118" s="11">
        <f>IPMT(E$2/12, A118, C$2, -E$23)</f>
        <v>874.00583490424299</v>
      </c>
      <c r="D118" s="11">
        <f>PPMT(E$2/12, A118, C$2, -E$23)</f>
        <v>747.04548808561344</v>
      </c>
      <c r="E118" s="11">
        <f t="shared" si="8"/>
        <v>298912.09790765494</v>
      </c>
      <c r="F118" s="11">
        <f t="shared" si="9"/>
        <v>81087.90209234519</v>
      </c>
      <c r="G118" s="11">
        <f>F118+S118-L$2</f>
        <v>260242.90404001065</v>
      </c>
      <c r="H118" s="1">
        <f t="shared" si="10"/>
        <v>0</v>
      </c>
      <c r="I118" s="1">
        <f>O$2* $M118</f>
        <v>121.58983459963801</v>
      </c>
      <c r="J118" s="1">
        <f>P$2* $M118</f>
        <v>121.58983459963801</v>
      </c>
      <c r="K118" s="1">
        <f>Q$2* $M118</f>
        <v>364.76950379891406</v>
      </c>
      <c r="L118" s="1">
        <f>R$2* $M118</f>
        <v>121.58983459963801</v>
      </c>
      <c r="M118" s="1">
        <f>M117*POWER(1 + $I$2, 1/12)</f>
        <v>1.2158983459963801</v>
      </c>
      <c r="N118" s="1">
        <f t="shared" si="13"/>
        <v>729.53900759782812</v>
      </c>
      <c r="O118" s="1">
        <f>O117*POWER(1 + $H$2, 1/12)</f>
        <v>1.471460531441225</v>
      </c>
      <c r="P118" s="1">
        <f>$M$2 * O118</f>
        <v>5885.8421257648997</v>
      </c>
      <c r="Q118" s="1">
        <f xml:space="preserve"> P118 * (1-$J$2)</f>
        <v>5591.5500194766546</v>
      </c>
      <c r="R118" s="1">
        <f>R117*POWER(1+G$2, 1/12)</f>
        <v>1.471460531441225</v>
      </c>
      <c r="S118" s="1">
        <f>L$2*R118</f>
        <v>559155.00194766547</v>
      </c>
      <c r="T118" s="1">
        <f t="shared" si="7"/>
        <v>3240.95968888897</v>
      </c>
      <c r="U118" s="7">
        <f t="shared" si="11"/>
        <v>202458.40497414459</v>
      </c>
      <c r="V118" s="25">
        <f>-SUM(T$24:T118)/T$23</f>
        <v>11.122920248707228</v>
      </c>
      <c r="W118" s="15">
        <f>IF(A118&lt;=K$2,IF(A118=K$2,T118+G118, T118), 0)</f>
        <v>3240.95968888897</v>
      </c>
      <c r="X118" s="15">
        <f t="shared" si="12"/>
        <v>202458.40497414459</v>
      </c>
      <c r="Y118" s="25">
        <f>-SUM(W$24:W118)/W$23</f>
        <v>11.122920248707228</v>
      </c>
      <c r="Z118" s="8"/>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2"/>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row>
    <row r="119" spans="1:92" ht="15.75" thickBot="1" x14ac:dyDescent="0.3">
      <c r="A119" s="34">
        <v>96</v>
      </c>
      <c r="B119" s="11">
        <f>PMT(E$2/12, C$2, -E$23)</f>
        <v>1621.0513229898563</v>
      </c>
      <c r="C119" s="11">
        <f>IPMT(E$2/12, A119, C$2, -E$23)</f>
        <v>871.8269522306598</v>
      </c>
      <c r="D119" s="11">
        <f>PPMT(E$2/12, A119, C$2, -E$23)</f>
        <v>749.22437075919652</v>
      </c>
      <c r="E119" s="11">
        <f t="shared" si="8"/>
        <v>298162.87353689573</v>
      </c>
      <c r="F119" s="11">
        <f t="shared" si="9"/>
        <v>81837.126463104389</v>
      </c>
      <c r="G119" s="11">
        <f>F119+S119-L$2</f>
        <v>263270.19510295079</v>
      </c>
      <c r="H119" s="1">
        <f t="shared" si="10"/>
        <v>0</v>
      </c>
      <c r="I119" s="1">
        <f>O$2* $M119</f>
        <v>121.84028975099052</v>
      </c>
      <c r="J119" s="1">
        <f>P$2* $M119</f>
        <v>121.84028975099052</v>
      </c>
      <c r="K119" s="1">
        <f>Q$2* $M119</f>
        <v>365.52086925297158</v>
      </c>
      <c r="L119" s="1">
        <f>R$2* $M119</f>
        <v>121.84028975099052</v>
      </c>
      <c r="M119" s="1">
        <f>M118*POWER(1 + $I$2, 1/12)</f>
        <v>1.2184028975099053</v>
      </c>
      <c r="N119" s="1">
        <f t="shared" si="13"/>
        <v>731.04173850594316</v>
      </c>
      <c r="O119" s="1">
        <f>O118*POWER(1 + $H$2, 1/12)</f>
        <v>1.4774554437890695</v>
      </c>
      <c r="P119" s="1">
        <f>$M$2 * O119</f>
        <v>5909.8217751562779</v>
      </c>
      <c r="Q119" s="1">
        <f xml:space="preserve"> P119 * (1-$J$2)</f>
        <v>5614.3306863984635</v>
      </c>
      <c r="R119" s="1">
        <f>R118*POWER(1+G$2, 1/12)</f>
        <v>1.4774554437890695</v>
      </c>
      <c r="S119" s="1">
        <f>L$2*R119</f>
        <v>561433.0686398464</v>
      </c>
      <c r="T119" s="1">
        <f t="shared" si="7"/>
        <v>3262.2376249026647</v>
      </c>
      <c r="U119" s="7">
        <f t="shared" si="11"/>
        <v>205720.64259904725</v>
      </c>
      <c r="V119" s="25">
        <f>-SUM(T$24:T119)/T$23</f>
        <v>11.28603212995236</v>
      </c>
      <c r="W119" s="15">
        <f>IF(A119&lt;=K$2,IF(A119=K$2,T119+G119, T119), 0)</f>
        <v>3262.2376249026647</v>
      </c>
      <c r="X119" s="15">
        <f t="shared" si="12"/>
        <v>205720.64259904725</v>
      </c>
      <c r="Y119" s="25">
        <f>-SUM(W$24:W119)/W$23</f>
        <v>11.28603212995236</v>
      </c>
      <c r="Z119" s="8"/>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2"/>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row>
    <row r="120" spans="1:92" ht="15.75" thickBot="1" x14ac:dyDescent="0.3">
      <c r="A120" s="34">
        <v>97</v>
      </c>
      <c r="B120" s="11">
        <f>PMT(E$2/12, C$2, -E$23)</f>
        <v>1621.0513229898563</v>
      </c>
      <c r="C120" s="11">
        <f>IPMT(E$2/12, A120, C$2, -E$23)</f>
        <v>869.6417144826122</v>
      </c>
      <c r="D120" s="11">
        <f>PPMT(E$2/12, A120, C$2, -E$23)</f>
        <v>751.40960850724412</v>
      </c>
      <c r="E120" s="11">
        <f t="shared" si="8"/>
        <v>297411.46392838849</v>
      </c>
      <c r="F120" s="11">
        <f t="shared" si="9"/>
        <v>82588.536071611627</v>
      </c>
      <c r="G120" s="11">
        <f>F120+S120-L$2</f>
        <v>266308.95252933027</v>
      </c>
      <c r="H120" s="1">
        <f t="shared" si="10"/>
        <v>0</v>
      </c>
      <c r="I120" s="1">
        <f>O$2* $M120</f>
        <v>122.09126079894776</v>
      </c>
      <c r="J120" s="1">
        <f>P$2* $M120</f>
        <v>122.09126079894776</v>
      </c>
      <c r="K120" s="1">
        <f>Q$2* $M120</f>
        <v>366.27378239684327</v>
      </c>
      <c r="L120" s="1">
        <f>R$2* $M120</f>
        <v>122.09126079894776</v>
      </c>
      <c r="M120" s="1">
        <f>M119*POWER(1 + $I$2, 1/12)</f>
        <v>1.2209126079894776</v>
      </c>
      <c r="N120" s="1">
        <f t="shared" si="13"/>
        <v>732.54756479368666</v>
      </c>
      <c r="O120" s="1">
        <f>O119*POWER(1 + $H$2, 1/12)</f>
        <v>1.4834747801518913</v>
      </c>
      <c r="P120" s="1">
        <f>$M$2 * O120</f>
        <v>5933.8991206075652</v>
      </c>
      <c r="Q120" s="1">
        <f xml:space="preserve"> P120 * (1-$J$2)</f>
        <v>5637.2041645771869</v>
      </c>
      <c r="R120" s="1">
        <f>R119*POWER(1+G$2, 1/12)</f>
        <v>1.4834747801518913</v>
      </c>
      <c r="S120" s="1">
        <f>L$2*R120</f>
        <v>563720.4164577187</v>
      </c>
      <c r="T120" s="1">
        <f t="shared" si="7"/>
        <v>3283.6052767936444</v>
      </c>
      <c r="U120" s="7">
        <f t="shared" si="11"/>
        <v>209004.2478758409</v>
      </c>
      <c r="V120" s="25">
        <f>-SUM(T$24:T120)/T$23</f>
        <v>11.450212393792043</v>
      </c>
      <c r="W120" s="15">
        <f>IF(A120&lt;=K$2,IF(A120=K$2,T120+G120, T120), 0)</f>
        <v>3283.6052767936444</v>
      </c>
      <c r="X120" s="15">
        <f t="shared" si="12"/>
        <v>209004.2478758409</v>
      </c>
      <c r="Y120" s="25">
        <f>-SUM(W$24:W120)/W$23</f>
        <v>11.450212393792043</v>
      </c>
      <c r="Z120" s="8"/>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2"/>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row>
    <row r="121" spans="1:92" ht="15.75" thickBot="1" x14ac:dyDescent="0.3">
      <c r="A121" s="34">
        <v>98</v>
      </c>
      <c r="B121" s="11">
        <f>PMT(E$2/12, C$2, -E$23)</f>
        <v>1621.0513229898563</v>
      </c>
      <c r="C121" s="11">
        <f>IPMT(E$2/12, A121, C$2, -E$23)</f>
        <v>867.45010312446595</v>
      </c>
      <c r="D121" s="11">
        <f>PPMT(E$2/12, A121, C$2, -E$23)</f>
        <v>753.60121986539025</v>
      </c>
      <c r="E121" s="11">
        <f t="shared" si="8"/>
        <v>296657.86270852311</v>
      </c>
      <c r="F121" s="11">
        <f t="shared" si="9"/>
        <v>83342.137291477018</v>
      </c>
      <c r="G121" s="11">
        <f>F121+S121-L$2</f>
        <v>269359.2205052143</v>
      </c>
      <c r="H121" s="1">
        <f t="shared" si="10"/>
        <v>0</v>
      </c>
      <c r="I121" s="1">
        <f>O$2* $M121</f>
        <v>122.34274880617227</v>
      </c>
      <c r="J121" s="1">
        <f>P$2* $M121</f>
        <v>122.34274880617227</v>
      </c>
      <c r="K121" s="1">
        <f>Q$2* $M121</f>
        <v>367.0282464185168</v>
      </c>
      <c r="L121" s="1">
        <f>R$2* $M121</f>
        <v>122.34274880617227</v>
      </c>
      <c r="M121" s="1">
        <f>M120*POWER(1 + $I$2, 1/12)</f>
        <v>1.2234274880617226</v>
      </c>
      <c r="N121" s="1">
        <f t="shared" si="13"/>
        <v>734.0564928370336</v>
      </c>
      <c r="O121" s="1">
        <f>O120*POWER(1 + $H$2, 1/12)</f>
        <v>1.4895186400361506</v>
      </c>
      <c r="P121" s="1">
        <f>$M$2 * O121</f>
        <v>5958.0745601446024</v>
      </c>
      <c r="Q121" s="1">
        <f xml:space="preserve"> P121 * (1-$J$2)</f>
        <v>5660.1708321373717</v>
      </c>
      <c r="R121" s="1">
        <f>R120*POWER(1+G$2, 1/12)</f>
        <v>1.4895186400361506</v>
      </c>
      <c r="S121" s="1">
        <f>L$2*R121</f>
        <v>566017.08321373723</v>
      </c>
      <c r="T121" s="1">
        <f t="shared" si="7"/>
        <v>3305.0630163104825</v>
      </c>
      <c r="U121" s="7">
        <f t="shared" si="11"/>
        <v>212309.31089215138</v>
      </c>
      <c r="V121" s="25">
        <f>-SUM(T$24:T121)/T$23</f>
        <v>11.615465544607568</v>
      </c>
      <c r="W121" s="15">
        <f>IF(A121&lt;=K$2,IF(A121=K$2,T121+G121, T121), 0)</f>
        <v>3305.0630163104825</v>
      </c>
      <c r="X121" s="15">
        <f t="shared" si="12"/>
        <v>212309.31089215138</v>
      </c>
      <c r="Y121" s="25">
        <f>-SUM(W$24:W121)/W$23</f>
        <v>11.615465544607568</v>
      </c>
      <c r="Z121" s="8"/>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2"/>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row>
    <row r="122" spans="1:92" ht="15.75" thickBot="1" x14ac:dyDescent="0.3">
      <c r="A122" s="34">
        <v>99</v>
      </c>
      <c r="B122" s="11">
        <f>PMT(E$2/12, C$2, -E$23)</f>
        <v>1621.0513229898563</v>
      </c>
      <c r="C122" s="11">
        <f>IPMT(E$2/12, A122, C$2, -E$23)</f>
        <v>865.25209956652532</v>
      </c>
      <c r="D122" s="11">
        <f>PPMT(E$2/12, A122, C$2, -E$23)</f>
        <v>755.79922342333111</v>
      </c>
      <c r="E122" s="11">
        <f t="shared" si="8"/>
        <v>295902.06348509976</v>
      </c>
      <c r="F122" s="11">
        <f t="shared" si="9"/>
        <v>84097.936514900342</v>
      </c>
      <c r="G122" s="11">
        <f>F122+S122-L$2</f>
        <v>272421.0433893099</v>
      </c>
      <c r="H122" s="1">
        <f t="shared" si="10"/>
        <v>0</v>
      </c>
      <c r="I122" s="1">
        <f>O$2* $M122</f>
        <v>122.59475483751547</v>
      </c>
      <c r="J122" s="1">
        <f>P$2* $M122</f>
        <v>122.59475483751547</v>
      </c>
      <c r="K122" s="1">
        <f>Q$2* $M122</f>
        <v>367.78426451254643</v>
      </c>
      <c r="L122" s="1">
        <f>R$2* $M122</f>
        <v>122.59475483751547</v>
      </c>
      <c r="M122" s="1">
        <f>M121*POWER(1 + $I$2, 1/12)</f>
        <v>1.2259475483751547</v>
      </c>
      <c r="N122" s="1">
        <f t="shared" si="13"/>
        <v>735.56852902509286</v>
      </c>
      <c r="O122" s="1">
        <f>O121*POWER(1 + $H$2, 1/12)</f>
        <v>1.4955871233537095</v>
      </c>
      <c r="P122" s="1">
        <f>$M$2 * O122</f>
        <v>5982.3484934148382</v>
      </c>
      <c r="Q122" s="1">
        <f xml:space="preserve"> P122 * (1-$J$2)</f>
        <v>5683.2310687440959</v>
      </c>
      <c r="R122" s="1">
        <f>R121*POWER(1+G$2, 1/12)</f>
        <v>1.4955871233537095</v>
      </c>
      <c r="S122" s="1">
        <f>L$2*R122</f>
        <v>568323.1068744096</v>
      </c>
      <c r="T122" s="1">
        <f t="shared" si="7"/>
        <v>3326.6112167291467</v>
      </c>
      <c r="U122" s="7">
        <f t="shared" si="11"/>
        <v>215635.92210888054</v>
      </c>
      <c r="V122" s="25">
        <f>-SUM(T$24:T122)/T$23</f>
        <v>11.781796105444025</v>
      </c>
      <c r="W122" s="15">
        <f>IF(A122&lt;=K$2,IF(A122=K$2,T122+G122, T122), 0)</f>
        <v>3326.6112167291467</v>
      </c>
      <c r="X122" s="15">
        <f t="shared" si="12"/>
        <v>215635.92210888054</v>
      </c>
      <c r="Y122" s="25">
        <f>-SUM(W$24:W122)/W$23</f>
        <v>11.781796105444025</v>
      </c>
      <c r="Z122" s="8"/>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2"/>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row>
    <row r="123" spans="1:92" ht="15.75" thickBot="1" x14ac:dyDescent="0.3">
      <c r="A123" s="34">
        <v>100</v>
      </c>
      <c r="B123" s="11">
        <f>PMT(E$2/12, C$2, -E$23)</f>
        <v>1621.0513229898563</v>
      </c>
      <c r="C123" s="11">
        <f>IPMT(E$2/12, A123, C$2, -E$23)</f>
        <v>863.047685164874</v>
      </c>
      <c r="D123" s="11">
        <f>PPMT(E$2/12, A123, C$2, -E$23)</f>
        <v>758.00363782498243</v>
      </c>
      <c r="E123" s="11">
        <f t="shared" si="8"/>
        <v>295144.0598472748</v>
      </c>
      <c r="F123" s="11">
        <f t="shared" si="9"/>
        <v>84855.940152725321</v>
      </c>
      <c r="G123" s="11">
        <f>F123+S123-L$2</f>
        <v>275494.46571364894</v>
      </c>
      <c r="H123" s="1">
        <f t="shared" si="10"/>
        <v>0</v>
      </c>
      <c r="I123" s="1">
        <f>O$2* $M123</f>
        <v>122.84727996002228</v>
      </c>
      <c r="J123" s="1">
        <f>P$2* $M123</f>
        <v>122.84727996002228</v>
      </c>
      <c r="K123" s="1">
        <f>Q$2* $M123</f>
        <v>368.54183988006679</v>
      </c>
      <c r="L123" s="1">
        <f>R$2* $M123</f>
        <v>122.84727996002228</v>
      </c>
      <c r="M123" s="1">
        <f>M122*POWER(1 + $I$2, 1/12)</f>
        <v>1.2284727996002227</v>
      </c>
      <c r="N123" s="1">
        <f t="shared" si="13"/>
        <v>737.08367976013369</v>
      </c>
      <c r="O123" s="1">
        <f>O122*POWER(1 + $H$2, 1/12)</f>
        <v>1.5016803304234831</v>
      </c>
      <c r="P123" s="1">
        <f>$M$2 * O123</f>
        <v>6006.7213216939326</v>
      </c>
      <c r="Q123" s="1">
        <f xml:space="preserve"> P123 * (1-$J$2)</f>
        <v>5706.3852556092361</v>
      </c>
      <c r="R123" s="1">
        <f>R122*POWER(1+G$2, 1/12)</f>
        <v>1.5016803304234831</v>
      </c>
      <c r="S123" s="1">
        <f>L$2*R123</f>
        <v>570638.52556092362</v>
      </c>
      <c r="T123" s="1">
        <f t="shared" si="7"/>
        <v>3348.2502528592458</v>
      </c>
      <c r="U123" s="7">
        <f t="shared" si="11"/>
        <v>218984.17236173979</v>
      </c>
      <c r="V123" s="25">
        <f>-SUM(T$24:T123)/T$23</f>
        <v>11.949208618086988</v>
      </c>
      <c r="W123" s="15">
        <f>IF(A123&lt;=K$2,IF(A123=K$2,T123+G123, T123), 0)</f>
        <v>278842.7159665082</v>
      </c>
      <c r="X123" s="15">
        <f t="shared" si="12"/>
        <v>494478.63807538874</v>
      </c>
      <c r="Y123" s="25">
        <f>-SUM(W$24:W123)/W$23</f>
        <v>25.723931903769437</v>
      </c>
      <c r="Z123" s="8"/>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2"/>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row>
    <row r="124" spans="1:92" ht="15.75" thickBot="1" x14ac:dyDescent="0.3">
      <c r="A124" s="34">
        <v>101</v>
      </c>
      <c r="B124" s="11">
        <f>PMT(E$2/12, C$2, -E$23)</f>
        <v>1621.0513229898563</v>
      </c>
      <c r="C124" s="11">
        <f>IPMT(E$2/12, A124, C$2, -E$23)</f>
        <v>860.83684122121781</v>
      </c>
      <c r="D124" s="11">
        <f>PPMT(E$2/12, A124, C$2, -E$23)</f>
        <v>760.21448176863862</v>
      </c>
      <c r="E124" s="11">
        <f t="shared" si="8"/>
        <v>294383.84536550613</v>
      </c>
      <c r="F124" s="11">
        <f t="shared" si="9"/>
        <v>85616.154634493956</v>
      </c>
      <c r="G124" s="11">
        <f>F124+S124-L$2</f>
        <v>278579.53218427137</v>
      </c>
      <c r="H124" s="1">
        <f t="shared" si="10"/>
        <v>0</v>
      </c>
      <c r="I124" s="1">
        <f>O$2* $M124</f>
        <v>123.10032524293545</v>
      </c>
      <c r="J124" s="1">
        <f>P$2* $M124</f>
        <v>123.10032524293545</v>
      </c>
      <c r="K124" s="1">
        <f>Q$2* $M124</f>
        <v>369.30097572880641</v>
      </c>
      <c r="L124" s="1">
        <f>R$2* $M124</f>
        <v>123.10032524293545</v>
      </c>
      <c r="M124" s="1">
        <f>M123*POWER(1 + $I$2, 1/12)</f>
        <v>1.2310032524293546</v>
      </c>
      <c r="N124" s="1">
        <f t="shared" si="13"/>
        <v>738.60195145761281</v>
      </c>
      <c r="O124" s="1">
        <f>O123*POWER(1 + $H$2, 1/12)</f>
        <v>1.5077983619730984</v>
      </c>
      <c r="P124" s="1">
        <f>$M$2 * O124</f>
        <v>6031.1934478923931</v>
      </c>
      <c r="Q124" s="1">
        <f xml:space="preserve"> P124 * (1-$J$2)</f>
        <v>5729.6337754977731</v>
      </c>
      <c r="R124" s="1">
        <f>R123*POWER(1+G$2, 1/12)</f>
        <v>1.5077983619730984</v>
      </c>
      <c r="S124" s="1">
        <f>L$2*R124</f>
        <v>572963.37754977739</v>
      </c>
      <c r="T124" s="1">
        <f t="shared" si="7"/>
        <v>3369.9805010503042</v>
      </c>
      <c r="U124" s="7">
        <f t="shared" si="11"/>
        <v>222354.1528627901</v>
      </c>
      <c r="V124" s="25">
        <f>-SUM(T$24:T124)/T$23</f>
        <v>12.117707643139504</v>
      </c>
      <c r="W124" s="15">
        <f>IF(A124&lt;=K$2,IF(A124=K$2,T124+G124, T124), 0)</f>
        <v>0</v>
      </c>
      <c r="X124" s="15">
        <f t="shared" si="12"/>
        <v>494478.63807538874</v>
      </c>
      <c r="Y124" s="25">
        <f>-SUM(W$24:W124)/W$23</f>
        <v>25.723931903769437</v>
      </c>
      <c r="Z124" s="8"/>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2"/>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row>
    <row r="125" spans="1:92" ht="15.75" thickBot="1" x14ac:dyDescent="0.3">
      <c r="A125" s="34">
        <v>102</v>
      </c>
      <c r="B125" s="11">
        <f>PMT(E$2/12, C$2, -E$23)</f>
        <v>1621.0513229898563</v>
      </c>
      <c r="C125" s="11">
        <f>IPMT(E$2/12, A125, C$2, -E$23)</f>
        <v>858.61954898272586</v>
      </c>
      <c r="D125" s="11">
        <f>PPMT(E$2/12, A125, C$2, -E$23)</f>
        <v>762.43177400713057</v>
      </c>
      <c r="E125" s="11">
        <f t="shared" si="8"/>
        <v>293621.41359149897</v>
      </c>
      <c r="F125" s="11">
        <f t="shared" si="9"/>
        <v>86378.586408501083</v>
      </c>
      <c r="G125" s="11">
        <f>F125+S125-L$2</f>
        <v>281676.28768191347</v>
      </c>
      <c r="H125" s="1">
        <f t="shared" si="10"/>
        <v>0</v>
      </c>
      <c r="I125" s="1">
        <f>O$2* $M125</f>
        <v>123.35389175770031</v>
      </c>
      <c r="J125" s="1">
        <f>P$2* $M125</f>
        <v>123.35389175770031</v>
      </c>
      <c r="K125" s="1">
        <f>Q$2* $M125</f>
        <v>370.06167527310095</v>
      </c>
      <c r="L125" s="1">
        <f>R$2* $M125</f>
        <v>123.35389175770031</v>
      </c>
      <c r="M125" s="1">
        <f>M124*POWER(1 + $I$2, 1/12)</f>
        <v>1.2335389175770031</v>
      </c>
      <c r="N125" s="1">
        <f t="shared" si="13"/>
        <v>740.12335054620189</v>
      </c>
      <c r="O125" s="1">
        <f>O124*POWER(1 + $H$2, 1/12)</f>
        <v>1.5139413191405591</v>
      </c>
      <c r="P125" s="1">
        <f>$M$2 * O125</f>
        <v>6055.7652765622361</v>
      </c>
      <c r="Q125" s="1">
        <f xml:space="preserve"> P125 * (1-$J$2)</f>
        <v>5752.9770127341244</v>
      </c>
      <c r="R125" s="1">
        <f>R124*POWER(1+G$2, 1/12)</f>
        <v>1.5139413191405591</v>
      </c>
      <c r="S125" s="1">
        <f>L$2*R125</f>
        <v>575297.70127341244</v>
      </c>
      <c r="T125" s="1">
        <f t="shared" si="7"/>
        <v>3391.8023391980669</v>
      </c>
      <c r="U125" s="7">
        <f t="shared" si="11"/>
        <v>225745.95520198817</v>
      </c>
      <c r="V125" s="25">
        <f>-SUM(T$24:T125)/T$23</f>
        <v>12.287297760099406</v>
      </c>
      <c r="W125" s="15">
        <f>IF(A125&lt;=K$2,IF(A125=K$2,T125+G125, T125), 0)</f>
        <v>0</v>
      </c>
      <c r="X125" s="15">
        <f t="shared" si="12"/>
        <v>494478.63807538874</v>
      </c>
      <c r="Y125" s="25">
        <f>-SUM(W$24:W125)/W$23</f>
        <v>25.723931903769437</v>
      </c>
      <c r="Z125" s="8"/>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2"/>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row>
    <row r="126" spans="1:92" ht="15.75" thickBot="1" x14ac:dyDescent="0.3">
      <c r="A126" s="34">
        <v>103</v>
      </c>
      <c r="B126" s="11">
        <f>PMT(E$2/12, C$2, -E$23)</f>
        <v>1621.0513229898563</v>
      </c>
      <c r="C126" s="11">
        <f>IPMT(E$2/12, A126, C$2, -E$23)</f>
        <v>856.39578964187172</v>
      </c>
      <c r="D126" s="11">
        <f>PPMT(E$2/12, A126, C$2, -E$23)</f>
        <v>764.6555333479846</v>
      </c>
      <c r="E126" s="11">
        <f t="shared" si="8"/>
        <v>292856.758058151</v>
      </c>
      <c r="F126" s="11">
        <f t="shared" si="9"/>
        <v>87143.241941849061</v>
      </c>
      <c r="G126" s="11">
        <f>F126+S126-L$2</f>
        <v>284784.77726269769</v>
      </c>
      <c r="H126" s="1">
        <f t="shared" si="10"/>
        <v>0</v>
      </c>
      <c r="I126" s="1">
        <f>O$2* $M126</f>
        <v>123.60798057796907</v>
      </c>
      <c r="J126" s="1">
        <f>P$2* $M126</f>
        <v>123.60798057796907</v>
      </c>
      <c r="K126" s="1">
        <f>Q$2* $M126</f>
        <v>370.82394173390719</v>
      </c>
      <c r="L126" s="1">
        <f>R$2* $M126</f>
        <v>123.60798057796907</v>
      </c>
      <c r="M126" s="1">
        <f>M125*POWER(1 + $I$2, 1/12)</f>
        <v>1.2360798057796907</v>
      </c>
      <c r="N126" s="1">
        <f t="shared" si="13"/>
        <v>741.64788346781438</v>
      </c>
      <c r="O126" s="1">
        <f>O125*POWER(1 + $H$2, 1/12)</f>
        <v>1.5201093034759177</v>
      </c>
      <c r="P126" s="1">
        <f>$M$2 * O126</f>
        <v>6080.4372139036705</v>
      </c>
      <c r="Q126" s="1">
        <f xml:space="preserve"> P126 * (1-$J$2)</f>
        <v>5776.4153532084865</v>
      </c>
      <c r="R126" s="1">
        <f>R125*POWER(1+G$2, 1/12)</f>
        <v>1.5201093034759177</v>
      </c>
      <c r="S126" s="1">
        <f>L$2*R126</f>
        <v>577641.53532084869</v>
      </c>
      <c r="T126" s="1">
        <f t="shared" si="7"/>
        <v>3413.7161467508158</v>
      </c>
      <c r="U126" s="7">
        <f t="shared" si="11"/>
        <v>229159.67134873898</v>
      </c>
      <c r="V126" s="25">
        <f>-SUM(T$24:T126)/T$23</f>
        <v>12.457983567436948</v>
      </c>
      <c r="W126" s="15">
        <f>IF(A126&lt;=K$2,IF(A126=K$2,T126+G126, T126), 0)</f>
        <v>0</v>
      </c>
      <c r="X126" s="15">
        <f t="shared" si="12"/>
        <v>494478.63807538874</v>
      </c>
      <c r="Y126" s="25">
        <f>-SUM(W$24:W126)/W$23</f>
        <v>25.723931903769437</v>
      </c>
      <c r="Z126" s="8"/>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2"/>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row>
    <row r="127" spans="1:92" ht="15.75" thickBot="1" x14ac:dyDescent="0.3">
      <c r="A127" s="34">
        <v>104</v>
      </c>
      <c r="B127" s="11">
        <f>PMT(E$2/12, C$2, -E$23)</f>
        <v>1621.0513229898563</v>
      </c>
      <c r="C127" s="11">
        <f>IPMT(E$2/12, A127, C$2, -E$23)</f>
        <v>854.16554433627357</v>
      </c>
      <c r="D127" s="11">
        <f>PPMT(E$2/12, A127, C$2, -E$23)</f>
        <v>766.88577865358286</v>
      </c>
      <c r="E127" s="11">
        <f t="shared" si="8"/>
        <v>292089.87227949739</v>
      </c>
      <c r="F127" s="11">
        <f t="shared" si="9"/>
        <v>87910.127720502642</v>
      </c>
      <c r="G127" s="11">
        <f>F127+S127-L$2</f>
        <v>287905.04615882516</v>
      </c>
      <c r="H127" s="1">
        <f t="shared" si="10"/>
        <v>0</v>
      </c>
      <c r="I127" s="1">
        <f>O$2* $M127</f>
        <v>123.86259277960559</v>
      </c>
      <c r="J127" s="1">
        <f>P$2* $M127</f>
        <v>123.86259277960559</v>
      </c>
      <c r="K127" s="1">
        <f>Q$2* $M127</f>
        <v>371.58777833881675</v>
      </c>
      <c r="L127" s="1">
        <f>R$2* $M127</f>
        <v>123.86259277960559</v>
      </c>
      <c r="M127" s="1">
        <f>M126*POWER(1 + $I$2, 1/12)</f>
        <v>1.2386259277960558</v>
      </c>
      <c r="N127" s="1">
        <f t="shared" si="13"/>
        <v>743.17555667763349</v>
      </c>
      <c r="O127" s="1">
        <f>O126*POWER(1 + $H$2, 1/12)</f>
        <v>1.526302416942954</v>
      </c>
      <c r="P127" s="1">
        <f>$M$2 * O127</f>
        <v>6105.2096677718164</v>
      </c>
      <c r="Q127" s="1">
        <f xml:space="preserve"> P127 * (1-$J$2)</f>
        <v>5799.9491843832257</v>
      </c>
      <c r="R127" s="1">
        <f>R126*POWER(1+G$2, 1/12)</f>
        <v>1.526302416942954</v>
      </c>
      <c r="S127" s="1">
        <f>L$2*R127</f>
        <v>579994.91843832249</v>
      </c>
      <c r="T127" s="1">
        <f t="shared" si="7"/>
        <v>3435.7223047157358</v>
      </c>
      <c r="U127" s="7">
        <f t="shared" si="11"/>
        <v>232595.39365345472</v>
      </c>
      <c r="V127" s="25">
        <f>-SUM(T$24:T127)/T$23</f>
        <v>12.629769682672734</v>
      </c>
      <c r="W127" s="15">
        <f>IF(A127&lt;=K$2,IF(A127=K$2,T127+G127, T127), 0)</f>
        <v>0</v>
      </c>
      <c r="X127" s="15">
        <f t="shared" si="12"/>
        <v>494478.63807538874</v>
      </c>
      <c r="Y127" s="25">
        <f>-SUM(W$24:W127)/W$23</f>
        <v>25.723931903769437</v>
      </c>
      <c r="Z127" s="8"/>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2"/>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row>
    <row r="128" spans="1:92" ht="15.75" thickBot="1" x14ac:dyDescent="0.3">
      <c r="A128" s="34">
        <v>105</v>
      </c>
      <c r="B128" s="11">
        <f>PMT(E$2/12, C$2, -E$23)</f>
        <v>1621.0513229898563</v>
      </c>
      <c r="C128" s="11">
        <f>IPMT(E$2/12, A128, C$2, -E$23)</f>
        <v>851.92879414853371</v>
      </c>
      <c r="D128" s="11">
        <f>PPMT(E$2/12, A128, C$2, -E$23)</f>
        <v>769.12252884132261</v>
      </c>
      <c r="E128" s="11">
        <f t="shared" si="8"/>
        <v>291320.74975065608</v>
      </c>
      <c r="F128" s="11">
        <f t="shared" si="9"/>
        <v>88679.250249343968</v>
      </c>
      <c r="G128" s="11">
        <f>F128+S128-L$2</f>
        <v>291037.13977927121</v>
      </c>
      <c r="H128" s="1">
        <f t="shared" si="10"/>
        <v>0</v>
      </c>
      <c r="I128" s="1">
        <f>O$2* $M128</f>
        <v>124.11772944068977</v>
      </c>
      <c r="J128" s="1">
        <f>P$2* $M128</f>
        <v>124.11772944068977</v>
      </c>
      <c r="K128" s="1">
        <f>Q$2* $M128</f>
        <v>372.35318832206934</v>
      </c>
      <c r="L128" s="1">
        <f>R$2* $M128</f>
        <v>124.11772944068977</v>
      </c>
      <c r="M128" s="1">
        <f>M127*POWER(1 + $I$2, 1/12)</f>
        <v>1.2411772944068977</v>
      </c>
      <c r="N128" s="1">
        <f t="shared" si="13"/>
        <v>744.70637664413869</v>
      </c>
      <c r="O128" s="1">
        <f>O127*POWER(1 + $H$2, 1/12)</f>
        <v>1.5325207619208612</v>
      </c>
      <c r="P128" s="1">
        <f>$M$2 * O128</f>
        <v>6130.0830476834444</v>
      </c>
      <c r="Q128" s="1">
        <f xml:space="preserve"> P128 * (1-$J$2)</f>
        <v>5823.5788952992716</v>
      </c>
      <c r="R128" s="1">
        <f>R127*POWER(1+G$2, 1/12)</f>
        <v>1.5325207619208612</v>
      </c>
      <c r="S128" s="1">
        <f>L$2*R128</f>
        <v>582357.88952992728</v>
      </c>
      <c r="T128" s="1">
        <f t="shared" si="7"/>
        <v>3457.8211956652767</v>
      </c>
      <c r="U128" s="7">
        <f t="shared" si="11"/>
        <v>236053.21484912001</v>
      </c>
      <c r="V128" s="25">
        <f>-SUM(T$24:T128)/T$23</f>
        <v>12.802660742455998</v>
      </c>
      <c r="W128" s="15">
        <f>IF(A128&lt;=K$2,IF(A128=K$2,T128+G128, T128), 0)</f>
        <v>0</v>
      </c>
      <c r="X128" s="15">
        <f t="shared" si="12"/>
        <v>494478.63807538874</v>
      </c>
      <c r="Y128" s="25">
        <f>-SUM(W$24:W128)/W$23</f>
        <v>25.723931903769437</v>
      </c>
      <c r="Z128" s="8"/>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2"/>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row>
    <row r="129" spans="1:92" ht="15.75" thickBot="1" x14ac:dyDescent="0.3">
      <c r="A129" s="34">
        <v>106</v>
      </c>
      <c r="B129" s="11">
        <f>PMT(E$2/12, C$2, -E$23)</f>
        <v>1621.0513229898563</v>
      </c>
      <c r="C129" s="11">
        <f>IPMT(E$2/12, A129, C$2, -E$23)</f>
        <v>849.68552010607993</v>
      </c>
      <c r="D129" s="11">
        <f>PPMT(E$2/12, A129, C$2, -E$23)</f>
        <v>771.36580288377627</v>
      </c>
      <c r="E129" s="11">
        <f t="shared" si="8"/>
        <v>290549.38394777232</v>
      </c>
      <c r="F129" s="11">
        <f t="shared" si="9"/>
        <v>89450.61605222775</v>
      </c>
      <c r="G129" s="11">
        <f>F129+S129-L$2</f>
        <v>294181.10371048411</v>
      </c>
      <c r="H129" s="1">
        <f t="shared" si="10"/>
        <v>0</v>
      </c>
      <c r="I129" s="1">
        <f>O$2* $M129</f>
        <v>124.37339164152223</v>
      </c>
      <c r="J129" s="1">
        <f>P$2* $M129</f>
        <v>124.37339164152223</v>
      </c>
      <c r="K129" s="1">
        <f>Q$2* $M129</f>
        <v>373.1201749245667</v>
      </c>
      <c r="L129" s="1">
        <f>R$2* $M129</f>
        <v>124.37339164152223</v>
      </c>
      <c r="M129" s="1">
        <f>M128*POWER(1 + $I$2, 1/12)</f>
        <v>1.2437339164152224</v>
      </c>
      <c r="N129" s="1">
        <f t="shared" si="13"/>
        <v>746.24034984913328</v>
      </c>
      <c r="O129" s="1">
        <f>O128*POWER(1 + $H$2, 1/12)</f>
        <v>1.5387644412059378</v>
      </c>
      <c r="P129" s="1">
        <f>$M$2 * O129</f>
        <v>6155.0577648237513</v>
      </c>
      <c r="Q129" s="1">
        <f xml:space="preserve"> P129 * (1-$J$2)</f>
        <v>5847.3048765825633</v>
      </c>
      <c r="R129" s="1">
        <f>R128*POWER(1+G$2, 1/12)</f>
        <v>1.5387644412059378</v>
      </c>
      <c r="S129" s="1">
        <f>L$2*R129</f>
        <v>584730.48765825632</v>
      </c>
      <c r="T129" s="1">
        <f t="shared" si="7"/>
        <v>3480.0132037435742</v>
      </c>
      <c r="U129" s="7">
        <f t="shared" si="11"/>
        <v>239533.22805286359</v>
      </c>
      <c r="V129" s="25">
        <f>-SUM(T$24:T129)/T$23</f>
        <v>12.976661402643177</v>
      </c>
      <c r="W129" s="15">
        <f>IF(A129&lt;=K$2,IF(A129=K$2,T129+G129, T129), 0)</f>
        <v>0</v>
      </c>
      <c r="X129" s="15">
        <f t="shared" si="12"/>
        <v>494478.63807538874</v>
      </c>
      <c r="Y129" s="25">
        <f>-SUM(W$24:W129)/W$23</f>
        <v>25.723931903769437</v>
      </c>
      <c r="Z129" s="8"/>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2"/>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row>
    <row r="130" spans="1:92" ht="15.75" thickBot="1" x14ac:dyDescent="0.3">
      <c r="A130" s="34">
        <v>107</v>
      </c>
      <c r="B130" s="11">
        <f>PMT(E$2/12, C$2, -E$23)</f>
        <v>1621.0513229898563</v>
      </c>
      <c r="C130" s="11">
        <f>IPMT(E$2/12, A130, C$2, -E$23)</f>
        <v>847.43570318100228</v>
      </c>
      <c r="D130" s="11">
        <f>PPMT(E$2/12, A130, C$2, -E$23)</f>
        <v>773.61561980885403</v>
      </c>
      <c r="E130" s="11">
        <f t="shared" si="8"/>
        <v>289775.76832796348</v>
      </c>
      <c r="F130" s="11">
        <f t="shared" si="9"/>
        <v>90224.231672036607</v>
      </c>
      <c r="G130" s="11">
        <f>F130+S130-L$2</f>
        <v>297336.98371708568</v>
      </c>
      <c r="H130" s="1">
        <f t="shared" si="10"/>
        <v>0</v>
      </c>
      <c r="I130" s="1">
        <f>O$2* $M130</f>
        <v>124.6295804646288</v>
      </c>
      <c r="J130" s="1">
        <f>P$2* $M130</f>
        <v>124.6295804646288</v>
      </c>
      <c r="K130" s="1">
        <f>Q$2* $M130</f>
        <v>373.88874139388639</v>
      </c>
      <c r="L130" s="1">
        <f>R$2* $M130</f>
        <v>124.6295804646288</v>
      </c>
      <c r="M130" s="1">
        <f>M129*POWER(1 + $I$2, 1/12)</f>
        <v>1.246295804646288</v>
      </c>
      <c r="N130" s="1">
        <f t="shared" si="13"/>
        <v>747.77748278777278</v>
      </c>
      <c r="O130" s="1">
        <f>O129*POWER(1 + $H$2, 1/12)</f>
        <v>1.5450335580132872</v>
      </c>
      <c r="P130" s="1">
        <f>$M$2 * O130</f>
        <v>6180.1342320531494</v>
      </c>
      <c r="Q130" s="1">
        <f xml:space="preserve"> P130 * (1-$J$2)</f>
        <v>5871.1275204504918</v>
      </c>
      <c r="R130" s="1">
        <f>R129*POWER(1+G$2, 1/12)</f>
        <v>1.5450335580132872</v>
      </c>
      <c r="S130" s="1">
        <f>L$2*R130</f>
        <v>587112.7520450491</v>
      </c>
      <c r="T130" s="1">
        <f t="shared" si="7"/>
        <v>3502.2987146728628</v>
      </c>
      <c r="U130" s="7">
        <f t="shared" si="11"/>
        <v>243035.52676753644</v>
      </c>
      <c r="V130" s="25">
        <f>-SUM(T$24:T130)/T$23</f>
        <v>13.151776338376822</v>
      </c>
      <c r="W130" s="15">
        <f>IF(A130&lt;=K$2,IF(A130=K$2,T130+G130, T130), 0)</f>
        <v>0</v>
      </c>
      <c r="X130" s="15">
        <f t="shared" si="12"/>
        <v>494478.63807538874</v>
      </c>
      <c r="Y130" s="25">
        <f>-SUM(W$24:W130)/W$23</f>
        <v>25.723931903769437</v>
      </c>
      <c r="Z130" s="8"/>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2"/>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row>
    <row r="131" spans="1:92" ht="15.75" thickBot="1" x14ac:dyDescent="0.3">
      <c r="A131" s="34">
        <v>108</v>
      </c>
      <c r="B131" s="11">
        <f>PMT(E$2/12, C$2, -E$23)</f>
        <v>1621.0513229898563</v>
      </c>
      <c r="C131" s="11">
        <f>IPMT(E$2/12, A131, C$2, -E$23)</f>
        <v>845.1793242898932</v>
      </c>
      <c r="D131" s="11">
        <f>PPMT(E$2/12, A131, C$2, -E$23)</f>
        <v>775.87199869996311</v>
      </c>
      <c r="E131" s="11">
        <f t="shared" si="8"/>
        <v>288999.89632926352</v>
      </c>
      <c r="F131" s="11">
        <f t="shared" si="9"/>
        <v>91000.103670736571</v>
      </c>
      <c r="G131" s="11">
        <f>F131+S131-L$2</f>
        <v>300504.82574257569</v>
      </c>
      <c r="H131" s="1">
        <f t="shared" si="10"/>
        <v>0</v>
      </c>
      <c r="I131" s="1">
        <f>O$2* $M131</f>
        <v>124.88629699476512</v>
      </c>
      <c r="J131" s="1">
        <f>P$2* $M131</f>
        <v>124.88629699476512</v>
      </c>
      <c r="K131" s="1">
        <f>Q$2* $M131</f>
        <v>374.65889098429534</v>
      </c>
      <c r="L131" s="1">
        <f>R$2* $M131</f>
        <v>124.88629699476512</v>
      </c>
      <c r="M131" s="1">
        <f>M130*POWER(1 + $I$2, 1/12)</f>
        <v>1.2488629699476512</v>
      </c>
      <c r="N131" s="1">
        <f t="shared" si="13"/>
        <v>749.31778196859068</v>
      </c>
      <c r="O131" s="1">
        <f>O130*POWER(1 + $H$2, 1/12)</f>
        <v>1.551328215978524</v>
      </c>
      <c r="P131" s="1">
        <f>$M$2 * O131</f>
        <v>6205.3128639140959</v>
      </c>
      <c r="Q131" s="1">
        <f xml:space="preserve"> P131 * (1-$J$2)</f>
        <v>5895.0472207183911</v>
      </c>
      <c r="R131" s="1">
        <f>R130*POWER(1+G$2, 1/12)</f>
        <v>1.551328215978524</v>
      </c>
      <c r="S131" s="1">
        <f>L$2*R131</f>
        <v>589504.72207183915</v>
      </c>
      <c r="T131" s="1">
        <f t="shared" si="7"/>
        <v>3524.6781157599444</v>
      </c>
      <c r="U131" s="7">
        <f t="shared" si="11"/>
        <v>246560.20488329639</v>
      </c>
      <c r="V131" s="25">
        <f>-SUM(T$24:T131)/T$23</f>
        <v>13.328010244164817</v>
      </c>
      <c r="W131" s="15">
        <f>IF(A131&lt;=K$2,IF(A131=K$2,T131+G131, T131), 0)</f>
        <v>0</v>
      </c>
      <c r="X131" s="15">
        <f t="shared" si="12"/>
        <v>494478.63807538874</v>
      </c>
      <c r="Y131" s="25">
        <f>-SUM(W$24:W131)/W$23</f>
        <v>25.723931903769437</v>
      </c>
      <c r="Z131" s="8"/>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2"/>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row>
    <row r="132" spans="1:92" ht="15.75" thickBot="1" x14ac:dyDescent="0.3">
      <c r="A132" s="34">
        <v>109</v>
      </c>
      <c r="B132" s="11">
        <f>PMT(E$2/12, C$2, -E$23)</f>
        <v>1621.0513229898563</v>
      </c>
      <c r="C132" s="11">
        <f>IPMT(E$2/12, A132, C$2, -E$23)</f>
        <v>842.91636429368498</v>
      </c>
      <c r="D132" s="11">
        <f>PPMT(E$2/12, A132, C$2, -E$23)</f>
        <v>778.13495869617134</v>
      </c>
      <c r="E132" s="11">
        <f t="shared" si="8"/>
        <v>288221.76137056737</v>
      </c>
      <c r="F132" s="11">
        <f t="shared" si="9"/>
        <v>91778.238629432744</v>
      </c>
      <c r="G132" s="11">
        <f>F132+S132-L$2</f>
        <v>303684.67591003771</v>
      </c>
      <c r="H132" s="1">
        <f t="shared" si="10"/>
        <v>0</v>
      </c>
      <c r="I132" s="1">
        <f>O$2* $M132</f>
        <v>125.14354231892129</v>
      </c>
      <c r="J132" s="1">
        <f>P$2* $M132</f>
        <v>125.14354231892129</v>
      </c>
      <c r="K132" s="1">
        <f>Q$2* $M132</f>
        <v>375.43062695676383</v>
      </c>
      <c r="L132" s="1">
        <f>R$2* $M132</f>
        <v>125.14354231892129</v>
      </c>
      <c r="M132" s="1">
        <f>M131*POWER(1 + $I$2, 1/12)</f>
        <v>1.2514354231892129</v>
      </c>
      <c r="N132" s="1">
        <f t="shared" si="13"/>
        <v>750.86125391352766</v>
      </c>
      <c r="O132" s="1">
        <f>O131*POWER(1 + $H$2, 1/12)</f>
        <v>1.5576485191594869</v>
      </c>
      <c r="P132" s="1">
        <f>$M$2 * O132</f>
        <v>6230.5940766379472</v>
      </c>
      <c r="Q132" s="1">
        <f xml:space="preserve"> P132 * (1-$J$2)</f>
        <v>5919.0643728060495</v>
      </c>
      <c r="R132" s="1">
        <f>R131*POWER(1+G$2, 1/12)</f>
        <v>1.5576485191594869</v>
      </c>
      <c r="S132" s="1">
        <f>L$2*R132</f>
        <v>591906.43728060497</v>
      </c>
      <c r="T132" s="1">
        <f t="shared" si="7"/>
        <v>3547.151795902666</v>
      </c>
      <c r="U132" s="7">
        <f t="shared" si="11"/>
        <v>250107.35667919906</v>
      </c>
      <c r="V132" s="25">
        <f>-SUM(T$24:T132)/T$23</f>
        <v>13.505367833959948</v>
      </c>
      <c r="W132" s="15">
        <f>IF(A132&lt;=K$2,IF(A132=K$2,T132+G132, T132), 0)</f>
        <v>0</v>
      </c>
      <c r="X132" s="15">
        <f t="shared" si="12"/>
        <v>494478.63807538874</v>
      </c>
      <c r="Y132" s="25">
        <f>-SUM(W$24:W132)/W$23</f>
        <v>25.723931903769437</v>
      </c>
      <c r="Z132" s="8"/>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2"/>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row>
    <row r="133" spans="1:92" ht="15.75" thickBot="1" x14ac:dyDescent="0.3">
      <c r="A133" s="34">
        <v>110</v>
      </c>
      <c r="B133" s="11">
        <f>PMT(E$2/12, C$2, -E$23)</f>
        <v>1621.0513229898563</v>
      </c>
      <c r="C133" s="11">
        <f>IPMT(E$2/12, A133, C$2, -E$23)</f>
        <v>840.64680399748772</v>
      </c>
      <c r="D133" s="11">
        <f>PPMT(E$2/12, A133, C$2, -E$23)</f>
        <v>780.40451899236859</v>
      </c>
      <c r="E133" s="11">
        <f t="shared" si="8"/>
        <v>287441.35685157502</v>
      </c>
      <c r="F133" s="11">
        <f t="shared" si="9"/>
        <v>92558.643148425108</v>
      </c>
      <c r="G133" s="11">
        <f>F133+S133-L$2</f>
        <v>306876.58052284957</v>
      </c>
      <c r="H133" s="1">
        <f t="shared" si="10"/>
        <v>0</v>
      </c>
      <c r="I133" s="1">
        <f>O$2* $M133</f>
        <v>125.40131752632639</v>
      </c>
      <c r="J133" s="1">
        <f>P$2* $M133</f>
        <v>125.40131752632639</v>
      </c>
      <c r="K133" s="1">
        <f>Q$2* $M133</f>
        <v>376.20395257897917</v>
      </c>
      <c r="L133" s="1">
        <f>R$2* $M133</f>
        <v>125.40131752632639</v>
      </c>
      <c r="M133" s="1">
        <f>M132*POWER(1 + $I$2, 1/12)</f>
        <v>1.2540131752632639</v>
      </c>
      <c r="N133" s="1">
        <f t="shared" si="13"/>
        <v>752.40790515795834</v>
      </c>
      <c r="O133" s="1">
        <f>O132*POWER(1 + $H$2, 1/12)</f>
        <v>1.5639945720379591</v>
      </c>
      <c r="P133" s="1">
        <f>$M$2 * O133</f>
        <v>6255.9782881518368</v>
      </c>
      <c r="Q133" s="1">
        <f xml:space="preserve"> P133 * (1-$J$2)</f>
        <v>5943.1793737442449</v>
      </c>
      <c r="R133" s="1">
        <f>R132*POWER(1+G$2, 1/12)</f>
        <v>1.5639945720379591</v>
      </c>
      <c r="S133" s="1">
        <f>L$2*R133</f>
        <v>594317.93737442442</v>
      </c>
      <c r="T133" s="1">
        <f t="shared" si="7"/>
        <v>3569.7201455964305</v>
      </c>
      <c r="U133" s="7">
        <f t="shared" si="11"/>
        <v>253677.07682479548</v>
      </c>
      <c r="V133" s="25">
        <f>-SUM(T$24:T133)/T$23</f>
        <v>13.68385384123977</v>
      </c>
      <c r="W133" s="15">
        <f>IF(A133&lt;=K$2,IF(A133=K$2,T133+G133, T133), 0)</f>
        <v>0</v>
      </c>
      <c r="X133" s="15">
        <f t="shared" si="12"/>
        <v>494478.63807538874</v>
      </c>
      <c r="Y133" s="25">
        <f>-SUM(W$24:W133)/W$23</f>
        <v>25.723931903769437</v>
      </c>
      <c r="Z133" s="8"/>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2"/>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row>
    <row r="134" spans="1:92" ht="15.75" thickBot="1" x14ac:dyDescent="0.3">
      <c r="A134" s="34">
        <v>111</v>
      </c>
      <c r="B134" s="11">
        <f>PMT(E$2/12, C$2, -E$23)</f>
        <v>1621.0513229898563</v>
      </c>
      <c r="C134" s="11">
        <f>IPMT(E$2/12, A134, C$2, -E$23)</f>
        <v>838.37062415042647</v>
      </c>
      <c r="D134" s="11">
        <f>PPMT(E$2/12, A134, C$2, -E$23)</f>
        <v>782.68069883942962</v>
      </c>
      <c r="E134" s="11">
        <f t="shared" si="8"/>
        <v>286658.6761527356</v>
      </c>
      <c r="F134" s="11">
        <f t="shared" si="9"/>
        <v>93341.323847264532</v>
      </c>
      <c r="G134" s="11">
        <f>F134+S134-L$2</f>
        <v>310080.58606539492</v>
      </c>
      <c r="H134" s="1">
        <f t="shared" si="10"/>
        <v>0</v>
      </c>
      <c r="I134" s="1">
        <f>O$2* $M134</f>
        <v>125.65962370845318</v>
      </c>
      <c r="J134" s="1">
        <f>P$2* $M134</f>
        <v>125.65962370845318</v>
      </c>
      <c r="K134" s="1">
        <f>Q$2* $M134</f>
        <v>376.97887112535955</v>
      </c>
      <c r="L134" s="1">
        <f>R$2* $M134</f>
        <v>125.65962370845318</v>
      </c>
      <c r="M134" s="1">
        <f>M133*POWER(1 + $I$2, 1/12)</f>
        <v>1.2565962370845318</v>
      </c>
      <c r="N134" s="1">
        <f t="shared" si="13"/>
        <v>753.95774225071909</v>
      </c>
      <c r="O134" s="1">
        <f>O133*POWER(1 + $H$2, 1/12)</f>
        <v>1.5703664795213959</v>
      </c>
      <c r="P134" s="1">
        <f>$M$2 * O134</f>
        <v>6281.4659180855833</v>
      </c>
      <c r="Q134" s="1">
        <f xml:space="preserve"> P134 * (1-$J$2)</f>
        <v>5967.3926221813035</v>
      </c>
      <c r="R134" s="1">
        <f>R133*POWER(1+G$2, 1/12)</f>
        <v>1.5703664795213959</v>
      </c>
      <c r="S134" s="1">
        <f>L$2*R134</f>
        <v>596739.2622181304</v>
      </c>
      <c r="T134" s="1">
        <f t="shared" si="7"/>
        <v>3592.3835569407283</v>
      </c>
      <c r="U134" s="7">
        <f t="shared" si="11"/>
        <v>257269.46038173622</v>
      </c>
      <c r="V134" s="25">
        <f>-SUM(T$24:T134)/T$23</f>
        <v>13.863473019086806</v>
      </c>
      <c r="W134" s="15">
        <f>IF(A134&lt;=K$2,IF(A134=K$2,T134+G134, T134), 0)</f>
        <v>0</v>
      </c>
      <c r="X134" s="15">
        <f t="shared" si="12"/>
        <v>494478.63807538874</v>
      </c>
      <c r="Y134" s="25">
        <f>-SUM(W$24:W134)/W$23</f>
        <v>25.723931903769437</v>
      </c>
      <c r="Z134" s="8"/>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2"/>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row>
    <row r="135" spans="1:92" ht="15.75" thickBot="1" x14ac:dyDescent="0.3">
      <c r="A135" s="34">
        <v>112</v>
      </c>
      <c r="B135" s="11">
        <f>PMT(E$2/12, C$2, -E$23)</f>
        <v>1621.0513229898563</v>
      </c>
      <c r="C135" s="11">
        <f>IPMT(E$2/12, A135, C$2, -E$23)</f>
        <v>836.08780544547835</v>
      </c>
      <c r="D135" s="11">
        <f>PPMT(E$2/12, A135, C$2, -E$23)</f>
        <v>784.96351754437796</v>
      </c>
      <c r="E135" s="11">
        <f t="shared" si="8"/>
        <v>285873.71263519122</v>
      </c>
      <c r="F135" s="11">
        <f t="shared" si="9"/>
        <v>94126.287364808915</v>
      </c>
      <c r="G135" s="11">
        <f>F135+S135-L$2</f>
        <v>313296.73920377903</v>
      </c>
      <c r="H135" s="1">
        <f t="shared" si="10"/>
        <v>0</v>
      </c>
      <c r="I135" s="1">
        <f>O$2* $M135</f>
        <v>125.91846195902265</v>
      </c>
      <c r="J135" s="1">
        <f>P$2* $M135</f>
        <v>125.91846195902265</v>
      </c>
      <c r="K135" s="1">
        <f>Q$2* $M135</f>
        <v>377.75538587706797</v>
      </c>
      <c r="L135" s="1">
        <f>R$2* $M135</f>
        <v>125.91846195902265</v>
      </c>
      <c r="M135" s="1">
        <f>M134*POWER(1 + $I$2, 1/12)</f>
        <v>1.2591846195902265</v>
      </c>
      <c r="N135" s="1">
        <f t="shared" si="13"/>
        <v>755.51077175413593</v>
      </c>
      <c r="O135" s="1">
        <f>O134*POWER(1 + $H$2, 1/12)</f>
        <v>1.5767643469446582</v>
      </c>
      <c r="P135" s="1">
        <f>$M$2 * O135</f>
        <v>6307.0573877786328</v>
      </c>
      <c r="Q135" s="1">
        <f xml:space="preserve"> P135 * (1-$J$2)</f>
        <v>5991.7045183897008</v>
      </c>
      <c r="R135" s="1">
        <f>R134*POWER(1+G$2, 1/12)</f>
        <v>1.5767643469446582</v>
      </c>
      <c r="S135" s="1">
        <f>L$2*R135</f>
        <v>599170.45183897007</v>
      </c>
      <c r="T135" s="1">
        <f t="shared" si="7"/>
        <v>3615.1424236457087</v>
      </c>
      <c r="U135" s="7">
        <f t="shared" si="11"/>
        <v>260884.60280538193</v>
      </c>
      <c r="V135" s="25">
        <f>-SUM(T$24:T135)/T$23</f>
        <v>14.044230140269091</v>
      </c>
      <c r="W135" s="15">
        <f>IF(A135&lt;=K$2,IF(A135=K$2,T135+G135, T135), 0)</f>
        <v>0</v>
      </c>
      <c r="X135" s="15">
        <f t="shared" si="12"/>
        <v>494478.63807538874</v>
      </c>
      <c r="Y135" s="25">
        <f>-SUM(W$24:W135)/W$23</f>
        <v>25.723931903769437</v>
      </c>
      <c r="Z135" s="8"/>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2"/>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row>
    <row r="136" spans="1:92" ht="15.75" thickBot="1" x14ac:dyDescent="0.3">
      <c r="A136" s="34">
        <v>113</v>
      </c>
      <c r="B136" s="11">
        <f>PMT(E$2/12, C$2, -E$23)</f>
        <v>1621.0513229898563</v>
      </c>
      <c r="C136" s="11">
        <f>IPMT(E$2/12, A136, C$2, -E$23)</f>
        <v>833.79832851930723</v>
      </c>
      <c r="D136" s="11">
        <f>PPMT(E$2/12, A136, C$2, -E$23)</f>
        <v>787.25299447054908</v>
      </c>
      <c r="E136" s="11">
        <f t="shared" si="8"/>
        <v>285086.45964072068</v>
      </c>
      <c r="F136" s="11">
        <f t="shared" si="9"/>
        <v>94913.540359279461</v>
      </c>
      <c r="G136" s="11">
        <f>F136+S136-L$2</f>
        <v>316525.08678654616</v>
      </c>
      <c r="H136" s="1">
        <f t="shared" si="10"/>
        <v>0</v>
      </c>
      <c r="I136" s="1">
        <f>O$2* $M136</f>
        <v>126.17783337400866</v>
      </c>
      <c r="J136" s="1">
        <f>P$2* $M136</f>
        <v>126.17783337400866</v>
      </c>
      <c r="K136" s="1">
        <f>Q$2* $M136</f>
        <v>378.53350012202594</v>
      </c>
      <c r="L136" s="1">
        <f>R$2* $M136</f>
        <v>126.17783337400866</v>
      </c>
      <c r="M136" s="1">
        <f>M135*POWER(1 + $I$2, 1/12)</f>
        <v>1.2617783337400865</v>
      </c>
      <c r="N136" s="1">
        <f t="shared" si="13"/>
        <v>757.06700024405188</v>
      </c>
      <c r="O136" s="1">
        <f>O135*POWER(1 + $H$2, 1/12)</f>
        <v>1.5831882800717543</v>
      </c>
      <c r="P136" s="1">
        <f>$M$2 * O136</f>
        <v>6332.7531202870168</v>
      </c>
      <c r="Q136" s="1">
        <f xml:space="preserve"> P136 * (1-$J$2)</f>
        <v>6016.115464272666</v>
      </c>
      <c r="R136" s="1">
        <f>R135*POWER(1+G$2, 1/12)</f>
        <v>1.5831882800717543</v>
      </c>
      <c r="S136" s="1">
        <f>L$2*R136</f>
        <v>601611.54642726667</v>
      </c>
      <c r="T136" s="1">
        <f t="shared" si="7"/>
        <v>3637.9971410387579</v>
      </c>
      <c r="U136" s="7">
        <f t="shared" si="11"/>
        <v>264522.5999464207</v>
      </c>
      <c r="V136" s="25">
        <f>-SUM(T$24:T136)/T$23</f>
        <v>14.22612999732103</v>
      </c>
      <c r="W136" s="15">
        <f>IF(A136&lt;=K$2,IF(A136=K$2,T136+G136, T136), 0)</f>
        <v>0</v>
      </c>
      <c r="X136" s="15">
        <f t="shared" si="12"/>
        <v>494478.63807538874</v>
      </c>
      <c r="Y136" s="25">
        <f>-SUM(W$24:W136)/W$23</f>
        <v>25.723931903769437</v>
      </c>
      <c r="Z136" s="8"/>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2"/>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row>
    <row r="137" spans="1:92" ht="15.75" thickBot="1" x14ac:dyDescent="0.3">
      <c r="A137" s="34">
        <v>114</v>
      </c>
      <c r="B137" s="11">
        <f>PMT(E$2/12, C$2, -E$23)</f>
        <v>1621.0513229898563</v>
      </c>
      <c r="C137" s="11">
        <f>IPMT(E$2/12, A137, C$2, -E$23)</f>
        <v>831.50217395210154</v>
      </c>
      <c r="D137" s="11">
        <f>PPMT(E$2/12, A137, C$2, -E$23)</f>
        <v>789.54914903775477</v>
      </c>
      <c r="E137" s="11">
        <f t="shared" si="8"/>
        <v>284296.91049168294</v>
      </c>
      <c r="F137" s="11">
        <f t="shared" si="9"/>
        <v>95703.089508317222</v>
      </c>
      <c r="G137" s="11">
        <f>F137+S137-L$2</f>
        <v>319765.67584540055</v>
      </c>
      <c r="H137" s="1">
        <f t="shared" si="10"/>
        <v>0</v>
      </c>
      <c r="I137" s="1">
        <f>O$2* $M137</f>
        <v>126.43773905164262</v>
      </c>
      <c r="J137" s="1">
        <f>P$2* $M137</f>
        <v>126.43773905164262</v>
      </c>
      <c r="K137" s="1">
        <f>Q$2* $M137</f>
        <v>379.31321715492783</v>
      </c>
      <c r="L137" s="1">
        <f>R$2* $M137</f>
        <v>126.43773905164262</v>
      </c>
      <c r="M137" s="1">
        <f>M136*POWER(1 + $I$2, 1/12)</f>
        <v>1.2643773905164262</v>
      </c>
      <c r="N137" s="1">
        <f t="shared" si="13"/>
        <v>758.62643430985577</v>
      </c>
      <c r="O137" s="1">
        <f>O136*POWER(1 + $H$2, 1/12)</f>
        <v>1.5896383850975879</v>
      </c>
      <c r="P137" s="1">
        <f>$M$2 * O137</f>
        <v>6358.5535403903514</v>
      </c>
      <c r="Q137" s="1">
        <f xml:space="preserve"> P137 * (1-$J$2)</f>
        <v>6040.6258633708339</v>
      </c>
      <c r="R137" s="1">
        <f>R136*POWER(1+G$2, 1/12)</f>
        <v>1.5896383850975879</v>
      </c>
      <c r="S137" s="1">
        <f>L$2*R137</f>
        <v>604062.58633708337</v>
      </c>
      <c r="T137" s="1">
        <f t="shared" si="7"/>
        <v>3660.9481060711223</v>
      </c>
      <c r="U137" s="7">
        <f t="shared" si="11"/>
        <v>268183.54805249179</v>
      </c>
      <c r="V137" s="25">
        <f>-SUM(T$24:T137)/T$23</f>
        <v>14.409177402624584</v>
      </c>
      <c r="W137" s="15">
        <f>IF(A137&lt;=K$2,IF(A137=K$2,T137+G137, T137), 0)</f>
        <v>0</v>
      </c>
      <c r="X137" s="15">
        <f t="shared" si="12"/>
        <v>494478.63807538874</v>
      </c>
      <c r="Y137" s="25">
        <f>-SUM(W$24:W137)/W$23</f>
        <v>25.723931903769437</v>
      </c>
      <c r="Z137" s="8"/>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2"/>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row>
    <row r="138" spans="1:92" ht="15.75" thickBot="1" x14ac:dyDescent="0.3">
      <c r="A138" s="34">
        <v>115</v>
      </c>
      <c r="B138" s="11">
        <f>PMT(E$2/12, C$2, -E$23)</f>
        <v>1621.0513229898563</v>
      </c>
      <c r="C138" s="11">
        <f>IPMT(E$2/12, A138, C$2, -E$23)</f>
        <v>829.19932226740809</v>
      </c>
      <c r="D138" s="11">
        <f>PPMT(E$2/12, A138, C$2, -E$23)</f>
        <v>791.85200072244822</v>
      </c>
      <c r="E138" s="11">
        <f t="shared" si="8"/>
        <v>283505.05849096051</v>
      </c>
      <c r="F138" s="11">
        <f t="shared" si="9"/>
        <v>96494.941509039665</v>
      </c>
      <c r="G138" s="11">
        <f>F138+S138-L$2</f>
        <v>323018.55359593104</v>
      </c>
      <c r="H138" s="1">
        <f t="shared" si="10"/>
        <v>0</v>
      </c>
      <c r="I138" s="1">
        <f>O$2* $M138</f>
        <v>126.69818009241811</v>
      </c>
      <c r="J138" s="1">
        <f>P$2* $M138</f>
        <v>126.69818009241811</v>
      </c>
      <c r="K138" s="1">
        <f>Q$2* $M138</f>
        <v>380.09454027725434</v>
      </c>
      <c r="L138" s="1">
        <f>R$2* $M138</f>
        <v>126.69818009241811</v>
      </c>
      <c r="M138" s="1">
        <f>M137*POWER(1 + $I$2, 1/12)</f>
        <v>1.2669818009241811</v>
      </c>
      <c r="N138" s="1">
        <f t="shared" si="13"/>
        <v>760.18908055450879</v>
      </c>
      <c r="O138" s="1">
        <f>O137*POWER(1 + $H$2, 1/12)</f>
        <v>1.5961147686497144</v>
      </c>
      <c r="P138" s="1">
        <f>$M$2 * O138</f>
        <v>6384.4590745988571</v>
      </c>
      <c r="Q138" s="1">
        <f xml:space="preserve"> P138 * (1-$J$2)</f>
        <v>6065.2361208689135</v>
      </c>
      <c r="R138" s="1">
        <f>R137*POWER(1+G$2, 1/12)</f>
        <v>1.5961147686497144</v>
      </c>
      <c r="S138" s="1">
        <f>L$2*R138</f>
        <v>606523.61208689143</v>
      </c>
      <c r="T138" s="1">
        <f t="shared" si="7"/>
        <v>3683.9957173245484</v>
      </c>
      <c r="U138" s="7">
        <f t="shared" si="11"/>
        <v>271867.54376981634</v>
      </c>
      <c r="V138" s="25">
        <f>-SUM(T$24:T138)/T$23</f>
        <v>14.593377188490811</v>
      </c>
      <c r="W138" s="15">
        <f>IF(A138&lt;=K$2,IF(A138=K$2,T138+G138, T138), 0)</f>
        <v>0</v>
      </c>
      <c r="X138" s="15">
        <f t="shared" si="12"/>
        <v>494478.63807538874</v>
      </c>
      <c r="Y138" s="25">
        <f>-SUM(W$24:W138)/W$23</f>
        <v>25.723931903769437</v>
      </c>
      <c r="Z138" s="8"/>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2"/>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row>
    <row r="139" spans="1:92" ht="15.75" thickBot="1" x14ac:dyDescent="0.3">
      <c r="A139" s="34">
        <v>116</v>
      </c>
      <c r="B139" s="11">
        <f>PMT(E$2/12, C$2, -E$23)</f>
        <v>1621.0513229898563</v>
      </c>
      <c r="C139" s="11">
        <f>IPMT(E$2/12, A139, C$2, -E$23)</f>
        <v>826.88975393196756</v>
      </c>
      <c r="D139" s="11">
        <f>PPMT(E$2/12, A139, C$2, -E$23)</f>
        <v>794.16156905788887</v>
      </c>
      <c r="E139" s="11">
        <f t="shared" si="8"/>
        <v>282710.8969219026</v>
      </c>
      <c r="F139" s="11">
        <f t="shared" si="9"/>
        <v>97289.103078097556</v>
      </c>
      <c r="G139" s="11">
        <f>F139+S139-L$2</f>
        <v>326283.76743833662</v>
      </c>
      <c r="H139" s="1">
        <f t="shared" si="10"/>
        <v>0</v>
      </c>
      <c r="I139" s="1">
        <f>O$2* $M139</f>
        <v>126.95915759909555</v>
      </c>
      <c r="J139" s="1">
        <f>P$2* $M139</f>
        <v>126.95915759909555</v>
      </c>
      <c r="K139" s="1">
        <f>Q$2* $M139</f>
        <v>380.87747279728666</v>
      </c>
      <c r="L139" s="1">
        <f>R$2* $M139</f>
        <v>126.95915759909555</v>
      </c>
      <c r="M139" s="1">
        <f>M138*POWER(1 + $I$2, 1/12)</f>
        <v>1.2695915759909555</v>
      </c>
      <c r="N139" s="1">
        <f t="shared" si="13"/>
        <v>761.75494559457331</v>
      </c>
      <c r="O139" s="1">
        <f>O138*POWER(1 + $H$2, 1/12)</f>
        <v>1.6026175377901026</v>
      </c>
      <c r="P139" s="1">
        <f>$M$2 * O139</f>
        <v>6410.4701511604108</v>
      </c>
      <c r="Q139" s="1">
        <f xml:space="preserve"> P139 * (1-$J$2)</f>
        <v>6089.9466436023895</v>
      </c>
      <c r="R139" s="1">
        <f>R138*POWER(1+G$2, 1/12)</f>
        <v>1.6026175377901026</v>
      </c>
      <c r="S139" s="1">
        <f>L$2*R139</f>
        <v>608994.66436023905</v>
      </c>
      <c r="T139" s="1">
        <f t="shared" si="7"/>
        <v>3707.1403750179597</v>
      </c>
      <c r="U139" s="7">
        <f t="shared" si="11"/>
        <v>275574.68414483429</v>
      </c>
      <c r="V139" s="25">
        <f>-SUM(T$24:T139)/T$23</f>
        <v>14.778734207241708</v>
      </c>
      <c r="W139" s="15">
        <f>IF(A139&lt;=K$2,IF(A139=K$2,T139+G139, T139), 0)</f>
        <v>0</v>
      </c>
      <c r="X139" s="15">
        <f t="shared" si="12"/>
        <v>494478.63807538874</v>
      </c>
      <c r="Y139" s="25">
        <f>-SUM(W$24:W139)/W$23</f>
        <v>25.723931903769437</v>
      </c>
      <c r="Z139" s="8"/>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2"/>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row>
    <row r="140" spans="1:92" ht="15.75" thickBot="1" x14ac:dyDescent="0.3">
      <c r="A140" s="34">
        <v>117</v>
      </c>
      <c r="B140" s="11">
        <f>PMT(E$2/12, C$2, -E$23)</f>
        <v>1621.0513229898563</v>
      </c>
      <c r="C140" s="11">
        <f>IPMT(E$2/12, A140, C$2, -E$23)</f>
        <v>824.57344935554875</v>
      </c>
      <c r="D140" s="11">
        <f>PPMT(E$2/12, A140, C$2, -E$23)</f>
        <v>796.47787363430757</v>
      </c>
      <c r="E140" s="11">
        <f t="shared" si="8"/>
        <v>281914.41904826829</v>
      </c>
      <c r="F140" s="11">
        <f t="shared" si="9"/>
        <v>98085.58095173187</v>
      </c>
      <c r="G140" s="11">
        <f>F140+S140-L$2</f>
        <v>329561.3649581559</v>
      </c>
      <c r="H140" s="1">
        <f t="shared" si="10"/>
        <v>0</v>
      </c>
      <c r="I140" s="1">
        <f>O$2* $M140</f>
        <v>127.22067267670684</v>
      </c>
      <c r="J140" s="1">
        <f>P$2* $M140</f>
        <v>127.22067267670684</v>
      </c>
      <c r="K140" s="1">
        <f>Q$2* $M140</f>
        <v>381.66201803012052</v>
      </c>
      <c r="L140" s="1">
        <f>R$2* $M140</f>
        <v>127.22067267670684</v>
      </c>
      <c r="M140" s="1">
        <f>M139*POWER(1 + $I$2, 1/12)</f>
        <v>1.2722067267670685</v>
      </c>
      <c r="N140" s="1">
        <f t="shared" si="13"/>
        <v>763.32403606024104</v>
      </c>
      <c r="O140" s="1">
        <f>O139*POWER(1 + $H$2, 1/12)</f>
        <v>1.6091468000169054</v>
      </c>
      <c r="P140" s="1">
        <f>$M$2 * O140</f>
        <v>6436.5872000676218</v>
      </c>
      <c r="Q140" s="1">
        <f xml:space="preserve"> P140 * (1-$J$2)</f>
        <v>6114.7578400642406</v>
      </c>
      <c r="R140" s="1">
        <f>R139*POWER(1+G$2, 1/12)</f>
        <v>1.6091468000169054</v>
      </c>
      <c r="S140" s="1">
        <f>L$2*R140</f>
        <v>611475.78400642402</v>
      </c>
      <c r="T140" s="1">
        <f t="shared" si="7"/>
        <v>3730.3824810141432</v>
      </c>
      <c r="U140" s="7">
        <f t="shared" si="11"/>
        <v>279305.06662584841</v>
      </c>
      <c r="V140" s="25">
        <f>-SUM(T$24:T140)/T$23</f>
        <v>14.965253331292415</v>
      </c>
      <c r="W140" s="15">
        <f>IF(A140&lt;=K$2,IF(A140=K$2,T140+G140, T140), 0)</f>
        <v>0</v>
      </c>
      <c r="X140" s="15">
        <f t="shared" si="12"/>
        <v>494478.63807538874</v>
      </c>
      <c r="Y140" s="25">
        <f>-SUM(W$24:W140)/W$23</f>
        <v>25.723931903769437</v>
      </c>
      <c r="Z140" s="8"/>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2"/>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row>
    <row r="141" spans="1:92" ht="15.75" thickBot="1" x14ac:dyDescent="0.3">
      <c r="A141" s="34">
        <v>118</v>
      </c>
      <c r="B141" s="11">
        <f>PMT(E$2/12, C$2, -E$23)</f>
        <v>1621.0513229898563</v>
      </c>
      <c r="C141" s="11">
        <f>IPMT(E$2/12, A141, C$2, -E$23)</f>
        <v>822.25038889078189</v>
      </c>
      <c r="D141" s="11">
        <f>PPMT(E$2/12, A141, C$2, -E$23)</f>
        <v>798.80093409907442</v>
      </c>
      <c r="E141" s="11">
        <f t="shared" si="8"/>
        <v>281115.61811416922</v>
      </c>
      <c r="F141" s="11">
        <f t="shared" si="9"/>
        <v>98884.381885830939</v>
      </c>
      <c r="G141" s="11">
        <f>F141+S141-L$2</f>
        <v>332851.39392700058</v>
      </c>
      <c r="H141" s="1">
        <f t="shared" si="10"/>
        <v>0</v>
      </c>
      <c r="I141" s="1">
        <f>O$2* $M141</f>
        <v>127.48272643256011</v>
      </c>
      <c r="J141" s="1">
        <f>P$2* $M141</f>
        <v>127.48272643256011</v>
      </c>
      <c r="K141" s="1">
        <f>Q$2* $M141</f>
        <v>382.44817929768033</v>
      </c>
      <c r="L141" s="1">
        <f>R$2* $M141</f>
        <v>127.48272643256011</v>
      </c>
      <c r="M141" s="1">
        <f>M140*POWER(1 + $I$2, 1/12)</f>
        <v>1.2748272643256011</v>
      </c>
      <c r="N141" s="1">
        <f t="shared" si="13"/>
        <v>764.89635859536065</v>
      </c>
      <c r="O141" s="1">
        <f>O140*POWER(1 + $H$2, 1/12)</f>
        <v>1.6157026632662359</v>
      </c>
      <c r="P141" s="1">
        <f>$M$2 * O141</f>
        <v>6462.8106530649438</v>
      </c>
      <c r="Q141" s="1">
        <f xml:space="preserve"> P141 * (1-$J$2)</f>
        <v>6139.6701204116962</v>
      </c>
      <c r="R141" s="1">
        <f>R140*POWER(1+G$2, 1/12)</f>
        <v>1.6157026632662359</v>
      </c>
      <c r="S141" s="1">
        <f>L$2*R141</f>
        <v>613967.01204116968</v>
      </c>
      <c r="T141" s="1">
        <f t="shared" si="7"/>
        <v>3753.7224388264794</v>
      </c>
      <c r="U141" s="7">
        <f t="shared" si="11"/>
        <v>283058.78906467487</v>
      </c>
      <c r="V141" s="25">
        <f>-SUM(T$24:T141)/T$23</f>
        <v>15.152939453233738</v>
      </c>
      <c r="W141" s="15">
        <f>IF(A141&lt;=K$2,IF(A141=K$2,T141+G141, T141), 0)</f>
        <v>0</v>
      </c>
      <c r="X141" s="15">
        <f t="shared" si="12"/>
        <v>494478.63807538874</v>
      </c>
      <c r="Y141" s="25">
        <f>-SUM(W$24:W141)/W$23</f>
        <v>25.723931903769437</v>
      </c>
      <c r="Z141" s="8"/>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2"/>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row>
    <row r="142" spans="1:92" ht="15.75" thickBot="1" x14ac:dyDescent="0.3">
      <c r="A142" s="34">
        <v>119</v>
      </c>
      <c r="B142" s="11">
        <f>PMT(E$2/12, C$2, -E$23)</f>
        <v>1621.0513229898563</v>
      </c>
      <c r="C142" s="11">
        <f>IPMT(E$2/12, A142, C$2, -E$23)</f>
        <v>819.92055283299305</v>
      </c>
      <c r="D142" s="11">
        <f>PPMT(E$2/12, A142, C$2, -E$23)</f>
        <v>801.13077015686326</v>
      </c>
      <c r="E142" s="11">
        <f t="shared" si="8"/>
        <v>280314.48734401236</v>
      </c>
      <c r="F142" s="11">
        <f t="shared" si="9"/>
        <v>99685.512655987797</v>
      </c>
      <c r="G142" s="11">
        <f>F142+S142-L$2</f>
        <v>336153.90230328985</v>
      </c>
      <c r="H142" s="1">
        <f t="shared" si="10"/>
        <v>0</v>
      </c>
      <c r="I142" s="1">
        <f>O$2* $M142</f>
        <v>127.74531997624435</v>
      </c>
      <c r="J142" s="1">
        <f>P$2* $M142</f>
        <v>127.74531997624435</v>
      </c>
      <c r="K142" s="1">
        <f>Q$2* $M142</f>
        <v>383.23595992873305</v>
      </c>
      <c r="L142" s="1">
        <f>R$2* $M142</f>
        <v>127.74531997624435</v>
      </c>
      <c r="M142" s="1">
        <f>M141*POWER(1 + $I$2, 1/12)</f>
        <v>1.2774531997624434</v>
      </c>
      <c r="N142" s="1">
        <f t="shared" si="13"/>
        <v>766.4719198574661</v>
      </c>
      <c r="O142" s="1">
        <f>O141*POWER(1 + $H$2, 1/12)</f>
        <v>1.6222852359139528</v>
      </c>
      <c r="P142" s="1">
        <f>$M$2 * O142</f>
        <v>6489.1409436558115</v>
      </c>
      <c r="Q142" s="1">
        <f xml:space="preserve"> P142 * (1-$J$2)</f>
        <v>6164.6838964730205</v>
      </c>
      <c r="R142" s="1">
        <f>R141*POWER(1+G$2, 1/12)</f>
        <v>1.6222852359139528</v>
      </c>
      <c r="S142" s="1">
        <f>L$2*R142</f>
        <v>616468.3896473021</v>
      </c>
      <c r="T142" s="1">
        <f t="shared" si="7"/>
        <v>3777.1606536256986</v>
      </c>
      <c r="U142" s="7">
        <f t="shared" si="11"/>
        <v>286835.94971830054</v>
      </c>
      <c r="V142" s="25">
        <f>-SUM(T$24:T142)/T$23</f>
        <v>15.341797485915022</v>
      </c>
      <c r="W142" s="15">
        <f>IF(A142&lt;=K$2,IF(A142=K$2,T142+G142, T142), 0)</f>
        <v>0</v>
      </c>
      <c r="X142" s="15">
        <f t="shared" si="12"/>
        <v>494478.63807538874</v>
      </c>
      <c r="Y142" s="25">
        <f>-SUM(W$24:W142)/W$23</f>
        <v>25.723931903769437</v>
      </c>
      <c r="Z142" s="8"/>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2"/>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row>
    <row r="143" spans="1:92" ht="15.75" thickBot="1" x14ac:dyDescent="0.3">
      <c r="A143" s="34">
        <v>120</v>
      </c>
      <c r="B143" s="11">
        <f>PMT(E$2/12, C$2, -E$23)</f>
        <v>1621.0513229898563</v>
      </c>
      <c r="C143" s="11">
        <f>IPMT(E$2/12, A143, C$2, -E$23)</f>
        <v>817.58392142003538</v>
      </c>
      <c r="D143" s="11">
        <f>PPMT(E$2/12, A143, C$2, -E$23)</f>
        <v>803.46740156982094</v>
      </c>
      <c r="E143" s="11">
        <f t="shared" si="8"/>
        <v>279511.01994244254</v>
      </c>
      <c r="F143" s="11">
        <f t="shared" si="9"/>
        <v>100488.98005755762</v>
      </c>
      <c r="G143" s="11">
        <f>F143+S143-L$2</f>
        <v>339468.93823298905</v>
      </c>
      <c r="H143" s="1">
        <f t="shared" si="10"/>
        <v>0</v>
      </c>
      <c r="I143" s="1">
        <f>O$2* $M143</f>
        <v>128.00845441963409</v>
      </c>
      <c r="J143" s="1">
        <f>P$2* $M143</f>
        <v>128.00845441963409</v>
      </c>
      <c r="K143" s="1">
        <f>Q$2* $M143</f>
        <v>384.02536325890225</v>
      </c>
      <c r="L143" s="1">
        <f>R$2* $M143</f>
        <v>128.00845441963409</v>
      </c>
      <c r="M143" s="1">
        <f>M142*POWER(1 + $I$2, 1/12)</f>
        <v>1.2800845441963409</v>
      </c>
      <c r="N143" s="1">
        <f t="shared" si="13"/>
        <v>768.05072651780449</v>
      </c>
      <c r="O143" s="1">
        <f>O142*POWER(1 + $H$2, 1/12)</f>
        <v>1.6288946267774513</v>
      </c>
      <c r="P143" s="1">
        <f>$M$2 * O143</f>
        <v>6515.5785071098053</v>
      </c>
      <c r="Q143" s="1">
        <f xml:space="preserve"> P143 * (1-$J$2)</f>
        <v>6189.7995817543151</v>
      </c>
      <c r="R143" s="1">
        <f>R142*POWER(1+G$2, 1/12)</f>
        <v>1.6288946267774513</v>
      </c>
      <c r="S143" s="1">
        <f>L$2*R143</f>
        <v>618979.95817543147</v>
      </c>
      <c r="T143" s="1">
        <f t="shared" si="7"/>
        <v>3800.6975322466542</v>
      </c>
      <c r="U143" s="7">
        <f t="shared" si="11"/>
        <v>290636.64725054719</v>
      </c>
      <c r="V143" s="25">
        <f>-SUM(T$24:T143)/T$23</f>
        <v>15.531832362527354</v>
      </c>
      <c r="W143" s="15">
        <f>IF(A143&lt;=K$2,IF(A143=K$2,T143+G143, T143), 0)</f>
        <v>0</v>
      </c>
      <c r="X143" s="15">
        <f t="shared" si="12"/>
        <v>494478.63807538874</v>
      </c>
      <c r="Y143" s="25">
        <f>-SUM(W$24:W143)/W$23</f>
        <v>25.723931903769437</v>
      </c>
      <c r="Z143" s="8"/>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2"/>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row>
    <row r="144" spans="1:92" ht="15.75" thickBot="1" x14ac:dyDescent="0.3">
      <c r="A144" s="34">
        <v>121</v>
      </c>
      <c r="B144" s="11">
        <f>PMT(E$2/12, C$2, -E$23)</f>
        <v>1621.0513229898563</v>
      </c>
      <c r="C144" s="11">
        <f>IPMT(E$2/12, A144, C$2, -E$23)</f>
        <v>815.2404748321236</v>
      </c>
      <c r="D144" s="11">
        <f>PPMT(E$2/12, A144, C$2, -E$23)</f>
        <v>805.81084815773272</v>
      </c>
      <c r="E144" s="11">
        <f t="shared" si="8"/>
        <v>278705.2090942848</v>
      </c>
      <c r="F144" s="11">
        <f t="shared" si="9"/>
        <v>101294.79090571536</v>
      </c>
      <c r="G144" s="11">
        <f>F144+S144-L$2</f>
        <v>342796.55005035107</v>
      </c>
      <c r="H144" s="1">
        <f t="shared" si="10"/>
        <v>0</v>
      </c>
      <c r="I144" s="1">
        <f>O$2* $M144</f>
        <v>128.27213087689415</v>
      </c>
      <c r="J144" s="1">
        <f>P$2* $M144</f>
        <v>128.27213087689415</v>
      </c>
      <c r="K144" s="1">
        <f>Q$2* $M144</f>
        <v>384.81639263068246</v>
      </c>
      <c r="L144" s="1">
        <f>R$2* $M144</f>
        <v>128.27213087689415</v>
      </c>
      <c r="M144" s="1">
        <f>M143*POWER(1 + $I$2, 1/12)</f>
        <v>1.2827213087689415</v>
      </c>
      <c r="N144" s="1">
        <f t="shared" si="13"/>
        <v>769.63278526136492</v>
      </c>
      <c r="O144" s="1">
        <f>O143*POWER(1 + $H$2, 1/12)</f>
        <v>1.6355309451174624</v>
      </c>
      <c r="P144" s="1">
        <f>$M$2 * O144</f>
        <v>6542.1237804698494</v>
      </c>
      <c r="Q144" s="1">
        <f xml:space="preserve"> P144 * (1-$J$2)</f>
        <v>6215.0175914463571</v>
      </c>
      <c r="R144" s="1">
        <f>R143*POWER(1+G$2, 1/12)</f>
        <v>1.6355309451174624</v>
      </c>
      <c r="S144" s="1">
        <f>L$2*R144</f>
        <v>621501.75914463575</v>
      </c>
      <c r="T144" s="1">
        <f t="shared" si="7"/>
        <v>3824.3334831951361</v>
      </c>
      <c r="U144" s="7">
        <f t="shared" si="11"/>
        <v>294460.98073374236</v>
      </c>
      <c r="V144" s="25">
        <f>-SUM(T$24:T144)/T$23</f>
        <v>15.723049036687112</v>
      </c>
      <c r="W144" s="15">
        <f>IF(A144&lt;=K$2,IF(A144=K$2,T144+G144, T144), 0)</f>
        <v>0</v>
      </c>
      <c r="X144" s="15">
        <f t="shared" si="12"/>
        <v>494478.63807538874</v>
      </c>
      <c r="Y144" s="25">
        <f>-SUM(W$24:W144)/W$23</f>
        <v>25.723931903769437</v>
      </c>
      <c r="Z144" s="8"/>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2"/>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row>
    <row r="145" spans="1:92" ht="15.75" thickBot="1" x14ac:dyDescent="0.3">
      <c r="A145" s="34">
        <v>122</v>
      </c>
      <c r="B145" s="11">
        <f>PMT(E$2/12, C$2, -E$23)</f>
        <v>1621.0513229898563</v>
      </c>
      <c r="C145" s="11">
        <f>IPMT(E$2/12, A145, C$2, -E$23)</f>
        <v>812.89019319166334</v>
      </c>
      <c r="D145" s="11">
        <f>PPMT(E$2/12, A145, C$2, -E$23)</f>
        <v>808.16112979819286</v>
      </c>
      <c r="E145" s="11">
        <f t="shared" si="8"/>
        <v>277897.04796448658</v>
      </c>
      <c r="F145" s="11">
        <f t="shared" si="9"/>
        <v>102102.95203551355</v>
      </c>
      <c r="G145" s="11">
        <f>F145+S145-L$2</f>
        <v>346136.78627865971</v>
      </c>
      <c r="H145" s="1">
        <f t="shared" si="10"/>
        <v>0</v>
      </c>
      <c r="I145" s="1">
        <f>O$2* $M145</f>
        <v>128.5363504644844</v>
      </c>
      <c r="J145" s="1">
        <f>P$2* $M145</f>
        <v>128.5363504644844</v>
      </c>
      <c r="K145" s="1">
        <f>Q$2* $M145</f>
        <v>385.60905139345317</v>
      </c>
      <c r="L145" s="1">
        <f>R$2* $M145</f>
        <v>128.5363504644844</v>
      </c>
      <c r="M145" s="1">
        <f>M144*POWER(1 + $I$2, 1/12)</f>
        <v>1.2853635046448439</v>
      </c>
      <c r="N145" s="1">
        <f t="shared" si="13"/>
        <v>771.21810278690634</v>
      </c>
      <c r="O145" s="1">
        <f>O144*POWER(1 + $H$2, 1/12)</f>
        <v>1.6421943006398583</v>
      </c>
      <c r="P145" s="1">
        <f>$M$2 * O145</f>
        <v>6568.7772025594331</v>
      </c>
      <c r="Q145" s="1">
        <f xml:space="preserve"> P145 * (1-$J$2)</f>
        <v>6240.3383424314616</v>
      </c>
      <c r="R145" s="1">
        <f>R144*POWER(1+G$2, 1/12)</f>
        <v>1.6421943006398583</v>
      </c>
      <c r="S145" s="1">
        <f>L$2*R145</f>
        <v>624033.83424314612</v>
      </c>
      <c r="T145" s="1">
        <f t="shared" si="7"/>
        <v>3848.068916654699</v>
      </c>
      <c r="U145" s="7">
        <f t="shared" si="11"/>
        <v>298309.04965039704</v>
      </c>
      <c r="V145" s="25">
        <f>-SUM(T$24:T145)/T$23</f>
        <v>15.915452482519846</v>
      </c>
      <c r="W145" s="15">
        <f>IF(A145&lt;=K$2,IF(A145=K$2,T145+G145, T145), 0)</f>
        <v>0</v>
      </c>
      <c r="X145" s="15">
        <f t="shared" si="12"/>
        <v>494478.63807538874</v>
      </c>
      <c r="Y145" s="25">
        <f>-SUM(W$24:W145)/W$23</f>
        <v>25.723931903769437</v>
      </c>
      <c r="Z145" s="8"/>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2"/>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row>
    <row r="146" spans="1:92" ht="15.75" thickBot="1" x14ac:dyDescent="0.3">
      <c r="A146" s="34">
        <v>123</v>
      </c>
      <c r="B146" s="11">
        <f>PMT(E$2/12, C$2, -E$23)</f>
        <v>1621.0513229898563</v>
      </c>
      <c r="C146" s="11">
        <f>IPMT(E$2/12, A146, C$2, -E$23)</f>
        <v>810.53305656308544</v>
      </c>
      <c r="D146" s="11">
        <f>PPMT(E$2/12, A146, C$2, -E$23)</f>
        <v>810.51826642677099</v>
      </c>
      <c r="E146" s="11">
        <f t="shared" si="8"/>
        <v>277086.52969805984</v>
      </c>
      <c r="F146" s="11">
        <f t="shared" si="9"/>
        <v>102913.47030194032</v>
      </c>
      <c r="G146" s="11">
        <f>F146+S146-L$2</f>
        <v>349489.69563097775</v>
      </c>
      <c r="H146" s="1">
        <f t="shared" si="10"/>
        <v>0</v>
      </c>
      <c r="I146" s="1">
        <f>O$2* $M146</f>
        <v>128.80111430116438</v>
      </c>
      <c r="J146" s="1">
        <f>P$2* $M146</f>
        <v>128.80111430116438</v>
      </c>
      <c r="K146" s="1">
        <f>Q$2* $M146</f>
        <v>386.40334290349307</v>
      </c>
      <c r="L146" s="1">
        <f>R$2* $M146</f>
        <v>128.80111430116438</v>
      </c>
      <c r="M146" s="1">
        <f>M145*POWER(1 + $I$2, 1/12)</f>
        <v>1.2880111430116437</v>
      </c>
      <c r="N146" s="1">
        <f t="shared" si="13"/>
        <v>772.80668580698614</v>
      </c>
      <c r="O146" s="1">
        <f>O145*POWER(1 + $H$2, 1/12)</f>
        <v>1.6488848034974668</v>
      </c>
      <c r="P146" s="1">
        <f>$M$2 * O146</f>
        <v>6595.5392139898668</v>
      </c>
      <c r="Q146" s="1">
        <f xml:space="preserve"> P146 * (1-$J$2)</f>
        <v>6265.7622532903733</v>
      </c>
      <c r="R146" s="1">
        <f>R145*POWER(1+G$2, 1/12)</f>
        <v>1.6488848034974668</v>
      </c>
      <c r="S146" s="1">
        <f>L$2*R146</f>
        <v>626576.22532903741</v>
      </c>
      <c r="T146" s="1">
        <f t="shared" si="7"/>
        <v>3871.9042444935312</v>
      </c>
      <c r="U146" s="7">
        <f t="shared" si="11"/>
        <v>302180.95389489055</v>
      </c>
      <c r="V146" s="25">
        <f>-SUM(T$24:T146)/T$23</f>
        <v>16.109047694744522</v>
      </c>
      <c r="W146" s="15">
        <f>IF(A146&lt;=K$2,IF(A146=K$2,T146+G146, T146), 0)</f>
        <v>0</v>
      </c>
      <c r="X146" s="15">
        <f t="shared" si="12"/>
        <v>494478.63807538874</v>
      </c>
      <c r="Y146" s="25">
        <f>-SUM(W$24:W146)/W$23</f>
        <v>25.723931903769437</v>
      </c>
      <c r="Z146" s="8"/>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2"/>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row>
    <row r="147" spans="1:92" ht="15.75" thickBot="1" x14ac:dyDescent="0.3">
      <c r="A147" s="34">
        <v>124</v>
      </c>
      <c r="B147" s="11">
        <f>PMT(E$2/12, C$2, -E$23)</f>
        <v>1621.0513229898563</v>
      </c>
      <c r="C147" s="11">
        <f>IPMT(E$2/12, A147, C$2, -E$23)</f>
        <v>808.16904495267386</v>
      </c>
      <c r="D147" s="11">
        <f>PPMT(E$2/12, A147, C$2, -E$23)</f>
        <v>812.88227803718235</v>
      </c>
      <c r="E147" s="11">
        <f t="shared" si="8"/>
        <v>276273.64742002264</v>
      </c>
      <c r="F147" s="11">
        <f t="shared" si="9"/>
        <v>103726.35257997751</v>
      </c>
      <c r="G147" s="11">
        <f>F147+S147-L$2</f>
        <v>352855.32701089652</v>
      </c>
      <c r="H147" s="1">
        <f t="shared" si="10"/>
        <v>0</v>
      </c>
      <c r="I147" s="1">
        <f>O$2* $M147</f>
        <v>129.06642350799805</v>
      </c>
      <c r="J147" s="1">
        <f>P$2* $M147</f>
        <v>129.06642350799805</v>
      </c>
      <c r="K147" s="1">
        <f>Q$2* $M147</f>
        <v>387.19927052399419</v>
      </c>
      <c r="L147" s="1">
        <f>R$2* $M147</f>
        <v>129.06642350799805</v>
      </c>
      <c r="M147" s="1">
        <f>M146*POWER(1 + $I$2, 1/12)</f>
        <v>1.2906642350799806</v>
      </c>
      <c r="N147" s="1">
        <f t="shared" si="13"/>
        <v>774.39854104798837</v>
      </c>
      <c r="O147" s="1">
        <f>O146*POWER(1 + $H$2, 1/12)</f>
        <v>1.6556025642918921</v>
      </c>
      <c r="P147" s="1">
        <f>$M$2 * O147</f>
        <v>6622.4102571675685</v>
      </c>
      <c r="Q147" s="1">
        <f xml:space="preserve"> P147 * (1-$J$2)</f>
        <v>6291.2897443091897</v>
      </c>
      <c r="R147" s="1">
        <f>R146*POWER(1+G$2, 1/12)</f>
        <v>1.6556025642918921</v>
      </c>
      <c r="S147" s="1">
        <f>L$2*R147</f>
        <v>629128.97443091904</v>
      </c>
      <c r="T147" s="1">
        <f t="shared" si="7"/>
        <v>3895.8398802713455</v>
      </c>
      <c r="U147" s="7">
        <f t="shared" si="11"/>
        <v>306076.7937751619</v>
      </c>
      <c r="V147" s="25">
        <f>-SUM(T$24:T147)/T$23</f>
        <v>16.303839688758089</v>
      </c>
      <c r="W147" s="15">
        <f>IF(A147&lt;=K$2,IF(A147=K$2,T147+G147, T147), 0)</f>
        <v>0</v>
      </c>
      <c r="X147" s="15">
        <f t="shared" si="12"/>
        <v>494478.63807538874</v>
      </c>
      <c r="Y147" s="25">
        <f>-SUM(W$24:W147)/W$23</f>
        <v>25.723931903769437</v>
      </c>
      <c r="Z147" s="8"/>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2"/>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row>
    <row r="148" spans="1:92" ht="15.75" thickBot="1" x14ac:dyDescent="0.3">
      <c r="A148" s="34">
        <v>125</v>
      </c>
      <c r="B148" s="11">
        <f>PMT(E$2/12, C$2, -E$23)</f>
        <v>1621.0513229898563</v>
      </c>
      <c r="C148" s="11">
        <f>IPMT(E$2/12, A148, C$2, -E$23)</f>
        <v>805.79813830839885</v>
      </c>
      <c r="D148" s="11">
        <f>PPMT(E$2/12, A148, C$2, -E$23)</f>
        <v>815.25318468145747</v>
      </c>
      <c r="E148" s="11">
        <f t="shared" si="8"/>
        <v>275458.39423534117</v>
      </c>
      <c r="F148" s="11">
        <f t="shared" si="9"/>
        <v>104541.60576465896</v>
      </c>
      <c r="G148" s="11">
        <f>F148+S148-L$2</f>
        <v>356233.72951328929</v>
      </c>
      <c r="H148" s="1">
        <f t="shared" si="10"/>
        <v>0</v>
      </c>
      <c r="I148" s="1">
        <f>O$2* $M148</f>
        <v>129.33227920835873</v>
      </c>
      <c r="J148" s="1">
        <f>P$2* $M148</f>
        <v>129.33227920835873</v>
      </c>
      <c r="K148" s="1">
        <f>Q$2* $M148</f>
        <v>387.99683762507618</v>
      </c>
      <c r="L148" s="1">
        <f>R$2* $M148</f>
        <v>129.33227920835873</v>
      </c>
      <c r="M148" s="1">
        <f>M147*POWER(1 + $I$2, 1/12)</f>
        <v>1.2933227920835872</v>
      </c>
      <c r="N148" s="1">
        <f t="shared" si="13"/>
        <v>775.99367525015236</v>
      </c>
      <c r="O148" s="1">
        <f>O147*POWER(1 + $H$2, 1/12)</f>
        <v>1.662347694075343</v>
      </c>
      <c r="P148" s="1">
        <f>$M$2 * O148</f>
        <v>6649.3907763013722</v>
      </c>
      <c r="Q148" s="1">
        <f xml:space="preserve"> P148 * (1-$J$2)</f>
        <v>6316.9212374863037</v>
      </c>
      <c r="R148" s="1">
        <f>R147*POWER(1+G$2, 1/12)</f>
        <v>1.662347694075343</v>
      </c>
      <c r="S148" s="1">
        <f>L$2*R148</f>
        <v>631692.12374863029</v>
      </c>
      <c r="T148" s="1">
        <f t="shared" si="7"/>
        <v>3919.876239246295</v>
      </c>
      <c r="U148" s="7">
        <f t="shared" si="11"/>
        <v>309996.67001440818</v>
      </c>
      <c r="V148" s="25">
        <f>-SUM(T$24:T148)/T$23</f>
        <v>16.499833500720403</v>
      </c>
      <c r="W148" s="15">
        <f>IF(A148&lt;=K$2,IF(A148=K$2,T148+G148, T148), 0)</f>
        <v>0</v>
      </c>
      <c r="X148" s="15">
        <f t="shared" si="12"/>
        <v>494478.63807538874</v>
      </c>
      <c r="Y148" s="25">
        <f>-SUM(W$24:W148)/W$23</f>
        <v>25.723931903769437</v>
      </c>
      <c r="Z148" s="8"/>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2"/>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row>
    <row r="149" spans="1:92" ht="15.75" thickBot="1" x14ac:dyDescent="0.3">
      <c r="A149" s="34">
        <v>126</v>
      </c>
      <c r="B149" s="11">
        <f>PMT(E$2/12, C$2, -E$23)</f>
        <v>1621.0513229898563</v>
      </c>
      <c r="C149" s="11">
        <f>IPMT(E$2/12, A149, C$2, -E$23)</f>
        <v>803.42031651974457</v>
      </c>
      <c r="D149" s="11">
        <f>PPMT(E$2/12, A149, C$2, -E$23)</f>
        <v>817.63100647011174</v>
      </c>
      <c r="E149" s="11">
        <f t="shared" si="8"/>
        <v>274640.76322887104</v>
      </c>
      <c r="F149" s="11">
        <f t="shared" si="9"/>
        <v>105359.23677112907</v>
      </c>
      <c r="G149" s="11">
        <f>F149+S149-L$2</f>
        <v>359624.95242506696</v>
      </c>
      <c r="H149" s="1">
        <f t="shared" si="10"/>
        <v>0</v>
      </c>
      <c r="I149" s="1">
        <f>O$2* $M149</f>
        <v>129.59868252793353</v>
      </c>
      <c r="J149" s="1">
        <f>P$2* $M149</f>
        <v>129.59868252793353</v>
      </c>
      <c r="K149" s="1">
        <f>Q$2* $M149</f>
        <v>388.7960475838006</v>
      </c>
      <c r="L149" s="1">
        <f>R$2* $M149</f>
        <v>129.59868252793353</v>
      </c>
      <c r="M149" s="1">
        <f>M148*POWER(1 + $I$2, 1/12)</f>
        <v>1.2959868252793354</v>
      </c>
      <c r="N149" s="1">
        <f t="shared" si="13"/>
        <v>777.5920951676012</v>
      </c>
      <c r="O149" s="1">
        <f>O148*POWER(1 + $H$2, 1/12)</f>
        <v>1.6691203043524683</v>
      </c>
      <c r="P149" s="1">
        <f>$M$2 * O149</f>
        <v>6676.4812174098734</v>
      </c>
      <c r="Q149" s="1">
        <f xml:space="preserve"> P149 * (1-$J$2)</f>
        <v>6342.6571565393797</v>
      </c>
      <c r="R149" s="1">
        <f>R148*POWER(1+G$2, 1/12)</f>
        <v>1.6691203043524683</v>
      </c>
      <c r="S149" s="1">
        <f>L$2*R149</f>
        <v>634265.71565393789</v>
      </c>
      <c r="T149" s="1">
        <f t="shared" si="7"/>
        <v>3944.0137383819228</v>
      </c>
      <c r="U149" s="7">
        <f t="shared" si="11"/>
        <v>313940.68375279009</v>
      </c>
      <c r="V149" s="25">
        <f>-SUM(T$24:T149)/T$23</f>
        <v>16.697034187639499</v>
      </c>
      <c r="W149" s="15">
        <f>IF(A149&lt;=K$2,IF(A149=K$2,T149+G149, T149), 0)</f>
        <v>0</v>
      </c>
      <c r="X149" s="15">
        <f t="shared" si="12"/>
        <v>494478.63807538874</v>
      </c>
      <c r="Y149" s="25">
        <f>-SUM(W$24:W149)/W$23</f>
        <v>25.723931903769437</v>
      </c>
      <c r="Z149" s="8"/>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2"/>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row>
    <row r="150" spans="1:92" ht="15.75" thickBot="1" x14ac:dyDescent="0.3">
      <c r="A150" s="34">
        <v>127</v>
      </c>
      <c r="B150" s="11">
        <f>PMT(E$2/12, C$2, -E$23)</f>
        <v>1621.0513229898563</v>
      </c>
      <c r="C150" s="11">
        <f>IPMT(E$2/12, A150, C$2, -E$23)</f>
        <v>801.03555941754007</v>
      </c>
      <c r="D150" s="11">
        <f>PPMT(E$2/12, A150, C$2, -E$23)</f>
        <v>820.01576357231625</v>
      </c>
      <c r="E150" s="11">
        <f t="shared" si="8"/>
        <v>273820.74746529874</v>
      </c>
      <c r="F150" s="11">
        <f t="shared" si="9"/>
        <v>106179.25253470139</v>
      </c>
      <c r="G150" s="11">
        <f>F150+S150-L$2</f>
        <v>363029.04522593773</v>
      </c>
      <c r="H150" s="1">
        <f t="shared" si="10"/>
        <v>0</v>
      </c>
      <c r="I150" s="1">
        <f>O$2* $M150</f>
        <v>129.86563459472842</v>
      </c>
      <c r="J150" s="1">
        <f>P$2* $M150</f>
        <v>129.86563459472842</v>
      </c>
      <c r="K150" s="1">
        <f>Q$2* $M150</f>
        <v>389.59690378418526</v>
      </c>
      <c r="L150" s="1">
        <f>R$2* $M150</f>
        <v>129.86563459472842</v>
      </c>
      <c r="M150" s="1">
        <f>M149*POWER(1 + $I$2, 1/12)</f>
        <v>1.2986563459472842</v>
      </c>
      <c r="N150" s="1">
        <f t="shared" si="13"/>
        <v>779.1938075683704</v>
      </c>
      <c r="O150" s="1">
        <f>O149*POWER(1 + $H$2, 1/12)</f>
        <v>1.675920507082201</v>
      </c>
      <c r="P150" s="1">
        <f>$M$2 * O150</f>
        <v>6703.6820283288043</v>
      </c>
      <c r="Q150" s="1">
        <f xml:space="preserve"> P150 * (1-$J$2)</f>
        <v>6368.4979269123642</v>
      </c>
      <c r="R150" s="1">
        <f>R149*POWER(1+G$2, 1/12)</f>
        <v>1.675920507082201</v>
      </c>
      <c r="S150" s="1">
        <f>L$2*R150</f>
        <v>636849.79269123636</v>
      </c>
      <c r="T150" s="1">
        <f t="shared" si="7"/>
        <v>3968.2527963541379</v>
      </c>
      <c r="U150" s="7">
        <f t="shared" si="11"/>
        <v>317908.93654914421</v>
      </c>
      <c r="V150" s="25">
        <f>-SUM(T$24:T150)/T$23</f>
        <v>16.895446827457206</v>
      </c>
      <c r="W150" s="15">
        <f>IF(A150&lt;=K$2,IF(A150=K$2,T150+G150, T150), 0)</f>
        <v>0</v>
      </c>
      <c r="X150" s="15">
        <f t="shared" si="12"/>
        <v>494478.63807538874</v>
      </c>
      <c r="Y150" s="25">
        <f>-SUM(W$24:W150)/W$23</f>
        <v>25.723931903769437</v>
      </c>
      <c r="Z150" s="8"/>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2"/>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row>
    <row r="151" spans="1:92" ht="15.75" thickBot="1" x14ac:dyDescent="0.3">
      <c r="A151" s="34">
        <v>128</v>
      </c>
      <c r="B151" s="11">
        <f>PMT(E$2/12, C$2, -E$23)</f>
        <v>1621.0513229898563</v>
      </c>
      <c r="C151" s="11">
        <f>IPMT(E$2/12, A151, C$2, -E$23)</f>
        <v>798.64384677378757</v>
      </c>
      <c r="D151" s="11">
        <f>PPMT(E$2/12, A151, C$2, -E$23)</f>
        <v>822.40747621606886</v>
      </c>
      <c r="E151" s="11">
        <f t="shared" si="8"/>
        <v>272998.33998908265</v>
      </c>
      <c r="F151" s="11">
        <f t="shared" si="9"/>
        <v>107001.66001091746</v>
      </c>
      <c r="G151" s="11">
        <f>F151+S151-L$2</f>
        <v>366446.05758916866</v>
      </c>
      <c r="H151" s="1">
        <f t="shared" si="10"/>
        <v>0</v>
      </c>
      <c r="I151" s="1">
        <f>O$2* $M151</f>
        <v>130.13313653907278</v>
      </c>
      <c r="J151" s="1">
        <f>P$2* $M151</f>
        <v>130.13313653907278</v>
      </c>
      <c r="K151" s="1">
        <f>Q$2* $M151</f>
        <v>390.3994096172184</v>
      </c>
      <c r="L151" s="1">
        <f>R$2* $M151</f>
        <v>130.13313653907278</v>
      </c>
      <c r="M151" s="1">
        <f>M150*POWER(1 + $I$2, 1/12)</f>
        <v>1.3013313653907279</v>
      </c>
      <c r="N151" s="1">
        <f t="shared" si="13"/>
        <v>780.79881923443679</v>
      </c>
      <c r="O151" s="1">
        <f>O150*POWER(1 + $H$2, 1/12)</f>
        <v>1.6827484146796086</v>
      </c>
      <c r="P151" s="1">
        <f>$M$2 * O151</f>
        <v>6730.9936587184338</v>
      </c>
      <c r="Q151" s="1">
        <f xml:space="preserve"> P151 * (1-$J$2)</f>
        <v>6394.4439757825121</v>
      </c>
      <c r="R151" s="1">
        <f>R150*POWER(1+G$2, 1/12)</f>
        <v>1.6827484146796086</v>
      </c>
      <c r="S151" s="1">
        <f>L$2*R151</f>
        <v>639444.3975782512</v>
      </c>
      <c r="T151" s="1">
        <f t="shared" si="7"/>
        <v>3992.5938335582196</v>
      </c>
      <c r="U151" s="7">
        <f t="shared" si="11"/>
        <v>321901.53038270242</v>
      </c>
      <c r="V151" s="25">
        <f>-SUM(T$24:T151)/T$23</f>
        <v>17.095076519135116</v>
      </c>
      <c r="W151" s="15">
        <f>IF(A151&lt;=K$2,IF(A151=K$2,T151+G151, T151), 0)</f>
        <v>0</v>
      </c>
      <c r="X151" s="15">
        <f t="shared" si="12"/>
        <v>494478.63807538874</v>
      </c>
      <c r="Y151" s="25">
        <f>-SUM(W$24:W151)/W$23</f>
        <v>25.723931903769437</v>
      </c>
      <c r="Z151" s="8"/>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2"/>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row>
    <row r="152" spans="1:92" ht="15.75" thickBot="1" x14ac:dyDescent="0.3">
      <c r="A152" s="34">
        <v>129</v>
      </c>
      <c r="B152" s="11">
        <f>PMT(E$2/12, C$2, -E$23)</f>
        <v>1621.0513229898563</v>
      </c>
      <c r="C152" s="11">
        <f>IPMT(E$2/12, A152, C$2, -E$23)</f>
        <v>796.24515830149073</v>
      </c>
      <c r="D152" s="11">
        <f>PPMT(E$2/12, A152, C$2, -E$23)</f>
        <v>824.8061646883657</v>
      </c>
      <c r="E152" s="11">
        <f t="shared" si="8"/>
        <v>272173.53382439428</v>
      </c>
      <c r="F152" s="11">
        <f t="shared" si="9"/>
        <v>107826.46617560583</v>
      </c>
      <c r="G152" s="11">
        <f>F152+S152-L$2</f>
        <v>369876.03938235133</v>
      </c>
      <c r="H152" s="1">
        <f t="shared" si="10"/>
        <v>0</v>
      </c>
      <c r="I152" s="1">
        <f>O$2* $M152</f>
        <v>130.40118949362437</v>
      </c>
      <c r="J152" s="1">
        <f>P$2* $M152</f>
        <v>130.40118949362437</v>
      </c>
      <c r="K152" s="1">
        <f>Q$2* $M152</f>
        <v>391.20356848087312</v>
      </c>
      <c r="L152" s="1">
        <f>R$2* $M152</f>
        <v>130.40118949362437</v>
      </c>
      <c r="M152" s="1">
        <f>M151*POWER(1 + $I$2, 1/12)</f>
        <v>1.3040118949362438</v>
      </c>
      <c r="N152" s="1">
        <f t="shared" si="13"/>
        <v>782.40713696174612</v>
      </c>
      <c r="O152" s="1">
        <f>O151*POWER(1 + $H$2, 1/12)</f>
        <v>1.6896041400177513</v>
      </c>
      <c r="P152" s="1">
        <f>$M$2 * O152</f>
        <v>6758.4165600710048</v>
      </c>
      <c r="Q152" s="1">
        <f xml:space="preserve"> P152 * (1-$J$2)</f>
        <v>6420.4957320674539</v>
      </c>
      <c r="R152" s="1">
        <f>R151*POWER(1+G$2, 1/12)</f>
        <v>1.6896041400177513</v>
      </c>
      <c r="S152" s="1">
        <f>L$2*R152</f>
        <v>642049.57320674544</v>
      </c>
      <c r="T152" s="1">
        <f t="shared" ref="T152:T215" si="14">Q152-N152-B152</f>
        <v>4017.0372721158519</v>
      </c>
      <c r="U152" s="7">
        <f t="shared" si="11"/>
        <v>325918.5676548183</v>
      </c>
      <c r="V152" s="25">
        <f>-SUM(T$24:T152)/T$23</f>
        <v>17.295928382740907</v>
      </c>
      <c r="W152" s="15">
        <f>IF(A152&lt;=K$2,IF(A152=K$2,T152+G152, T152), 0)</f>
        <v>0</v>
      </c>
      <c r="X152" s="15">
        <f t="shared" si="12"/>
        <v>494478.63807538874</v>
      </c>
      <c r="Y152" s="25">
        <f>-SUM(W$24:W152)/W$23</f>
        <v>25.723931903769437</v>
      </c>
      <c r="Z152" s="8"/>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2"/>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row>
    <row r="153" spans="1:92" ht="15.75" thickBot="1" x14ac:dyDescent="0.3">
      <c r="A153" s="34">
        <v>130</v>
      </c>
      <c r="B153" s="11">
        <f>PMT(E$2/12, C$2, -E$23)</f>
        <v>1621.0513229898563</v>
      </c>
      <c r="C153" s="11">
        <f>IPMT(E$2/12, A153, C$2, -E$23)</f>
        <v>793.83947365448307</v>
      </c>
      <c r="D153" s="11">
        <f>PPMT(E$2/12, A153, C$2, -E$23)</f>
        <v>827.21184933537336</v>
      </c>
      <c r="E153" s="11">
        <f t="shared" ref="E153:E216" si="15">E152-D153</f>
        <v>271346.32197505893</v>
      </c>
      <c r="F153" s="11">
        <f t="shared" ref="F153:F216" si="16">F152+D153</f>
        <v>108653.67802494121</v>
      </c>
      <c r="G153" s="11">
        <f>F153+S153-L$2</f>
        <v>373319.04066816962</v>
      </c>
      <c r="H153" s="1">
        <f t="shared" ref="H153:H216" si="17">IF((G153/L$2)&lt;0.2, N$2* $M153, 0)</f>
        <v>0</v>
      </c>
      <c r="I153" s="1">
        <f>O$2* $M153</f>
        <v>130.66979459337398</v>
      </c>
      <c r="J153" s="1">
        <f>P$2* $M153</f>
        <v>130.66979459337398</v>
      </c>
      <c r="K153" s="1">
        <f>Q$2* $M153</f>
        <v>392.00938378012194</v>
      </c>
      <c r="L153" s="1">
        <f>R$2* $M153</f>
        <v>130.66979459337398</v>
      </c>
      <c r="M153" s="1">
        <f>M152*POWER(1 + $I$2, 1/12)</f>
        <v>1.3066979459337398</v>
      </c>
      <c r="N153" s="1">
        <f t="shared" si="13"/>
        <v>784.01876756024399</v>
      </c>
      <c r="O153" s="1">
        <f>O152*POWER(1 + $H$2, 1/12)</f>
        <v>1.6964877964295484</v>
      </c>
      <c r="P153" s="1">
        <f>$M$2 * O153</f>
        <v>6785.9511857181933</v>
      </c>
      <c r="Q153" s="1">
        <f xml:space="preserve"> P153 * (1-$J$2)</f>
        <v>6446.6536264322831</v>
      </c>
      <c r="R153" s="1">
        <f>R152*POWER(1+G$2, 1/12)</f>
        <v>1.6964877964295484</v>
      </c>
      <c r="S153" s="1">
        <f>L$2*R153</f>
        <v>644665.36264322838</v>
      </c>
      <c r="T153" s="1">
        <f t="shared" si="14"/>
        <v>4041.5835358821832</v>
      </c>
      <c r="U153" s="7">
        <f t="shared" ref="U153:U216" si="18">U152+T153</f>
        <v>329960.15119070048</v>
      </c>
      <c r="V153" s="25">
        <f>-SUM(T$24:T153)/T$23</f>
        <v>17.498007559535019</v>
      </c>
      <c r="W153" s="15">
        <f>IF(A153&lt;=K$2,IF(A153=K$2,T153+G153, T153), 0)</f>
        <v>0</v>
      </c>
      <c r="X153" s="15">
        <f t="shared" ref="X153:X216" si="19">X152+W153</f>
        <v>494478.63807538874</v>
      </c>
      <c r="Y153" s="25">
        <f>-SUM(W$24:W153)/W$23</f>
        <v>25.723931903769437</v>
      </c>
      <c r="Z153" s="8"/>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2"/>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row>
    <row r="154" spans="1:92" ht="15.75" thickBot="1" x14ac:dyDescent="0.3">
      <c r="A154" s="34">
        <v>131</v>
      </c>
      <c r="B154" s="11">
        <f>PMT(E$2/12, C$2, -E$23)</f>
        <v>1621.0513229898563</v>
      </c>
      <c r="C154" s="11">
        <f>IPMT(E$2/12, A154, C$2, -E$23)</f>
        <v>791.42677242725495</v>
      </c>
      <c r="D154" s="11">
        <f>PPMT(E$2/12, A154, C$2, -E$23)</f>
        <v>829.6245505626016</v>
      </c>
      <c r="E154" s="11">
        <f t="shared" si="15"/>
        <v>270516.69742449635</v>
      </c>
      <c r="F154" s="11">
        <f t="shared" si="16"/>
        <v>109483.30257550381</v>
      </c>
      <c r="G154" s="11">
        <f>F154+S154-L$2</f>
        <v>376775.11170517129</v>
      </c>
      <c r="H154" s="1">
        <f t="shared" si="17"/>
        <v>0</v>
      </c>
      <c r="I154" s="1">
        <f>O$2* $M154</f>
        <v>130.9389529756503</v>
      </c>
      <c r="J154" s="1">
        <f>P$2* $M154</f>
        <v>130.9389529756503</v>
      </c>
      <c r="K154" s="1">
        <f>Q$2* $M154</f>
        <v>392.81685892695089</v>
      </c>
      <c r="L154" s="1">
        <f>R$2* $M154</f>
        <v>130.9389529756503</v>
      </c>
      <c r="M154" s="1">
        <f>M153*POWER(1 + $I$2, 1/12)</f>
        <v>1.309389529756503</v>
      </c>
      <c r="N154" s="1">
        <f t="shared" ref="N154:N217" si="20">SUM(H154:L154)</f>
        <v>785.63371785390177</v>
      </c>
      <c r="O154" s="1">
        <f>O153*POWER(1 + $H$2, 1/12)</f>
        <v>1.7033994977096512</v>
      </c>
      <c r="P154" s="1">
        <f>$M$2 * O154</f>
        <v>6813.5979908386043</v>
      </c>
      <c r="Q154" s="1">
        <f xml:space="preserve"> P154 * (1-$J$2)</f>
        <v>6472.918091296674</v>
      </c>
      <c r="R154" s="1">
        <f>R153*POWER(1+G$2, 1/12)</f>
        <v>1.7033994977096512</v>
      </c>
      <c r="S154" s="1">
        <f>L$2*R154</f>
        <v>647291.80912966747</v>
      </c>
      <c r="T154" s="1">
        <f t="shared" si="14"/>
        <v>4066.2330504529164</v>
      </c>
      <c r="U154" s="7">
        <f t="shared" si="18"/>
        <v>334026.38424115337</v>
      </c>
      <c r="V154" s="25">
        <f>-SUM(T$24:T154)/T$23</f>
        <v>17.701319212057662</v>
      </c>
      <c r="W154" s="15">
        <f>IF(A154&lt;=K$2,IF(A154=K$2,T154+G154, T154), 0)</f>
        <v>0</v>
      </c>
      <c r="X154" s="15">
        <f t="shared" si="19"/>
        <v>494478.63807538874</v>
      </c>
      <c r="Y154" s="25">
        <f>-SUM(W$24:W154)/W$23</f>
        <v>25.723931903769437</v>
      </c>
      <c r="Z154" s="8"/>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2"/>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row>
    <row r="155" spans="1:92" ht="15.75" thickBot="1" x14ac:dyDescent="0.3">
      <c r="A155" s="34">
        <v>132</v>
      </c>
      <c r="B155" s="11">
        <f>PMT(E$2/12, C$2, -E$23)</f>
        <v>1621.0513229898563</v>
      </c>
      <c r="C155" s="11">
        <f>IPMT(E$2/12, A155, C$2, -E$23)</f>
        <v>789.00703415478051</v>
      </c>
      <c r="D155" s="11">
        <f>PPMT(E$2/12, A155, C$2, -E$23)</f>
        <v>832.0442888350758</v>
      </c>
      <c r="E155" s="11">
        <f t="shared" si="15"/>
        <v>269684.65313566127</v>
      </c>
      <c r="F155" s="11">
        <f t="shared" si="16"/>
        <v>110315.34686433889</v>
      </c>
      <c r="G155" s="11">
        <f>F155+S155-L$2</f>
        <v>380244.30294854217</v>
      </c>
      <c r="H155" s="1">
        <f t="shared" si="17"/>
        <v>0</v>
      </c>
      <c r="I155" s="1">
        <f>O$2* $M155</f>
        <v>131.20866578012479</v>
      </c>
      <c r="J155" s="1">
        <f>P$2* $M155</f>
        <v>131.20866578012479</v>
      </c>
      <c r="K155" s="1">
        <f>Q$2* $M155</f>
        <v>393.62599734037434</v>
      </c>
      <c r="L155" s="1">
        <f>R$2* $M155</f>
        <v>131.20866578012479</v>
      </c>
      <c r="M155" s="1">
        <f>M154*POWER(1 + $I$2, 1/12)</f>
        <v>1.3120866578012478</v>
      </c>
      <c r="N155" s="1">
        <f t="shared" si="20"/>
        <v>787.25199468074868</v>
      </c>
      <c r="O155" s="1">
        <f>O154*POWER(1 + $H$2, 1/12)</f>
        <v>1.7103393581163246</v>
      </c>
      <c r="P155" s="1">
        <f>$M$2 * O155</f>
        <v>6841.3574324652982</v>
      </c>
      <c r="Q155" s="1">
        <f xml:space="preserve"> P155 * (1-$J$2)</f>
        <v>6499.2895608420331</v>
      </c>
      <c r="R155" s="1">
        <f>R154*POWER(1+G$2, 1/12)</f>
        <v>1.7103393581163246</v>
      </c>
      <c r="S155" s="1">
        <f>L$2*R155</f>
        <v>649928.95608420332</v>
      </c>
      <c r="T155" s="1">
        <f t="shared" si="14"/>
        <v>4090.9862431714282</v>
      </c>
      <c r="U155" s="7">
        <f t="shared" si="18"/>
        <v>338117.37048432481</v>
      </c>
      <c r="V155" s="25">
        <f>-SUM(T$24:T155)/T$23</f>
        <v>17.905868524216235</v>
      </c>
      <c r="W155" s="15">
        <f>IF(A155&lt;=K$2,IF(A155=K$2,T155+G155, T155), 0)</f>
        <v>0</v>
      </c>
      <c r="X155" s="15">
        <f t="shared" si="19"/>
        <v>494478.63807538874</v>
      </c>
      <c r="Y155" s="25">
        <f>-SUM(W$24:W155)/W$23</f>
        <v>25.723931903769437</v>
      </c>
      <c r="Z155" s="8"/>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2"/>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row>
    <row r="156" spans="1:92" ht="15.75" thickBot="1" x14ac:dyDescent="0.3">
      <c r="A156" s="34">
        <v>133</v>
      </c>
      <c r="B156" s="11">
        <f>PMT(E$2/12, C$2, -E$23)</f>
        <v>1621.0513229898563</v>
      </c>
      <c r="C156" s="11">
        <f>IPMT(E$2/12, A156, C$2, -E$23)</f>
        <v>786.58023831234505</v>
      </c>
      <c r="D156" s="11">
        <f>PPMT(E$2/12, A156, C$2, -E$23)</f>
        <v>834.4710846775115</v>
      </c>
      <c r="E156" s="11">
        <f t="shared" si="15"/>
        <v>268850.18205098377</v>
      </c>
      <c r="F156" s="11">
        <f t="shared" si="16"/>
        <v>111149.8179490164</v>
      </c>
      <c r="G156" s="11">
        <f>F156+S156-L$2</f>
        <v>383726.66505088424</v>
      </c>
      <c r="H156" s="1">
        <f t="shared" si="17"/>
        <v>0</v>
      </c>
      <c r="I156" s="1">
        <f>O$2* $M156</f>
        <v>131.47893414881636</v>
      </c>
      <c r="J156" s="1">
        <f>P$2* $M156</f>
        <v>131.47893414881636</v>
      </c>
      <c r="K156" s="1">
        <f>Q$2* $M156</f>
        <v>394.43680244644906</v>
      </c>
      <c r="L156" s="1">
        <f>R$2* $M156</f>
        <v>131.47893414881636</v>
      </c>
      <c r="M156" s="1">
        <f>M155*POWER(1 + $I$2, 1/12)</f>
        <v>1.3147893414881635</v>
      </c>
      <c r="N156" s="1">
        <f t="shared" si="20"/>
        <v>788.87360489289824</v>
      </c>
      <c r="O156" s="1">
        <f>O155*POWER(1 + $H$2, 1/12)</f>
        <v>1.7173074923733362</v>
      </c>
      <c r="P156" s="1">
        <f>$M$2 * O156</f>
        <v>6869.2299694933454</v>
      </c>
      <c r="Q156" s="1">
        <f xml:space="preserve"> P156 * (1-$J$2)</f>
        <v>6525.7684710186777</v>
      </c>
      <c r="R156" s="1">
        <f>R155*POWER(1+G$2, 1/12)</f>
        <v>1.7173074923733362</v>
      </c>
      <c r="S156" s="1">
        <f>L$2*R156</f>
        <v>652576.84710186778</v>
      </c>
      <c r="T156" s="1">
        <f t="shared" si="14"/>
        <v>4115.843543135923</v>
      </c>
      <c r="U156" s="7">
        <f t="shared" si="18"/>
        <v>342233.21402746072</v>
      </c>
      <c r="V156" s="25">
        <f>-SUM(T$24:T156)/T$23</f>
        <v>18.11166070137303</v>
      </c>
      <c r="W156" s="15">
        <f>IF(A156&lt;=K$2,IF(A156=K$2,T156+G156, T156), 0)</f>
        <v>0</v>
      </c>
      <c r="X156" s="15">
        <f t="shared" si="19"/>
        <v>494478.63807538874</v>
      </c>
      <c r="Y156" s="25">
        <f>-SUM(W$24:W156)/W$23</f>
        <v>25.723931903769437</v>
      </c>
      <c r="Z156" s="8"/>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2"/>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row>
    <row r="157" spans="1:92" ht="15.75" thickBot="1" x14ac:dyDescent="0.3">
      <c r="A157" s="34">
        <v>134</v>
      </c>
      <c r="B157" s="11">
        <f>PMT(E$2/12, C$2, -E$23)</f>
        <v>1621.0513229898563</v>
      </c>
      <c r="C157" s="11">
        <f>IPMT(E$2/12, A157, C$2, -E$23)</f>
        <v>784.14636431536883</v>
      </c>
      <c r="D157" s="11">
        <f>PPMT(E$2/12, A157, C$2, -E$23)</f>
        <v>836.9049586744876</v>
      </c>
      <c r="E157" s="11">
        <f t="shared" si="15"/>
        <v>268013.27709230926</v>
      </c>
      <c r="F157" s="11">
        <f t="shared" si="16"/>
        <v>111986.72290769088</v>
      </c>
      <c r="G157" s="11">
        <f>F157+S157-L$2</f>
        <v>387222.2488629946</v>
      </c>
      <c r="H157" s="1">
        <f t="shared" si="17"/>
        <v>0</v>
      </c>
      <c r="I157" s="1">
        <f>O$2* $M157</f>
        <v>131.74975922609636</v>
      </c>
      <c r="J157" s="1">
        <f>P$2* $M157</f>
        <v>131.74975922609636</v>
      </c>
      <c r="K157" s="1">
        <f>Q$2* $M157</f>
        <v>395.24927767828905</v>
      </c>
      <c r="L157" s="1">
        <f>R$2* $M157</f>
        <v>131.74975922609636</v>
      </c>
      <c r="M157" s="1">
        <f>M156*POWER(1 + $I$2, 1/12)</f>
        <v>1.3174975922609635</v>
      </c>
      <c r="N157" s="1">
        <f t="shared" si="20"/>
        <v>790.49855535657809</v>
      </c>
      <c r="O157" s="1">
        <f>O156*POWER(1 + $H$2, 1/12)</f>
        <v>1.7243040156718519</v>
      </c>
      <c r="P157" s="1">
        <f>$M$2 * O157</f>
        <v>6897.2160626874074</v>
      </c>
      <c r="Q157" s="1">
        <f xml:space="preserve"> P157 * (1-$J$2)</f>
        <v>6552.3552595530364</v>
      </c>
      <c r="R157" s="1">
        <f>R156*POWER(1+G$2, 1/12)</f>
        <v>1.7243040156718519</v>
      </c>
      <c r="S157" s="1">
        <f>L$2*R157</f>
        <v>655235.52595530369</v>
      </c>
      <c r="T157" s="1">
        <f t="shared" si="14"/>
        <v>4140.8053812066019</v>
      </c>
      <c r="U157" s="7">
        <f t="shared" si="18"/>
        <v>346374.01940866734</v>
      </c>
      <c r="V157" s="25">
        <f>-SUM(T$24:T157)/T$23</f>
        <v>18.318700970433362</v>
      </c>
      <c r="W157" s="15">
        <f>IF(A157&lt;=K$2,IF(A157=K$2,T157+G157, T157), 0)</f>
        <v>0</v>
      </c>
      <c r="X157" s="15">
        <f t="shared" si="19"/>
        <v>494478.63807538874</v>
      </c>
      <c r="Y157" s="25">
        <f>-SUM(W$24:W157)/W$23</f>
        <v>25.723931903769437</v>
      </c>
      <c r="Z157" s="8"/>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2"/>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row>
    <row r="158" spans="1:92" ht="15.75" thickBot="1" x14ac:dyDescent="0.3">
      <c r="A158" s="34">
        <v>135</v>
      </c>
      <c r="B158" s="11">
        <f>PMT(E$2/12, C$2, -E$23)</f>
        <v>1621.0513229898563</v>
      </c>
      <c r="C158" s="11">
        <f>IPMT(E$2/12, A158, C$2, -E$23)</f>
        <v>781.70539151923492</v>
      </c>
      <c r="D158" s="11">
        <f>PPMT(E$2/12, A158, C$2, -E$23)</f>
        <v>839.34593147062151</v>
      </c>
      <c r="E158" s="11">
        <f t="shared" si="15"/>
        <v>267173.93116083863</v>
      </c>
      <c r="F158" s="11">
        <f t="shared" si="16"/>
        <v>112826.06883916151</v>
      </c>
      <c r="G158" s="11">
        <f>F158+S158-L$2</f>
        <v>390731.10543465114</v>
      </c>
      <c r="H158" s="1">
        <f t="shared" si="17"/>
        <v>0</v>
      </c>
      <c r="I158" s="1">
        <f>O$2* $M158</f>
        <v>132.02114215869332</v>
      </c>
      <c r="J158" s="1">
        <f>P$2* $M158</f>
        <v>132.02114215869332</v>
      </c>
      <c r="K158" s="1">
        <f>Q$2* $M158</f>
        <v>396.06342647607994</v>
      </c>
      <c r="L158" s="1">
        <f>R$2* $M158</f>
        <v>132.02114215869332</v>
      </c>
      <c r="M158" s="1">
        <f>M157*POWER(1 + $I$2, 1/12)</f>
        <v>1.3202114215869332</v>
      </c>
      <c r="N158" s="1">
        <f t="shared" si="20"/>
        <v>792.12685295215999</v>
      </c>
      <c r="O158" s="1">
        <f>O157*POWER(1 + $H$2, 1/12)</f>
        <v>1.731329043672341</v>
      </c>
      <c r="P158" s="1">
        <f>$M$2 * O158</f>
        <v>6925.3161746893638</v>
      </c>
      <c r="Q158" s="1">
        <f xml:space="preserve"> P158 * (1-$J$2)</f>
        <v>6579.0503659548949</v>
      </c>
      <c r="R158" s="1">
        <f>R157*POWER(1+G$2, 1/12)</f>
        <v>1.731329043672341</v>
      </c>
      <c r="S158" s="1">
        <f>L$2*R158</f>
        <v>657905.0365954896</v>
      </c>
      <c r="T158" s="1">
        <f t="shared" si="14"/>
        <v>4165.8721900128785</v>
      </c>
      <c r="U158" s="7">
        <f t="shared" si="18"/>
        <v>350539.89159868023</v>
      </c>
      <c r="V158" s="25">
        <f>-SUM(T$24:T158)/T$23</f>
        <v>18.526994579934005</v>
      </c>
      <c r="W158" s="15">
        <f>IF(A158&lt;=K$2,IF(A158=K$2,T158+G158, T158), 0)</f>
        <v>0</v>
      </c>
      <c r="X158" s="15">
        <f t="shared" si="19"/>
        <v>494478.63807538874</v>
      </c>
      <c r="Y158" s="25">
        <f>-SUM(W$24:W158)/W$23</f>
        <v>25.723931903769437</v>
      </c>
      <c r="Z158" s="8"/>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2"/>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row>
    <row r="159" spans="1:92" ht="15.75" thickBot="1" x14ac:dyDescent="0.3">
      <c r="A159" s="34">
        <v>136</v>
      </c>
      <c r="B159" s="11">
        <f>PMT(E$2/12, C$2, -E$23)</f>
        <v>1621.0513229898563</v>
      </c>
      <c r="C159" s="11">
        <f>IPMT(E$2/12, A159, C$2, -E$23)</f>
        <v>779.25729921911216</v>
      </c>
      <c r="D159" s="11">
        <f>PPMT(E$2/12, A159, C$2, -E$23)</f>
        <v>841.79402377074416</v>
      </c>
      <c r="E159" s="11">
        <f t="shared" si="15"/>
        <v>266332.13713706791</v>
      </c>
      <c r="F159" s="11">
        <f t="shared" si="16"/>
        <v>113667.86286293225</v>
      </c>
      <c r="G159" s="11">
        <f>F159+S159-L$2</f>
        <v>394253.28601539752</v>
      </c>
      <c r="H159" s="1">
        <f t="shared" si="17"/>
        <v>0</v>
      </c>
      <c r="I159" s="1">
        <f>O$2* $M159</f>
        <v>132.29308409569788</v>
      </c>
      <c r="J159" s="1">
        <f>P$2* $M159</f>
        <v>132.29308409569788</v>
      </c>
      <c r="K159" s="1">
        <f>Q$2* $M159</f>
        <v>396.87925228709361</v>
      </c>
      <c r="L159" s="1">
        <f>R$2* $M159</f>
        <v>132.29308409569788</v>
      </c>
      <c r="M159" s="1">
        <f>M158*POWER(1 + $I$2, 1/12)</f>
        <v>1.3229308409569787</v>
      </c>
      <c r="N159" s="1">
        <f t="shared" si="20"/>
        <v>793.75850457418721</v>
      </c>
      <c r="O159" s="1">
        <f>O158*POWER(1 + $H$2, 1/12)</f>
        <v>1.7383826925064876</v>
      </c>
      <c r="P159" s="1">
        <f>$M$2 * O159</f>
        <v>6953.53077002595</v>
      </c>
      <c r="Q159" s="1">
        <f xml:space="preserve"> P159 * (1-$J$2)</f>
        <v>6605.8542315246523</v>
      </c>
      <c r="R159" s="1">
        <f>R158*POWER(1+G$2, 1/12)</f>
        <v>1.7383826925064876</v>
      </c>
      <c r="S159" s="1">
        <f>L$2*R159</f>
        <v>660585.42315246526</v>
      </c>
      <c r="T159" s="1">
        <f t="shared" si="14"/>
        <v>4191.0444039606091</v>
      </c>
      <c r="U159" s="7">
        <f t="shared" si="18"/>
        <v>354730.93600264087</v>
      </c>
      <c r="V159" s="25">
        <f>-SUM(T$24:T159)/T$23</f>
        <v>18.736546800132036</v>
      </c>
      <c r="W159" s="15">
        <f>IF(A159&lt;=K$2,IF(A159=K$2,T159+G159, T159), 0)</f>
        <v>0</v>
      </c>
      <c r="X159" s="15">
        <f t="shared" si="19"/>
        <v>494478.63807538874</v>
      </c>
      <c r="Y159" s="25">
        <f>-SUM(W$24:W159)/W$23</f>
        <v>25.723931903769437</v>
      </c>
      <c r="Z159" s="8"/>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2"/>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row>
    <row r="160" spans="1:92" ht="15.75" thickBot="1" x14ac:dyDescent="0.3">
      <c r="A160" s="34">
        <v>137</v>
      </c>
      <c r="B160" s="11">
        <f>PMT(E$2/12, C$2, -E$23)</f>
        <v>1621.0513229898563</v>
      </c>
      <c r="C160" s="11">
        <f>IPMT(E$2/12, A160, C$2, -E$23)</f>
        <v>776.80206664978095</v>
      </c>
      <c r="D160" s="11">
        <f>PPMT(E$2/12, A160, C$2, -E$23)</f>
        <v>844.24925634007536</v>
      </c>
      <c r="E160" s="11">
        <f t="shared" si="15"/>
        <v>265487.88788072782</v>
      </c>
      <c r="F160" s="11">
        <f t="shared" si="16"/>
        <v>114512.11211927232</v>
      </c>
      <c r="G160" s="11">
        <f>F160+S160-L$2</f>
        <v>397788.84205533448</v>
      </c>
      <c r="H160" s="1">
        <f t="shared" si="17"/>
        <v>0</v>
      </c>
      <c r="I160" s="1">
        <f>O$2* $M160</f>
        <v>132.56558618856752</v>
      </c>
      <c r="J160" s="1">
        <f>P$2* $M160</f>
        <v>132.56558618856752</v>
      </c>
      <c r="K160" s="1">
        <f>Q$2* $M160</f>
        <v>397.69675856570257</v>
      </c>
      <c r="L160" s="1">
        <f>R$2* $M160</f>
        <v>132.56558618856752</v>
      </c>
      <c r="M160" s="1">
        <f>M159*POWER(1 + $I$2, 1/12)</f>
        <v>1.3256558618856753</v>
      </c>
      <c r="N160" s="1">
        <f t="shared" si="20"/>
        <v>795.39351713140513</v>
      </c>
      <c r="O160" s="1">
        <f>O159*POWER(1 + $H$2, 1/12)</f>
        <v>1.7454650787791108</v>
      </c>
      <c r="P160" s="1">
        <f>$M$2 * O160</f>
        <v>6981.8603151164434</v>
      </c>
      <c r="Q160" s="1">
        <f xml:space="preserve"> P160 * (1-$J$2)</f>
        <v>6632.7672993606211</v>
      </c>
      <c r="R160" s="1">
        <f>R159*POWER(1+G$2, 1/12)</f>
        <v>1.7454650787791108</v>
      </c>
      <c r="S160" s="1">
        <f>L$2*R160</f>
        <v>663276.72993606213</v>
      </c>
      <c r="T160" s="1">
        <f t="shared" si="14"/>
        <v>4216.3224592393599</v>
      </c>
      <c r="U160" s="7">
        <f t="shared" si="18"/>
        <v>358947.25846188021</v>
      </c>
      <c r="V160" s="25">
        <f>-SUM(T$24:T160)/T$23</f>
        <v>18.947362923094005</v>
      </c>
      <c r="W160" s="15">
        <f>IF(A160&lt;=K$2,IF(A160=K$2,T160+G160, T160), 0)</f>
        <v>0</v>
      </c>
      <c r="X160" s="15">
        <f t="shared" si="19"/>
        <v>494478.63807538874</v>
      </c>
      <c r="Y160" s="25">
        <f>-SUM(W$24:W160)/W$23</f>
        <v>25.723931903769437</v>
      </c>
      <c r="Z160" s="8"/>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2"/>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row>
    <row r="161" spans="1:92" ht="15.75" thickBot="1" x14ac:dyDescent="0.3">
      <c r="A161" s="34">
        <v>138</v>
      </c>
      <c r="B161" s="11">
        <f>PMT(E$2/12, C$2, -E$23)</f>
        <v>1621.0513229898563</v>
      </c>
      <c r="C161" s="11">
        <f>IPMT(E$2/12, A161, C$2, -E$23)</f>
        <v>774.33967298545565</v>
      </c>
      <c r="D161" s="11">
        <f>PPMT(E$2/12, A161, C$2, -E$23)</f>
        <v>846.71165000440078</v>
      </c>
      <c r="E161" s="11">
        <f t="shared" si="15"/>
        <v>264641.17623072345</v>
      </c>
      <c r="F161" s="11">
        <f t="shared" si="16"/>
        <v>115358.82376927673</v>
      </c>
      <c r="G161" s="11">
        <f>F161+S161-L$2</f>
        <v>401337.82520591188</v>
      </c>
      <c r="H161" s="1">
        <f t="shared" si="17"/>
        <v>0</v>
      </c>
      <c r="I161" s="1">
        <f>O$2* $M161</f>
        <v>132.83864959113168</v>
      </c>
      <c r="J161" s="1">
        <f>P$2* $M161</f>
        <v>132.83864959113168</v>
      </c>
      <c r="K161" s="1">
        <f>Q$2* $M161</f>
        <v>398.51594877339511</v>
      </c>
      <c r="L161" s="1">
        <f>R$2* $M161</f>
        <v>132.83864959113168</v>
      </c>
      <c r="M161" s="1">
        <f>M160*POWER(1 + $I$2, 1/12)</f>
        <v>1.328386495911317</v>
      </c>
      <c r="N161" s="1">
        <f t="shared" si="20"/>
        <v>797.03189754679022</v>
      </c>
      <c r="O161" s="1">
        <f>O160*POWER(1 + $H$2, 1/12)</f>
        <v>1.7525763195700925</v>
      </c>
      <c r="P161" s="1">
        <f>$M$2 * O161</f>
        <v>7010.3052782803697</v>
      </c>
      <c r="Q161" s="1">
        <f xml:space="preserve"> P161 * (1-$J$2)</f>
        <v>6659.790014366351</v>
      </c>
      <c r="R161" s="1">
        <f>R160*POWER(1+G$2, 1/12)</f>
        <v>1.7525763195700925</v>
      </c>
      <c r="S161" s="1">
        <f>L$2*R161</f>
        <v>665979.00143663515</v>
      </c>
      <c r="T161" s="1">
        <f t="shared" si="14"/>
        <v>4241.706793829705</v>
      </c>
      <c r="U161" s="7">
        <f t="shared" si="18"/>
        <v>363188.96525570989</v>
      </c>
      <c r="V161" s="25">
        <f>-SUM(T$24:T161)/T$23</f>
        <v>19.159448262785489</v>
      </c>
      <c r="W161" s="15">
        <f>IF(A161&lt;=K$2,IF(A161=K$2,T161+G161, T161), 0)</f>
        <v>0</v>
      </c>
      <c r="X161" s="15">
        <f t="shared" si="19"/>
        <v>494478.63807538874</v>
      </c>
      <c r="Y161" s="25">
        <f>-SUM(W$24:W161)/W$23</f>
        <v>25.723931903769437</v>
      </c>
      <c r="Z161" s="8"/>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2"/>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row>
    <row r="162" spans="1:92" ht="15.75" thickBot="1" x14ac:dyDescent="0.3">
      <c r="A162" s="34">
        <v>139</v>
      </c>
      <c r="B162" s="11">
        <f>PMT(E$2/12, C$2, -E$23)</f>
        <v>1621.0513229898563</v>
      </c>
      <c r="C162" s="11">
        <f>IPMT(E$2/12, A162, C$2, -E$23)</f>
        <v>771.87009733960963</v>
      </c>
      <c r="D162" s="11">
        <f>PPMT(E$2/12, A162, C$2, -E$23)</f>
        <v>849.1812256502468</v>
      </c>
      <c r="E162" s="11">
        <f t="shared" si="15"/>
        <v>263791.9950050732</v>
      </c>
      <c r="F162" s="11">
        <f t="shared" si="16"/>
        <v>116208.00499492697</v>
      </c>
      <c r="G162" s="11">
        <f>F162+S162-L$2</f>
        <v>404900.2873207255</v>
      </c>
      <c r="H162" s="1">
        <f t="shared" si="17"/>
        <v>0</v>
      </c>
      <c r="I162" s="1">
        <f>O$2* $M162</f>
        <v>133.11227545959642</v>
      </c>
      <c r="J162" s="1">
        <f>P$2* $M162</f>
        <v>133.11227545959642</v>
      </c>
      <c r="K162" s="1">
        <f>Q$2* $M162</f>
        <v>399.33682637878928</v>
      </c>
      <c r="L162" s="1">
        <f>R$2* $M162</f>
        <v>133.11227545959642</v>
      </c>
      <c r="M162" s="1">
        <f>M161*POWER(1 + $I$2, 1/12)</f>
        <v>1.3311227545959643</v>
      </c>
      <c r="N162" s="1">
        <f t="shared" si="20"/>
        <v>798.67365275757845</v>
      </c>
      <c r="O162" s="1">
        <f>O161*POWER(1 + $H$2, 1/12)</f>
        <v>1.759716532436312</v>
      </c>
      <c r="P162" s="1">
        <f>$M$2 * O162</f>
        <v>7038.8661297452481</v>
      </c>
      <c r="Q162" s="1">
        <f xml:space="preserve"> P162 * (1-$J$2)</f>
        <v>6686.9228232579853</v>
      </c>
      <c r="R162" s="1">
        <f>R161*POWER(1+G$2, 1/12)</f>
        <v>1.759716532436312</v>
      </c>
      <c r="S162" s="1">
        <f>L$2*R162</f>
        <v>668692.28232579853</v>
      </c>
      <c r="T162" s="1">
        <f t="shared" si="14"/>
        <v>4267.1978475105507</v>
      </c>
      <c r="U162" s="7">
        <f t="shared" si="18"/>
        <v>367456.16310322046</v>
      </c>
      <c r="V162" s="25">
        <f>-SUM(T$24:T162)/T$23</f>
        <v>19.372808155161017</v>
      </c>
      <c r="W162" s="15">
        <f>IF(A162&lt;=K$2,IF(A162=K$2,T162+G162, T162), 0)</f>
        <v>0</v>
      </c>
      <c r="X162" s="15">
        <f t="shared" si="19"/>
        <v>494478.63807538874</v>
      </c>
      <c r="Y162" s="25">
        <f>-SUM(W$24:W162)/W$23</f>
        <v>25.723931903769437</v>
      </c>
      <c r="Z162" s="8"/>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2"/>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row>
    <row r="163" spans="1:92" ht="15.75" thickBot="1" x14ac:dyDescent="0.3">
      <c r="A163" s="34">
        <v>140</v>
      </c>
      <c r="B163" s="11">
        <f>PMT(E$2/12, C$2, -E$23)</f>
        <v>1621.0513229898563</v>
      </c>
      <c r="C163" s="11">
        <f>IPMT(E$2/12, A163, C$2, -E$23)</f>
        <v>769.39331876479639</v>
      </c>
      <c r="D163" s="11">
        <f>PPMT(E$2/12, A163, C$2, -E$23)</f>
        <v>851.65800422506004</v>
      </c>
      <c r="E163" s="11">
        <f t="shared" si="15"/>
        <v>262940.33700084814</v>
      </c>
      <c r="F163" s="11">
        <f t="shared" si="16"/>
        <v>117059.66299915203</v>
      </c>
      <c r="G163" s="11">
        <f>F163+S163-L$2</f>
        <v>408476.28045631619</v>
      </c>
      <c r="H163" s="1">
        <f t="shared" si="17"/>
        <v>0</v>
      </c>
      <c r="I163" s="1">
        <f>O$2* $M163</f>
        <v>133.3864649525494</v>
      </c>
      <c r="J163" s="1">
        <f>P$2* $M163</f>
        <v>133.3864649525494</v>
      </c>
      <c r="K163" s="1">
        <f>Q$2* $M163</f>
        <v>400.15939485764818</v>
      </c>
      <c r="L163" s="1">
        <f>R$2* $M163</f>
        <v>133.3864649525494</v>
      </c>
      <c r="M163" s="1">
        <f>M162*POWER(1 + $I$2, 1/12)</f>
        <v>1.333864649525494</v>
      </c>
      <c r="N163" s="1">
        <f t="shared" si="20"/>
        <v>800.31878971529636</v>
      </c>
      <c r="O163" s="1">
        <f>O162*POWER(1 + $H$2, 1/12)</f>
        <v>1.7668858354135899</v>
      </c>
      <c r="P163" s="1">
        <f>$M$2 * O163</f>
        <v>7067.5433416543592</v>
      </c>
      <c r="Q163" s="1">
        <f xml:space="preserve"> P163 * (1-$J$2)</f>
        <v>6714.166174571641</v>
      </c>
      <c r="R163" s="1">
        <f>R162*POWER(1+G$2, 1/12)</f>
        <v>1.7668858354135899</v>
      </c>
      <c r="S163" s="1">
        <f>L$2*R163</f>
        <v>671416.61745716422</v>
      </c>
      <c r="T163" s="1">
        <f t="shared" si="14"/>
        <v>4292.7960618664883</v>
      </c>
      <c r="U163" s="7">
        <f t="shared" si="18"/>
        <v>371748.95916508697</v>
      </c>
      <c r="V163" s="25">
        <f>-SUM(T$24:T163)/T$23</f>
        <v>19.587447958254344</v>
      </c>
      <c r="W163" s="15">
        <f>IF(A163&lt;=K$2,IF(A163=K$2,T163+G163, T163), 0)</f>
        <v>0</v>
      </c>
      <c r="X163" s="15">
        <f t="shared" si="19"/>
        <v>494478.63807538874</v>
      </c>
      <c r="Y163" s="25">
        <f>-SUM(W$24:W163)/W$23</f>
        <v>25.723931903769437</v>
      </c>
      <c r="Z163" s="8"/>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2"/>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row>
    <row r="164" spans="1:92" ht="15.75" thickBot="1" x14ac:dyDescent="0.3">
      <c r="A164" s="34">
        <v>141</v>
      </c>
      <c r="B164" s="11">
        <f>PMT(E$2/12, C$2, -E$23)</f>
        <v>1621.0513229898563</v>
      </c>
      <c r="C164" s="11">
        <f>IPMT(E$2/12, A164, C$2, -E$23)</f>
        <v>766.9093162524731</v>
      </c>
      <c r="D164" s="11">
        <f>PPMT(E$2/12, A164, C$2, -E$23)</f>
        <v>854.14200673738321</v>
      </c>
      <c r="E164" s="11">
        <f t="shared" si="15"/>
        <v>262086.19499411076</v>
      </c>
      <c r="F164" s="11">
        <f t="shared" si="16"/>
        <v>117913.80500588942</v>
      </c>
      <c r="G164" s="11">
        <f>F164+S164-L$2</f>
        <v>412065.85687297257</v>
      </c>
      <c r="H164" s="1">
        <f t="shared" si="17"/>
        <v>0</v>
      </c>
      <c r="I164" s="1">
        <f>O$2* $M164</f>
        <v>133.66121923096478</v>
      </c>
      <c r="J164" s="1">
        <f>P$2* $M164</f>
        <v>133.66121923096478</v>
      </c>
      <c r="K164" s="1">
        <f>Q$2* $M164</f>
        <v>400.98365769289433</v>
      </c>
      <c r="L164" s="1">
        <f>R$2* $M164</f>
        <v>133.66121923096478</v>
      </c>
      <c r="M164" s="1">
        <f>M163*POWER(1 + $I$2, 1/12)</f>
        <v>1.3366121923096477</v>
      </c>
      <c r="N164" s="1">
        <f t="shared" si="20"/>
        <v>801.96731538578865</v>
      </c>
      <c r="O164" s="1">
        <f>O163*POWER(1 + $H$2, 1/12)</f>
        <v>1.7740843470186398</v>
      </c>
      <c r="P164" s="1">
        <f>$M$2 * O164</f>
        <v>7096.3373880745594</v>
      </c>
      <c r="Q164" s="1">
        <f xml:space="preserve"> P164 * (1-$J$2)</f>
        <v>6741.5205186708308</v>
      </c>
      <c r="R164" s="1">
        <f>R163*POWER(1+G$2, 1/12)</f>
        <v>1.7740843470186398</v>
      </c>
      <c r="S164" s="1">
        <f>L$2*R164</f>
        <v>674152.05186708318</v>
      </c>
      <c r="T164" s="1">
        <f t="shared" si="14"/>
        <v>4318.5018802951863</v>
      </c>
      <c r="U164" s="7">
        <f t="shared" si="18"/>
        <v>376067.46104538214</v>
      </c>
      <c r="V164" s="25">
        <f>-SUM(T$24:T164)/T$23</f>
        <v>19.803373052269102</v>
      </c>
      <c r="W164" s="15">
        <f>IF(A164&lt;=K$2,IF(A164=K$2,T164+G164, T164), 0)</f>
        <v>0</v>
      </c>
      <c r="X164" s="15">
        <f t="shared" si="19"/>
        <v>494478.63807538874</v>
      </c>
      <c r="Y164" s="25">
        <f>-SUM(W$24:W164)/W$23</f>
        <v>25.723931903769437</v>
      </c>
      <c r="Z164" s="8"/>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2"/>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row>
    <row r="165" spans="1:92" ht="15.75" thickBot="1" x14ac:dyDescent="0.3">
      <c r="A165" s="34">
        <v>142</v>
      </c>
      <c r="B165" s="11">
        <f>PMT(E$2/12, C$2, -E$23)</f>
        <v>1621.0513229898563</v>
      </c>
      <c r="C165" s="11">
        <f>IPMT(E$2/12, A165, C$2, -E$23)</f>
        <v>764.41806873282258</v>
      </c>
      <c r="D165" s="11">
        <f>PPMT(E$2/12, A165, C$2, -E$23)</f>
        <v>856.63325425703385</v>
      </c>
      <c r="E165" s="11">
        <f t="shared" si="15"/>
        <v>261229.56173985373</v>
      </c>
      <c r="F165" s="11">
        <f t="shared" si="16"/>
        <v>118770.43826014645</v>
      </c>
      <c r="G165" s="11">
        <f>F165+S165-L$2</f>
        <v>415669.06903553649</v>
      </c>
      <c r="H165" s="1">
        <f t="shared" si="17"/>
        <v>0</v>
      </c>
      <c r="I165" s="1">
        <f>O$2* $M165</f>
        <v>133.9365394582081</v>
      </c>
      <c r="J165" s="1">
        <f>P$2* $M165</f>
        <v>133.9365394582081</v>
      </c>
      <c r="K165" s="1">
        <f>Q$2* $M165</f>
        <v>401.80961837462434</v>
      </c>
      <c r="L165" s="1">
        <f>R$2* $M165</f>
        <v>133.9365394582081</v>
      </c>
      <c r="M165" s="1">
        <f>M164*POWER(1 + $I$2, 1/12)</f>
        <v>1.3393653945820811</v>
      </c>
      <c r="N165" s="1">
        <f t="shared" si="20"/>
        <v>803.61923674924867</v>
      </c>
      <c r="O165" s="1">
        <f>O164*POWER(1 + $H$2, 1/12)</f>
        <v>1.7813121862510266</v>
      </c>
      <c r="P165" s="1">
        <f>$M$2 * O165</f>
        <v>7125.2487450041062</v>
      </c>
      <c r="Q165" s="1">
        <f xml:space="preserve"> P165 * (1-$J$2)</f>
        <v>6768.9863077539003</v>
      </c>
      <c r="R165" s="1">
        <f>R164*POWER(1+G$2, 1/12)</f>
        <v>1.7813121862510266</v>
      </c>
      <c r="S165" s="1">
        <f>L$2*R165</f>
        <v>676898.63077539008</v>
      </c>
      <c r="T165" s="1">
        <f t="shared" si="14"/>
        <v>4344.3157480147956</v>
      </c>
      <c r="U165" s="7">
        <f t="shared" si="18"/>
        <v>380411.77679339692</v>
      </c>
      <c r="V165" s="25">
        <f>-SUM(T$24:T165)/T$23</f>
        <v>20.020588839669841</v>
      </c>
      <c r="W165" s="15">
        <f>IF(A165&lt;=K$2,IF(A165=K$2,T165+G165, T165), 0)</f>
        <v>0</v>
      </c>
      <c r="X165" s="15">
        <f t="shared" si="19"/>
        <v>494478.63807538874</v>
      </c>
      <c r="Y165" s="25">
        <f>-SUM(W$24:W165)/W$23</f>
        <v>25.723931903769437</v>
      </c>
      <c r="Z165" s="8"/>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2"/>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row>
    <row r="166" spans="1:92" ht="15.75" thickBot="1" x14ac:dyDescent="0.3">
      <c r="A166" s="34">
        <v>143</v>
      </c>
      <c r="B166" s="11">
        <f>PMT(E$2/12, C$2, -E$23)</f>
        <v>1621.0513229898563</v>
      </c>
      <c r="C166" s="11">
        <f>IPMT(E$2/12, A166, C$2, -E$23)</f>
        <v>761.91955507457283</v>
      </c>
      <c r="D166" s="11">
        <f>PPMT(E$2/12, A166, C$2, -E$23)</f>
        <v>859.13176791528349</v>
      </c>
      <c r="E166" s="11">
        <f t="shared" si="15"/>
        <v>260370.42997193846</v>
      </c>
      <c r="F166" s="11">
        <f t="shared" si="16"/>
        <v>119629.57002806173</v>
      </c>
      <c r="G166" s="11">
        <f>F166+S166-L$2</f>
        <v>419285.96961421287</v>
      </c>
      <c r="H166" s="1">
        <f t="shared" si="17"/>
        <v>0</v>
      </c>
      <c r="I166" s="1">
        <f>O$2* $M166</f>
        <v>134.21242680004136</v>
      </c>
      <c r="J166" s="1">
        <f>P$2* $M166</f>
        <v>134.21242680004136</v>
      </c>
      <c r="K166" s="1">
        <f>Q$2* $M166</f>
        <v>402.63728040012404</v>
      </c>
      <c r="L166" s="1">
        <f>R$2* $M166</f>
        <v>134.21242680004136</v>
      </c>
      <c r="M166" s="1">
        <f>M165*POWER(1 + $I$2, 1/12)</f>
        <v>1.3421242680004135</v>
      </c>
      <c r="N166" s="1">
        <f t="shared" si="20"/>
        <v>805.27456080024808</v>
      </c>
      <c r="O166" s="1">
        <f>O165*POWER(1 + $H$2, 1/12)</f>
        <v>1.7885694725951347</v>
      </c>
      <c r="P166" s="1">
        <f>$M$2 * O166</f>
        <v>7154.2778903805383</v>
      </c>
      <c r="Q166" s="1">
        <f xml:space="preserve"> P166 * (1-$J$2)</f>
        <v>6796.5639958615111</v>
      </c>
      <c r="R166" s="1">
        <f>R165*POWER(1+G$2, 1/12)</f>
        <v>1.7885694725951347</v>
      </c>
      <c r="S166" s="1">
        <f>L$2*R166</f>
        <v>679656.39958615112</v>
      </c>
      <c r="T166" s="1">
        <f t="shared" si="14"/>
        <v>4370.2381120714072</v>
      </c>
      <c r="U166" s="7">
        <f t="shared" si="18"/>
        <v>384782.01490546833</v>
      </c>
      <c r="V166" s="25">
        <f>-SUM(T$24:T166)/T$23</f>
        <v>20.239100745273412</v>
      </c>
      <c r="W166" s="15">
        <f>IF(A166&lt;=K$2,IF(A166=K$2,T166+G166, T166), 0)</f>
        <v>0</v>
      </c>
      <c r="X166" s="15">
        <f t="shared" si="19"/>
        <v>494478.63807538874</v>
      </c>
      <c r="Y166" s="25">
        <f>-SUM(W$24:W166)/W$23</f>
        <v>25.723931903769437</v>
      </c>
      <c r="Z166" s="8"/>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2"/>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row>
    <row r="167" spans="1:92" ht="15.75" thickBot="1" x14ac:dyDescent="0.3">
      <c r="A167" s="34">
        <v>144</v>
      </c>
      <c r="B167" s="11">
        <f>PMT(E$2/12, C$2, -E$23)</f>
        <v>1621.0513229898563</v>
      </c>
      <c r="C167" s="11">
        <f>IPMT(E$2/12, A167, C$2, -E$23)</f>
        <v>759.41375408481997</v>
      </c>
      <c r="D167" s="11">
        <f>PPMT(E$2/12, A167, C$2, -E$23)</f>
        <v>861.63756890503657</v>
      </c>
      <c r="E167" s="11">
        <f t="shared" si="15"/>
        <v>259508.79240303341</v>
      </c>
      <c r="F167" s="11">
        <f t="shared" si="16"/>
        <v>120491.20759696676</v>
      </c>
      <c r="G167" s="11">
        <f>F167+S167-L$2</f>
        <v>422916.61148538068</v>
      </c>
      <c r="H167" s="1">
        <f t="shared" si="17"/>
        <v>0</v>
      </c>
      <c r="I167" s="1">
        <f>O$2* $M167</f>
        <v>134.48888242462769</v>
      </c>
      <c r="J167" s="1">
        <f>P$2* $M167</f>
        <v>134.48888242462769</v>
      </c>
      <c r="K167" s="1">
        <f>Q$2* $M167</f>
        <v>403.46664727388304</v>
      </c>
      <c r="L167" s="1">
        <f>R$2* $M167</f>
        <v>134.48888242462769</v>
      </c>
      <c r="M167" s="1">
        <f>M166*POWER(1 + $I$2, 1/12)</f>
        <v>1.3448888242462769</v>
      </c>
      <c r="N167" s="1">
        <f t="shared" si="20"/>
        <v>806.93329454776608</v>
      </c>
      <c r="O167" s="1">
        <f>O166*POWER(1 + $H$2, 1/12)</f>
        <v>1.7958563260221418</v>
      </c>
      <c r="P167" s="1">
        <f>$M$2 * O167</f>
        <v>7183.4253040885678</v>
      </c>
      <c r="Q167" s="1">
        <f xml:space="preserve"> P167 * (1-$J$2)</f>
        <v>6824.2540388841389</v>
      </c>
      <c r="R167" s="1">
        <f>R166*POWER(1+G$2, 1/12)</f>
        <v>1.7958563260221418</v>
      </c>
      <c r="S167" s="1">
        <f>L$2*R167</f>
        <v>682425.40388841392</v>
      </c>
      <c r="T167" s="1">
        <f t="shared" si="14"/>
        <v>4396.2694213465165</v>
      </c>
      <c r="U167" s="7">
        <f t="shared" si="18"/>
        <v>389178.28432681487</v>
      </c>
      <c r="V167" s="25">
        <f>-SUM(T$24:T167)/T$23</f>
        <v>20.458914216340737</v>
      </c>
      <c r="W167" s="15">
        <f>IF(A167&lt;=K$2,IF(A167=K$2,T167+G167, T167), 0)</f>
        <v>0</v>
      </c>
      <c r="X167" s="15">
        <f t="shared" si="19"/>
        <v>494478.63807538874</v>
      </c>
      <c r="Y167" s="25">
        <f>-SUM(W$24:W167)/W$23</f>
        <v>25.723931903769437</v>
      </c>
      <c r="Z167" s="8"/>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2"/>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row>
    <row r="168" spans="1:92" ht="15.75" thickBot="1" x14ac:dyDescent="0.3">
      <c r="A168" s="34">
        <v>145</v>
      </c>
      <c r="B168" s="11">
        <f>PMT(E$2/12, C$2, -E$23)</f>
        <v>1621.0513229898563</v>
      </c>
      <c r="C168" s="11">
        <f>IPMT(E$2/12, A168, C$2, -E$23)</f>
        <v>756.90064450884688</v>
      </c>
      <c r="D168" s="11">
        <f>PPMT(E$2/12, A168, C$2, -E$23)</f>
        <v>864.15067848100955</v>
      </c>
      <c r="E168" s="11">
        <f t="shared" si="15"/>
        <v>258644.64172455241</v>
      </c>
      <c r="F168" s="11">
        <f t="shared" si="16"/>
        <v>121355.35827544777</v>
      </c>
      <c r="G168" s="11">
        <f>F168+S168-L$2</f>
        <v>426561.04773240921</v>
      </c>
      <c r="H168" s="1">
        <f t="shared" si="17"/>
        <v>0</v>
      </c>
      <c r="I168" s="1">
        <f>O$2* $M168</f>
        <v>134.76590750253655</v>
      </c>
      <c r="J168" s="1">
        <f>P$2* $M168</f>
        <v>134.76590750253655</v>
      </c>
      <c r="K168" s="1">
        <f>Q$2* $M168</f>
        <v>404.29772250760965</v>
      </c>
      <c r="L168" s="1">
        <f>R$2* $M168</f>
        <v>134.76590750253655</v>
      </c>
      <c r="M168" s="1">
        <f>M167*POWER(1 + $I$2, 1/12)</f>
        <v>1.3476590750253654</v>
      </c>
      <c r="N168" s="1">
        <f t="shared" si="20"/>
        <v>808.59544501521918</v>
      </c>
      <c r="O168" s="1">
        <f>O167*POWER(1 + $H$2, 1/12)</f>
        <v>1.803172866992004</v>
      </c>
      <c r="P168" s="1">
        <f>$M$2 * O168</f>
        <v>7212.6914679680158</v>
      </c>
      <c r="Q168" s="1">
        <f xml:space="preserve"> P168 * (1-$J$2)</f>
        <v>6852.056894569615</v>
      </c>
      <c r="R168" s="1">
        <f>R167*POWER(1+G$2, 1/12)</f>
        <v>1.803172866992004</v>
      </c>
      <c r="S168" s="1">
        <f>L$2*R168</f>
        <v>685205.68945696147</v>
      </c>
      <c r="T168" s="1">
        <f t="shared" si="14"/>
        <v>4422.4101265645395</v>
      </c>
      <c r="U168" s="7">
        <f t="shared" si="18"/>
        <v>393600.69445337943</v>
      </c>
      <c r="V168" s="25">
        <f>-SUM(T$24:T168)/T$23</f>
        <v>20.680034722668967</v>
      </c>
      <c r="W168" s="15">
        <f>IF(A168&lt;=K$2,IF(A168=K$2,T168+G168, T168), 0)</f>
        <v>0</v>
      </c>
      <c r="X168" s="15">
        <f t="shared" si="19"/>
        <v>494478.63807538874</v>
      </c>
      <c r="Y168" s="25">
        <f>-SUM(W$24:W168)/W$23</f>
        <v>25.723931903769437</v>
      </c>
      <c r="Z168" s="8"/>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2"/>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row>
    <row r="169" spans="1:92" ht="15.75" thickBot="1" x14ac:dyDescent="0.3">
      <c r="A169" s="34">
        <v>146</v>
      </c>
      <c r="B169" s="11">
        <f>PMT(E$2/12, C$2, -E$23)</f>
        <v>1621.0513229898563</v>
      </c>
      <c r="C169" s="11">
        <f>IPMT(E$2/12, A169, C$2, -E$23)</f>
        <v>754.38020502994402</v>
      </c>
      <c r="D169" s="11">
        <f>PPMT(E$2/12, A169, C$2, -E$23)</f>
        <v>866.67111795991241</v>
      </c>
      <c r="E169" s="11">
        <f t="shared" si="15"/>
        <v>257777.97060659248</v>
      </c>
      <c r="F169" s="11">
        <f t="shared" si="16"/>
        <v>122222.02939340768</v>
      </c>
      <c r="G169" s="11">
        <f>F169+S169-L$2</f>
        <v>430219.33164647699</v>
      </c>
      <c r="H169" s="1">
        <f t="shared" si="17"/>
        <v>0</v>
      </c>
      <c r="I169" s="1">
        <f>O$2* $M169</f>
        <v>135.04350320674854</v>
      </c>
      <c r="J169" s="1">
        <f>P$2* $M169</f>
        <v>135.04350320674854</v>
      </c>
      <c r="K169" s="1">
        <f>Q$2* $M169</f>
        <v>405.13050962024562</v>
      </c>
      <c r="L169" s="1">
        <f>R$2* $M169</f>
        <v>135.04350320674854</v>
      </c>
      <c r="M169" s="1">
        <f>M168*POWER(1 + $I$2, 1/12)</f>
        <v>1.3504350320674854</v>
      </c>
      <c r="N169" s="1">
        <f t="shared" si="20"/>
        <v>810.26101924049112</v>
      </c>
      <c r="O169" s="1">
        <f>O168*POWER(1 + $H$2, 1/12)</f>
        <v>1.8105192164554456</v>
      </c>
      <c r="P169" s="1">
        <f>$M$2 * O169</f>
        <v>7242.0768658217821</v>
      </c>
      <c r="Q169" s="1">
        <f xml:space="preserve"> P169 * (1-$J$2)</f>
        <v>6879.973022530693</v>
      </c>
      <c r="R169" s="1">
        <f>R168*POWER(1+G$2, 1/12)</f>
        <v>1.8105192164554456</v>
      </c>
      <c r="S169" s="1">
        <f>L$2*R169</f>
        <v>687997.30225306936</v>
      </c>
      <c r="T169" s="1">
        <f t="shared" si="14"/>
        <v>4448.660680300346</v>
      </c>
      <c r="U169" s="7">
        <f t="shared" si="18"/>
        <v>398049.35513367975</v>
      </c>
      <c r="V169" s="25">
        <f>-SUM(T$24:T169)/T$23</f>
        <v>20.902467756683983</v>
      </c>
      <c r="W169" s="15">
        <f>IF(A169&lt;=K$2,IF(A169=K$2,T169+G169, T169), 0)</f>
        <v>0</v>
      </c>
      <c r="X169" s="15">
        <f t="shared" si="19"/>
        <v>494478.63807538874</v>
      </c>
      <c r="Y169" s="25">
        <f>-SUM(W$24:W169)/W$23</f>
        <v>25.723931903769437</v>
      </c>
      <c r="Z169" s="8"/>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2"/>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row>
    <row r="170" spans="1:92" ht="15.75" thickBot="1" x14ac:dyDescent="0.3">
      <c r="A170" s="34">
        <v>147</v>
      </c>
      <c r="B170" s="11">
        <f>PMT(E$2/12, C$2, -E$23)</f>
        <v>1621.0513229898563</v>
      </c>
      <c r="C170" s="11">
        <f>IPMT(E$2/12, A170, C$2, -E$23)</f>
        <v>751.85241426922755</v>
      </c>
      <c r="D170" s="11">
        <f>PPMT(E$2/12, A170, C$2, -E$23)</f>
        <v>869.19890872062876</v>
      </c>
      <c r="E170" s="11">
        <f t="shared" si="15"/>
        <v>256908.77169787185</v>
      </c>
      <c r="F170" s="11">
        <f t="shared" si="16"/>
        <v>123091.22830212831</v>
      </c>
      <c r="G170" s="11">
        <f>F170+S170-L$2</f>
        <v>433891.51672739268</v>
      </c>
      <c r="H170" s="1">
        <f t="shared" si="17"/>
        <v>0</v>
      </c>
      <c r="I170" s="1">
        <f>O$2* $M170</f>
        <v>135.32167071266042</v>
      </c>
      <c r="J170" s="1">
        <f>P$2* $M170</f>
        <v>135.32167071266042</v>
      </c>
      <c r="K170" s="1">
        <f>Q$2* $M170</f>
        <v>405.96501213798126</v>
      </c>
      <c r="L170" s="1">
        <f>R$2* $M170</f>
        <v>135.32167071266042</v>
      </c>
      <c r="M170" s="1">
        <f>M169*POWER(1 + $I$2, 1/12)</f>
        <v>1.3532167071266041</v>
      </c>
      <c r="N170" s="1">
        <f t="shared" si="20"/>
        <v>811.93002427596252</v>
      </c>
      <c r="O170" s="1">
        <f>O169*POWER(1 + $H$2, 1/12)</f>
        <v>1.817895495855959</v>
      </c>
      <c r="P170" s="1">
        <f>$M$2 * O170</f>
        <v>7271.5819834238364</v>
      </c>
      <c r="Q170" s="1">
        <f xml:space="preserve"> P170 * (1-$J$2)</f>
        <v>6908.0028842526444</v>
      </c>
      <c r="R170" s="1">
        <f>R169*POWER(1+G$2, 1/12)</f>
        <v>1.817895495855959</v>
      </c>
      <c r="S170" s="1">
        <f>L$2*R170</f>
        <v>690800.28842526441</v>
      </c>
      <c r="T170" s="1">
        <f t="shared" si="14"/>
        <v>4475.0215369868256</v>
      </c>
      <c r="U170" s="7">
        <f t="shared" si="18"/>
        <v>402524.37667066656</v>
      </c>
      <c r="V170" s="25">
        <f>-SUM(T$24:T170)/T$23</f>
        <v>21.126218833533322</v>
      </c>
      <c r="W170" s="15">
        <f>IF(A170&lt;=K$2,IF(A170=K$2,T170+G170, T170), 0)</f>
        <v>0</v>
      </c>
      <c r="X170" s="15">
        <f t="shared" si="19"/>
        <v>494478.63807538874</v>
      </c>
      <c r="Y170" s="25">
        <f>-SUM(W$24:W170)/W$23</f>
        <v>25.723931903769437</v>
      </c>
      <c r="Z170" s="8"/>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2"/>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row>
    <row r="171" spans="1:92" ht="15.75" thickBot="1" x14ac:dyDescent="0.3">
      <c r="A171" s="34">
        <v>148</v>
      </c>
      <c r="B171" s="11">
        <f>PMT(E$2/12, C$2, -E$23)</f>
        <v>1621.0513229898563</v>
      </c>
      <c r="C171" s="11">
        <f>IPMT(E$2/12, A171, C$2, -E$23)</f>
        <v>749.31725078545901</v>
      </c>
      <c r="D171" s="11">
        <f>PPMT(E$2/12, A171, C$2, -E$23)</f>
        <v>871.73407220439742</v>
      </c>
      <c r="E171" s="11">
        <f t="shared" si="15"/>
        <v>256037.03762566746</v>
      </c>
      <c r="F171" s="11">
        <f t="shared" si="16"/>
        <v>123962.96237433271</v>
      </c>
      <c r="G171" s="11">
        <f>F171+S171-L$2</f>
        <v>437577.65668442158</v>
      </c>
      <c r="H171" s="1">
        <f t="shared" si="17"/>
        <v>0</v>
      </c>
      <c r="I171" s="1">
        <f>O$2* $M171</f>
        <v>135.60041119809009</v>
      </c>
      <c r="J171" s="1">
        <f>P$2* $M171</f>
        <v>135.60041119809009</v>
      </c>
      <c r="K171" s="1">
        <f>Q$2* $M171</f>
        <v>406.80123359427023</v>
      </c>
      <c r="L171" s="1">
        <f>R$2* $M171</f>
        <v>135.60041119809009</v>
      </c>
      <c r="M171" s="1">
        <f>M170*POWER(1 + $I$2, 1/12)</f>
        <v>1.3560041119809008</v>
      </c>
      <c r="N171" s="1">
        <f t="shared" si="20"/>
        <v>813.60246718854046</v>
      </c>
      <c r="O171" s="1">
        <f>O170*POWER(1 + $H$2, 1/12)</f>
        <v>1.8253018271318129</v>
      </c>
      <c r="P171" s="1">
        <f>$M$2 * O171</f>
        <v>7301.2073085272514</v>
      </c>
      <c r="Q171" s="1">
        <f xml:space="preserve"> P171 * (1-$J$2)</f>
        <v>6936.1469431008882</v>
      </c>
      <c r="R171" s="1">
        <f>R170*POWER(1+G$2, 1/12)</f>
        <v>1.8253018271318129</v>
      </c>
      <c r="S171" s="1">
        <f>L$2*R171</f>
        <v>693614.69431008887</v>
      </c>
      <c r="T171" s="1">
        <f t="shared" si="14"/>
        <v>4501.4931529224914</v>
      </c>
      <c r="U171" s="7">
        <f t="shared" si="18"/>
        <v>407025.86982358905</v>
      </c>
      <c r="V171" s="25">
        <f>-SUM(T$24:T171)/T$23</f>
        <v>21.351293491179447</v>
      </c>
      <c r="W171" s="15">
        <f>IF(A171&lt;=K$2,IF(A171=K$2,T171+G171, T171), 0)</f>
        <v>0</v>
      </c>
      <c r="X171" s="15">
        <f t="shared" si="19"/>
        <v>494478.63807538874</v>
      </c>
      <c r="Y171" s="25">
        <f>-SUM(W$24:W171)/W$23</f>
        <v>25.723931903769437</v>
      </c>
      <c r="Z171" s="8"/>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2"/>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row>
    <row r="172" spans="1:92" ht="15.75" thickBot="1" x14ac:dyDescent="0.3">
      <c r="A172" s="34">
        <v>149</v>
      </c>
      <c r="B172" s="11">
        <f>PMT(E$2/12, C$2, -E$23)</f>
        <v>1621.0513229898563</v>
      </c>
      <c r="C172" s="11">
        <f>IPMT(E$2/12, A172, C$2, -E$23)</f>
        <v>746.77469307486297</v>
      </c>
      <c r="D172" s="11">
        <f>PPMT(E$2/12, A172, C$2, -E$23)</f>
        <v>874.27662991499358</v>
      </c>
      <c r="E172" s="11">
        <f t="shared" si="15"/>
        <v>255162.76099575247</v>
      </c>
      <c r="F172" s="11">
        <f t="shared" si="16"/>
        <v>124837.23900424771</v>
      </c>
      <c r="G172" s="11">
        <f>F172+S172-L$2</f>
        <v>441277.80543711327</v>
      </c>
      <c r="H172" s="1">
        <f t="shared" si="17"/>
        <v>0</v>
      </c>
      <c r="I172" s="1">
        <f>O$2* $M172</f>
        <v>135.87972584328151</v>
      </c>
      <c r="J172" s="1">
        <f>P$2* $M172</f>
        <v>135.87972584328151</v>
      </c>
      <c r="K172" s="1">
        <f>Q$2* $M172</f>
        <v>407.63917752984446</v>
      </c>
      <c r="L172" s="1">
        <f>R$2* $M172</f>
        <v>135.87972584328151</v>
      </c>
      <c r="M172" s="1">
        <f>M171*POWER(1 + $I$2, 1/12)</f>
        <v>1.358797258432815</v>
      </c>
      <c r="N172" s="1">
        <f t="shared" si="20"/>
        <v>815.27835505968892</v>
      </c>
      <c r="O172" s="1">
        <f>O171*POWER(1 + $H$2, 1/12)</f>
        <v>1.8327383327180673</v>
      </c>
      <c r="P172" s="1">
        <f>$M$2 * O172</f>
        <v>7330.9533308722694</v>
      </c>
      <c r="Q172" s="1">
        <f xml:space="preserve"> P172 * (1-$J$2)</f>
        <v>6964.4056643286558</v>
      </c>
      <c r="R172" s="1">
        <f>R171*POWER(1+G$2, 1/12)</f>
        <v>1.8327383327180673</v>
      </c>
      <c r="S172" s="1">
        <f>L$2*R172</f>
        <v>696440.56643286557</v>
      </c>
      <c r="T172" s="1">
        <f t="shared" si="14"/>
        <v>4528.075986279111</v>
      </c>
      <c r="U172" s="7">
        <f t="shared" si="18"/>
        <v>411553.94580986816</v>
      </c>
      <c r="V172" s="25">
        <f>-SUM(T$24:T172)/T$23</f>
        <v>21.577697290493404</v>
      </c>
      <c r="W172" s="15">
        <f>IF(A172&lt;=K$2,IF(A172=K$2,T172+G172, T172), 0)</f>
        <v>0</v>
      </c>
      <c r="X172" s="15">
        <f t="shared" si="19"/>
        <v>494478.63807538874</v>
      </c>
      <c r="Y172" s="25">
        <f>-SUM(W$24:W172)/W$23</f>
        <v>25.723931903769437</v>
      </c>
      <c r="Z172" s="8"/>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2"/>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row>
    <row r="173" spans="1:92" ht="15.75" thickBot="1" x14ac:dyDescent="0.3">
      <c r="A173" s="34">
        <v>150</v>
      </c>
      <c r="B173" s="11">
        <f>PMT(E$2/12, C$2, -E$23)</f>
        <v>1621.0513229898563</v>
      </c>
      <c r="C173" s="11">
        <f>IPMT(E$2/12, A173, C$2, -E$23)</f>
        <v>744.2247195709441</v>
      </c>
      <c r="D173" s="11">
        <f>PPMT(E$2/12, A173, C$2, -E$23)</f>
        <v>876.8266034189121</v>
      </c>
      <c r="E173" s="11">
        <f t="shared" si="15"/>
        <v>254285.93439233355</v>
      </c>
      <c r="F173" s="11">
        <f t="shared" si="16"/>
        <v>125714.06560766662</v>
      </c>
      <c r="G173" s="11">
        <f>F173+S173-L$2</f>
        <v>444992.01711613382</v>
      </c>
      <c r="H173" s="1">
        <f t="shared" si="17"/>
        <v>0</v>
      </c>
      <c r="I173" s="1">
        <f>O$2* $M173</f>
        <v>136.15961583090979</v>
      </c>
      <c r="J173" s="1">
        <f>P$2* $M173</f>
        <v>136.15961583090979</v>
      </c>
      <c r="K173" s="1">
        <f>Q$2* $M173</f>
        <v>408.47884749272936</v>
      </c>
      <c r="L173" s="1">
        <f>R$2* $M173</f>
        <v>136.15961583090979</v>
      </c>
      <c r="M173" s="1">
        <f>M172*POWER(1 + $I$2, 1/12)</f>
        <v>1.3615961583090979</v>
      </c>
      <c r="N173" s="1">
        <f t="shared" si="20"/>
        <v>816.95769498545883</v>
      </c>
      <c r="O173" s="1">
        <f>O172*POWER(1 + $H$2, 1/12)</f>
        <v>1.840205135548598</v>
      </c>
      <c r="P173" s="1">
        <f>$M$2 * O173</f>
        <v>7360.8205421943921</v>
      </c>
      <c r="Q173" s="1">
        <f xml:space="preserve"> P173 * (1-$J$2)</f>
        <v>6992.7795150846723</v>
      </c>
      <c r="R173" s="1">
        <f>R172*POWER(1+G$2, 1/12)</f>
        <v>1.840205135548598</v>
      </c>
      <c r="S173" s="1">
        <f>L$2*R173</f>
        <v>699277.9515084672</v>
      </c>
      <c r="T173" s="1">
        <f t="shared" si="14"/>
        <v>4554.7704971093572</v>
      </c>
      <c r="U173" s="7">
        <f t="shared" si="18"/>
        <v>416108.7163069775</v>
      </c>
      <c r="V173" s="25">
        <f>-SUM(T$24:T173)/T$23</f>
        <v>21.805435815348869</v>
      </c>
      <c r="W173" s="15">
        <f>IF(A173&lt;=K$2,IF(A173=K$2,T173+G173, T173), 0)</f>
        <v>0</v>
      </c>
      <c r="X173" s="15">
        <f t="shared" si="19"/>
        <v>494478.63807538874</v>
      </c>
      <c r="Y173" s="25">
        <f>-SUM(W$24:W173)/W$23</f>
        <v>25.723931903769437</v>
      </c>
      <c r="Z173" s="8"/>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2"/>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row>
    <row r="174" spans="1:92" ht="15.75" thickBot="1" x14ac:dyDescent="0.3">
      <c r="A174" s="34">
        <v>151</v>
      </c>
      <c r="B174" s="11">
        <f>PMT(E$2/12, C$2, -E$23)</f>
        <v>1621.0513229898563</v>
      </c>
      <c r="C174" s="11">
        <f>IPMT(E$2/12, A174, C$2, -E$23)</f>
        <v>741.66730864430576</v>
      </c>
      <c r="D174" s="11">
        <f>PPMT(E$2/12, A174, C$2, -E$23)</f>
        <v>879.38401434555067</v>
      </c>
      <c r="E174" s="11">
        <f t="shared" si="15"/>
        <v>253406.55037798799</v>
      </c>
      <c r="F174" s="11">
        <f t="shared" si="16"/>
        <v>126593.44962201217</v>
      </c>
      <c r="G174" s="11">
        <f>F174+S174-L$2</f>
        <v>448720.34606410097</v>
      </c>
      <c r="H174" s="1">
        <f t="shared" si="17"/>
        <v>0</v>
      </c>
      <c r="I174" s="1">
        <f>O$2* $M174</f>
        <v>136.44008234608614</v>
      </c>
      <c r="J174" s="1">
        <f>P$2* $M174</f>
        <v>136.44008234608614</v>
      </c>
      <c r="K174" s="1">
        <f>Q$2* $M174</f>
        <v>409.32024703825846</v>
      </c>
      <c r="L174" s="1">
        <f>R$2* $M174</f>
        <v>136.44008234608614</v>
      </c>
      <c r="M174" s="1">
        <f>M173*POWER(1 + $I$2, 1/12)</f>
        <v>1.3644008234608616</v>
      </c>
      <c r="N174" s="1">
        <f t="shared" si="20"/>
        <v>818.6404940765168</v>
      </c>
      <c r="O174" s="1">
        <f>O173*POWER(1 + $H$2, 1/12)</f>
        <v>1.8477023590581283</v>
      </c>
      <c r="P174" s="1">
        <f>$M$2 * O174</f>
        <v>7390.8094362325128</v>
      </c>
      <c r="Q174" s="1">
        <f xml:space="preserve"> P174 * (1-$J$2)</f>
        <v>7021.2689644208867</v>
      </c>
      <c r="R174" s="1">
        <f>R173*POWER(1+G$2, 1/12)</f>
        <v>1.8477023590581283</v>
      </c>
      <c r="S174" s="1">
        <f>L$2*R174</f>
        <v>702126.89644208876</v>
      </c>
      <c r="T174" s="1">
        <f t="shared" si="14"/>
        <v>4581.5771473545137</v>
      </c>
      <c r="U174" s="7">
        <f t="shared" si="18"/>
        <v>420690.29345433199</v>
      </c>
      <c r="V174" s="25">
        <f>-SUM(T$24:T174)/T$23</f>
        <v>22.034514672716593</v>
      </c>
      <c r="W174" s="15">
        <f>IF(A174&lt;=K$2,IF(A174=K$2,T174+G174, T174), 0)</f>
        <v>0</v>
      </c>
      <c r="X174" s="15">
        <f t="shared" si="19"/>
        <v>494478.63807538874</v>
      </c>
      <c r="Y174" s="25">
        <f>-SUM(W$24:W174)/W$23</f>
        <v>25.723931903769437</v>
      </c>
      <c r="Z174" s="8"/>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2"/>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row>
    <row r="175" spans="1:92" ht="15.75" thickBot="1" x14ac:dyDescent="0.3">
      <c r="A175" s="34">
        <v>152</v>
      </c>
      <c r="B175" s="11">
        <f>PMT(E$2/12, C$2, -E$23)</f>
        <v>1621.0513229898563</v>
      </c>
      <c r="C175" s="11">
        <f>IPMT(E$2/12, A175, C$2, -E$23)</f>
        <v>739.1024386024643</v>
      </c>
      <c r="D175" s="11">
        <f>PPMT(E$2/12, A175, C$2, -E$23)</f>
        <v>881.9488843873919</v>
      </c>
      <c r="E175" s="11">
        <f t="shared" si="15"/>
        <v>252524.60149360061</v>
      </c>
      <c r="F175" s="11">
        <f t="shared" si="16"/>
        <v>127475.39850639956</v>
      </c>
      <c r="G175" s="11">
        <f>F175+S175-L$2</f>
        <v>452462.84683642222</v>
      </c>
      <c r="H175" s="1">
        <f t="shared" si="17"/>
        <v>0</v>
      </c>
      <c r="I175" s="1">
        <f>O$2* $M175</f>
        <v>136.72112657636296</v>
      </c>
      <c r="J175" s="1">
        <f>P$2* $M175</f>
        <v>136.72112657636296</v>
      </c>
      <c r="K175" s="1">
        <f>Q$2* $M175</f>
        <v>410.16337972908883</v>
      </c>
      <c r="L175" s="1">
        <f>R$2* $M175</f>
        <v>136.72112657636296</v>
      </c>
      <c r="M175" s="1">
        <f>M174*POWER(1 + $I$2, 1/12)</f>
        <v>1.3672112657636295</v>
      </c>
      <c r="N175" s="1">
        <f t="shared" si="20"/>
        <v>820.32675945817766</v>
      </c>
      <c r="O175" s="1">
        <f>O174*POWER(1 + $H$2, 1/12)</f>
        <v>1.8552301271842702</v>
      </c>
      <c r="P175" s="1">
        <f>$M$2 * O175</f>
        <v>7420.920508737081</v>
      </c>
      <c r="Q175" s="1">
        <f xml:space="preserve"> P175 * (1-$J$2)</f>
        <v>7049.8744833002265</v>
      </c>
      <c r="R175" s="1">
        <f>R174*POWER(1+G$2, 1/12)</f>
        <v>1.8552301271842702</v>
      </c>
      <c r="S175" s="1">
        <f>L$2*R175</f>
        <v>704987.44833002263</v>
      </c>
      <c r="T175" s="1">
        <f t="shared" si="14"/>
        <v>4608.4964008521929</v>
      </c>
      <c r="U175" s="7">
        <f t="shared" si="18"/>
        <v>425298.78985518415</v>
      </c>
      <c r="V175" s="25">
        <f>-SUM(T$24:T175)/T$23</f>
        <v>22.264939492759201</v>
      </c>
      <c r="W175" s="15">
        <f>IF(A175&lt;=K$2,IF(A175=K$2,T175+G175, T175), 0)</f>
        <v>0</v>
      </c>
      <c r="X175" s="15">
        <f t="shared" si="19"/>
        <v>494478.63807538874</v>
      </c>
      <c r="Y175" s="25">
        <f>-SUM(W$24:W175)/W$23</f>
        <v>25.723931903769437</v>
      </c>
      <c r="Z175" s="8"/>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2"/>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row>
    <row r="176" spans="1:92" ht="15.75" thickBot="1" x14ac:dyDescent="0.3">
      <c r="A176" s="34">
        <v>153</v>
      </c>
      <c r="B176" s="11">
        <f>PMT(E$2/12, C$2, -E$23)</f>
        <v>1621.0513229898563</v>
      </c>
      <c r="C176" s="11">
        <f>IPMT(E$2/12, A176, C$2, -E$23)</f>
        <v>736.53008768966811</v>
      </c>
      <c r="D176" s="11">
        <f>PPMT(E$2/12, A176, C$2, -E$23)</f>
        <v>884.52123530018844</v>
      </c>
      <c r="E176" s="11">
        <f t="shared" si="15"/>
        <v>251640.08025830041</v>
      </c>
      <c r="F176" s="11">
        <f t="shared" si="16"/>
        <v>128359.91974169975</v>
      </c>
      <c r="G176" s="11">
        <f>F176+S176-L$2</f>
        <v>456219.5742021373</v>
      </c>
      <c r="H176" s="1">
        <f t="shared" si="17"/>
        <v>0</v>
      </c>
      <c r="I176" s="1">
        <f>O$2* $M176</f>
        <v>137.00274971173872</v>
      </c>
      <c r="J176" s="1">
        <f>P$2* $M176</f>
        <v>137.00274971173872</v>
      </c>
      <c r="K176" s="1">
        <f>Q$2* $M176</f>
        <v>411.00824913521615</v>
      </c>
      <c r="L176" s="1">
        <f>R$2* $M176</f>
        <v>137.00274971173872</v>
      </c>
      <c r="M176" s="1">
        <f>M175*POWER(1 + $I$2, 1/12)</f>
        <v>1.3700274971173871</v>
      </c>
      <c r="N176" s="1">
        <f t="shared" si="20"/>
        <v>822.01649827043229</v>
      </c>
      <c r="O176" s="1">
        <f>O175*POWER(1 + $H$2, 1/12)</f>
        <v>1.8627885643695725</v>
      </c>
      <c r="P176" s="1">
        <f>$M$2 * O176</f>
        <v>7451.1542574782898</v>
      </c>
      <c r="Q176" s="1">
        <f xml:space="preserve"> P176 * (1-$J$2)</f>
        <v>7078.5965446043747</v>
      </c>
      <c r="R176" s="1">
        <f>R175*POWER(1+G$2, 1/12)</f>
        <v>1.8627885643695725</v>
      </c>
      <c r="S176" s="1">
        <f>L$2*R176</f>
        <v>707859.6544604376</v>
      </c>
      <c r="T176" s="1">
        <f t="shared" si="14"/>
        <v>4635.5287233440858</v>
      </c>
      <c r="U176" s="7">
        <f t="shared" si="18"/>
        <v>429934.31857852824</v>
      </c>
      <c r="V176" s="25">
        <f>-SUM(T$24:T176)/T$23</f>
        <v>22.496715928926406</v>
      </c>
      <c r="W176" s="15">
        <f>IF(A176&lt;=K$2,IF(A176=K$2,T176+G176, T176), 0)</f>
        <v>0</v>
      </c>
      <c r="X176" s="15">
        <f t="shared" si="19"/>
        <v>494478.63807538874</v>
      </c>
      <c r="Y176" s="25">
        <f>-SUM(W$24:W176)/W$23</f>
        <v>25.723931903769437</v>
      </c>
      <c r="Z176" s="8"/>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2"/>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row>
    <row r="177" spans="1:92" ht="15.75" thickBot="1" x14ac:dyDescent="0.3">
      <c r="A177" s="34">
        <v>154</v>
      </c>
      <c r="B177" s="11">
        <f>PMT(E$2/12, C$2, -E$23)</f>
        <v>1621.0513229898563</v>
      </c>
      <c r="C177" s="11">
        <f>IPMT(E$2/12, A177, C$2, -E$23)</f>
        <v>733.95023408670886</v>
      </c>
      <c r="D177" s="11">
        <f>PPMT(E$2/12, A177, C$2, -E$23)</f>
        <v>887.10108890314734</v>
      </c>
      <c r="E177" s="11">
        <f t="shared" si="15"/>
        <v>250752.97916939727</v>
      </c>
      <c r="F177" s="11">
        <f t="shared" si="16"/>
        <v>129247.02083060289</v>
      </c>
      <c r="G177" s="11">
        <f>F177+S177-L$2</f>
        <v>459990.58314476279</v>
      </c>
      <c r="H177" s="1">
        <f t="shared" si="17"/>
        <v>0</v>
      </c>
      <c r="I177" s="1">
        <f>O$2* $M177</f>
        <v>137.28495294466313</v>
      </c>
      <c r="J177" s="1">
        <f>P$2* $M177</f>
        <v>137.28495294466313</v>
      </c>
      <c r="K177" s="1">
        <f>Q$2* $M177</f>
        <v>411.8548588339894</v>
      </c>
      <c r="L177" s="1">
        <f>R$2* $M177</f>
        <v>137.28495294466313</v>
      </c>
      <c r="M177" s="1">
        <f>M176*POWER(1 + $I$2, 1/12)</f>
        <v>1.3728495294466314</v>
      </c>
      <c r="N177" s="1">
        <f t="shared" si="20"/>
        <v>823.70971766797879</v>
      </c>
      <c r="O177" s="1">
        <f>O176*POWER(1 + $H$2, 1/12)</f>
        <v>1.8703777955635787</v>
      </c>
      <c r="P177" s="1">
        <f>$M$2 * O177</f>
        <v>7481.5111822543149</v>
      </c>
      <c r="Q177" s="1">
        <f xml:space="preserve"> P177 * (1-$J$2)</f>
        <v>7107.4356231415986</v>
      </c>
      <c r="R177" s="1">
        <f>R176*POWER(1+G$2, 1/12)</f>
        <v>1.8703777955635787</v>
      </c>
      <c r="S177" s="1">
        <f>L$2*R177</f>
        <v>710743.56231415994</v>
      </c>
      <c r="T177" s="1">
        <f t="shared" si="14"/>
        <v>4662.6745824837635</v>
      </c>
      <c r="U177" s="7">
        <f t="shared" si="18"/>
        <v>434596.99316101201</v>
      </c>
      <c r="V177" s="25">
        <f>-SUM(T$24:T177)/T$23</f>
        <v>22.729849658050593</v>
      </c>
      <c r="W177" s="15">
        <f>IF(A177&lt;=K$2,IF(A177=K$2,T177+G177, T177), 0)</f>
        <v>0</v>
      </c>
      <c r="X177" s="15">
        <f t="shared" si="19"/>
        <v>494478.63807538874</v>
      </c>
      <c r="Y177" s="25">
        <f>-SUM(W$24:W177)/W$23</f>
        <v>25.723931903769437</v>
      </c>
      <c r="Z177" s="8"/>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2"/>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row>
    <row r="178" spans="1:92" ht="15.75" thickBot="1" x14ac:dyDescent="0.3">
      <c r="A178" s="34">
        <v>155</v>
      </c>
      <c r="B178" s="11">
        <f>PMT(E$2/12, C$2, -E$23)</f>
        <v>1621.0513229898563</v>
      </c>
      <c r="C178" s="11">
        <f>IPMT(E$2/12, A178, C$2, -E$23)</f>
        <v>731.36285591074159</v>
      </c>
      <c r="D178" s="11">
        <f>PPMT(E$2/12, A178, C$2, -E$23)</f>
        <v>889.68846707911496</v>
      </c>
      <c r="E178" s="11">
        <f t="shared" si="15"/>
        <v>249863.29070231816</v>
      </c>
      <c r="F178" s="11">
        <f t="shared" si="16"/>
        <v>130136.70929768201</v>
      </c>
      <c r="G178" s="11">
        <f>F178+S178-L$2</f>
        <v>463775.9288631411</v>
      </c>
      <c r="H178" s="1">
        <f t="shared" si="17"/>
        <v>0</v>
      </c>
      <c r="I178" s="1">
        <f>O$2* $M178</f>
        <v>137.5677374700422</v>
      </c>
      <c r="J178" s="1">
        <f>P$2* $M178</f>
        <v>137.5677374700422</v>
      </c>
      <c r="K178" s="1">
        <f>Q$2* $M178</f>
        <v>412.70321241012664</v>
      </c>
      <c r="L178" s="1">
        <f>R$2* $M178</f>
        <v>137.5677374700422</v>
      </c>
      <c r="M178" s="1">
        <f>M177*POWER(1 + $I$2, 1/12)</f>
        <v>1.3756773747004221</v>
      </c>
      <c r="N178" s="1">
        <f t="shared" si="20"/>
        <v>825.40642482025328</v>
      </c>
      <c r="O178" s="1">
        <f>O177*POWER(1 + $H$2, 1/12)</f>
        <v>1.8779979462248921</v>
      </c>
      <c r="P178" s="1">
        <f>$M$2 * O178</f>
        <v>7511.9917848995683</v>
      </c>
      <c r="Q178" s="1">
        <f xml:space="preserve"> P178 * (1-$J$2)</f>
        <v>7136.3921956545892</v>
      </c>
      <c r="R178" s="1">
        <f>R177*POWER(1+G$2, 1/12)</f>
        <v>1.8779979462248921</v>
      </c>
      <c r="S178" s="1">
        <f>L$2*R178</f>
        <v>713639.21956545906</v>
      </c>
      <c r="T178" s="1">
        <f t="shared" si="14"/>
        <v>4689.93444784448</v>
      </c>
      <c r="U178" s="7">
        <f t="shared" si="18"/>
        <v>439286.92760885647</v>
      </c>
      <c r="V178" s="25">
        <f>-SUM(T$24:T178)/T$23</f>
        <v>22.964346380442816</v>
      </c>
      <c r="W178" s="15">
        <f>IF(A178&lt;=K$2,IF(A178=K$2,T178+G178, T178), 0)</f>
        <v>0</v>
      </c>
      <c r="X178" s="15">
        <f t="shared" si="19"/>
        <v>494478.63807538874</v>
      </c>
      <c r="Y178" s="25">
        <f>-SUM(W$24:W178)/W$23</f>
        <v>25.723931903769437</v>
      </c>
      <c r="Z178" s="8"/>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2"/>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row>
    <row r="179" spans="1:92" ht="15.75" thickBot="1" x14ac:dyDescent="0.3">
      <c r="A179" s="34">
        <v>156</v>
      </c>
      <c r="B179" s="11">
        <f>PMT(E$2/12, C$2, -E$23)</f>
        <v>1621.0513229898563</v>
      </c>
      <c r="C179" s="11">
        <f>IPMT(E$2/12, A179, C$2, -E$23)</f>
        <v>728.76793121509411</v>
      </c>
      <c r="D179" s="11">
        <f>PPMT(E$2/12, A179, C$2, -E$23)</f>
        <v>892.28339177476232</v>
      </c>
      <c r="E179" s="11">
        <f t="shared" si="15"/>
        <v>248971.00731054341</v>
      </c>
      <c r="F179" s="11">
        <f t="shared" si="16"/>
        <v>131028.99268945678</v>
      </c>
      <c r="G179" s="11">
        <f>F179+S179-L$2</f>
        <v>467575.66677229165</v>
      </c>
      <c r="H179" s="1">
        <f t="shared" si="17"/>
        <v>0</v>
      </c>
      <c r="I179" s="1">
        <f>O$2* $M179</f>
        <v>137.85110448524321</v>
      </c>
      <c r="J179" s="1">
        <f>P$2* $M179</f>
        <v>137.85110448524321</v>
      </c>
      <c r="K179" s="1">
        <f>Q$2* $M179</f>
        <v>413.55331345572961</v>
      </c>
      <c r="L179" s="1">
        <f>R$2* $M179</f>
        <v>137.85110448524321</v>
      </c>
      <c r="M179" s="1">
        <f>M178*POWER(1 + $I$2, 1/12)</f>
        <v>1.378511044852432</v>
      </c>
      <c r="N179" s="1">
        <f t="shared" si="20"/>
        <v>827.10662691145922</v>
      </c>
      <c r="O179" s="1">
        <f>O178*POWER(1 + $H$2, 1/12)</f>
        <v>1.8856491423232498</v>
      </c>
      <c r="P179" s="1">
        <f>$M$2 * O179</f>
        <v>7542.5965692929994</v>
      </c>
      <c r="Q179" s="1">
        <f xml:space="preserve"> P179 * (1-$J$2)</f>
        <v>7165.4667408283494</v>
      </c>
      <c r="R179" s="1">
        <f>R178*POWER(1+G$2, 1/12)</f>
        <v>1.8856491423232498</v>
      </c>
      <c r="S179" s="1">
        <f>L$2*R179</f>
        <v>716546.67408283486</v>
      </c>
      <c r="T179" s="1">
        <f t="shared" si="14"/>
        <v>4717.3087909270344</v>
      </c>
      <c r="U179" s="7">
        <f t="shared" si="18"/>
        <v>444004.23639978352</v>
      </c>
      <c r="V179" s="25">
        <f>-SUM(T$24:T179)/T$23</f>
        <v>23.200211819989171</v>
      </c>
      <c r="W179" s="15">
        <f>IF(A179&lt;=K$2,IF(A179=K$2,T179+G179, T179), 0)</f>
        <v>0</v>
      </c>
      <c r="X179" s="15">
        <f t="shared" si="19"/>
        <v>494478.63807538874</v>
      </c>
      <c r="Y179" s="25">
        <f>-SUM(W$24:W179)/W$23</f>
        <v>25.723931903769437</v>
      </c>
      <c r="Z179" s="8"/>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2"/>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row>
    <row r="180" spans="1:92" ht="15.75" thickBot="1" x14ac:dyDescent="0.3">
      <c r="A180" s="34">
        <v>157</v>
      </c>
      <c r="B180" s="11">
        <f>PMT(E$2/12, C$2, -E$23)</f>
        <v>1621.0513229898563</v>
      </c>
      <c r="C180" s="11">
        <f>IPMT(E$2/12, A180, C$2, -E$23)</f>
        <v>726.16543798908447</v>
      </c>
      <c r="D180" s="11">
        <f>PPMT(E$2/12, A180, C$2, -E$23)</f>
        <v>894.88588500077208</v>
      </c>
      <c r="E180" s="11">
        <f t="shared" si="15"/>
        <v>248076.12142554263</v>
      </c>
      <c r="F180" s="11">
        <f t="shared" si="16"/>
        <v>131923.87857445754</v>
      </c>
      <c r="G180" s="11">
        <f>F180+S180-L$2</f>
        <v>471389.85250426736</v>
      </c>
      <c r="H180" s="1">
        <f t="shared" si="17"/>
        <v>0</v>
      </c>
      <c r="I180" s="1">
        <f>O$2* $M180</f>
        <v>138.13505519009979</v>
      </c>
      <c r="J180" s="1">
        <f>P$2* $M180</f>
        <v>138.13505519009979</v>
      </c>
      <c r="K180" s="1">
        <f>Q$2* $M180</f>
        <v>414.40516557029935</v>
      </c>
      <c r="L180" s="1">
        <f>R$2* $M180</f>
        <v>138.13505519009979</v>
      </c>
      <c r="M180" s="1">
        <f>M179*POWER(1 + $I$2, 1/12)</f>
        <v>1.3813505519009979</v>
      </c>
      <c r="N180" s="1">
        <f t="shared" si="20"/>
        <v>828.81033114059869</v>
      </c>
      <c r="O180" s="1">
        <f>O179*POWER(1 + $H$2, 1/12)</f>
        <v>1.8933315103416051</v>
      </c>
      <c r="P180" s="1">
        <f>$M$2 * O180</f>
        <v>7573.3260413664202</v>
      </c>
      <c r="Q180" s="1">
        <f xml:space="preserve"> P180 * (1-$J$2)</f>
        <v>7194.6597392980984</v>
      </c>
      <c r="R180" s="1">
        <f>R179*POWER(1+G$2, 1/12)</f>
        <v>1.8933315103416051</v>
      </c>
      <c r="S180" s="1">
        <f>L$2*R180</f>
        <v>719465.97392980987</v>
      </c>
      <c r="T180" s="1">
        <f t="shared" si="14"/>
        <v>4744.7980851676439</v>
      </c>
      <c r="U180" s="7">
        <f t="shared" si="18"/>
        <v>448749.03448495117</v>
      </c>
      <c r="V180" s="25">
        <f>-SUM(T$24:T180)/T$23</f>
        <v>23.437451724247552</v>
      </c>
      <c r="W180" s="15">
        <f>IF(A180&lt;=K$2,IF(A180=K$2,T180+G180, T180), 0)</f>
        <v>0</v>
      </c>
      <c r="X180" s="15">
        <f t="shared" si="19"/>
        <v>494478.63807538874</v>
      </c>
      <c r="Y180" s="25">
        <f>-SUM(W$24:W180)/W$23</f>
        <v>25.723931903769437</v>
      </c>
      <c r="Z180" s="8"/>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2"/>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row>
    <row r="181" spans="1:92" ht="15.75" thickBot="1" x14ac:dyDescent="0.3">
      <c r="A181" s="34">
        <v>158</v>
      </c>
      <c r="B181" s="11">
        <f>PMT(E$2/12, C$2, -E$23)</f>
        <v>1621.0513229898563</v>
      </c>
      <c r="C181" s="11">
        <f>IPMT(E$2/12, A181, C$2, -E$23)</f>
        <v>723.55535415783208</v>
      </c>
      <c r="D181" s="11">
        <f>PPMT(E$2/12, A181, C$2, -E$23)</f>
        <v>897.49596883202435</v>
      </c>
      <c r="E181" s="11">
        <f t="shared" si="15"/>
        <v>247178.62545671061</v>
      </c>
      <c r="F181" s="11">
        <f t="shared" si="16"/>
        <v>132821.37454328957</v>
      </c>
      <c r="G181" s="11">
        <f>F181+S181-L$2</f>
        <v>475218.54190901259</v>
      </c>
      <c r="H181" s="1">
        <f t="shared" si="17"/>
        <v>0</v>
      </c>
      <c r="I181" s="1">
        <f>O$2* $M181</f>
        <v>138.41959078691707</v>
      </c>
      <c r="J181" s="1">
        <f>P$2* $M181</f>
        <v>138.41959078691707</v>
      </c>
      <c r="K181" s="1">
        <f>Q$2* $M181</f>
        <v>415.25877236075127</v>
      </c>
      <c r="L181" s="1">
        <f>R$2* $M181</f>
        <v>138.41959078691707</v>
      </c>
      <c r="M181" s="1">
        <f>M180*POWER(1 + $I$2, 1/12)</f>
        <v>1.3841959078691708</v>
      </c>
      <c r="N181" s="1">
        <f t="shared" si="20"/>
        <v>830.51754472150242</v>
      </c>
      <c r="O181" s="1">
        <f>O180*POWER(1 + $H$2, 1/12)</f>
        <v>1.9010451772782186</v>
      </c>
      <c r="P181" s="1">
        <f>$M$2 * O181</f>
        <v>7604.1807091128749</v>
      </c>
      <c r="Q181" s="1">
        <f xml:space="preserve"> P181 * (1-$J$2)</f>
        <v>7223.9716736572309</v>
      </c>
      <c r="R181" s="1">
        <f>R180*POWER(1+G$2, 1/12)</f>
        <v>1.9010451772782186</v>
      </c>
      <c r="S181" s="1">
        <f>L$2*R181</f>
        <v>722397.16736572306</v>
      </c>
      <c r="T181" s="1">
        <f t="shared" si="14"/>
        <v>4772.4028059458724</v>
      </c>
      <c r="U181" s="7">
        <f t="shared" si="18"/>
        <v>453521.43729089707</v>
      </c>
      <c r="V181" s="25">
        <f>-SUM(T$24:T181)/T$23</f>
        <v>23.676071864544848</v>
      </c>
      <c r="W181" s="15">
        <f>IF(A181&lt;=K$2,IF(A181=K$2,T181+G181, T181), 0)</f>
        <v>0</v>
      </c>
      <c r="X181" s="15">
        <f t="shared" si="19"/>
        <v>494478.63807538874</v>
      </c>
      <c r="Y181" s="25">
        <f>-SUM(W$24:W181)/W$23</f>
        <v>25.723931903769437</v>
      </c>
      <c r="Z181" s="8"/>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2"/>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row>
    <row r="182" spans="1:92" ht="15.75" thickBot="1" x14ac:dyDescent="0.3">
      <c r="A182" s="34">
        <v>159</v>
      </c>
      <c r="B182" s="11">
        <f>PMT(E$2/12, C$2, -E$23)</f>
        <v>1621.0513229898563</v>
      </c>
      <c r="C182" s="11">
        <f>IPMT(E$2/12, A182, C$2, -E$23)</f>
        <v>720.93765758207201</v>
      </c>
      <c r="D182" s="11">
        <f>PPMT(E$2/12, A182, C$2, -E$23)</f>
        <v>900.11366540778431</v>
      </c>
      <c r="E182" s="11">
        <f t="shared" si="15"/>
        <v>246278.51179130282</v>
      </c>
      <c r="F182" s="11">
        <f t="shared" si="16"/>
        <v>133721.48820869735</v>
      </c>
      <c r="G182" s="11">
        <f>F182+S182-L$2</f>
        <v>479061.7910552253</v>
      </c>
      <c r="H182" s="1">
        <f t="shared" si="17"/>
        <v>0</v>
      </c>
      <c r="I182" s="1">
        <f>O$2* $M182</f>
        <v>138.70471248047676</v>
      </c>
      <c r="J182" s="1">
        <f>P$2* $M182</f>
        <v>138.70471248047676</v>
      </c>
      <c r="K182" s="1">
        <f>Q$2* $M182</f>
        <v>416.11413744143027</v>
      </c>
      <c r="L182" s="1">
        <f>R$2* $M182</f>
        <v>138.70471248047676</v>
      </c>
      <c r="M182" s="1">
        <f>M181*POWER(1 + $I$2, 1/12)</f>
        <v>1.3870471248047676</v>
      </c>
      <c r="N182" s="1">
        <f t="shared" si="20"/>
        <v>832.22827488286043</v>
      </c>
      <c r="O182" s="1">
        <f>O181*POWER(1 + $H$2, 1/12)</f>
        <v>1.9087902706487578</v>
      </c>
      <c r="P182" s="1">
        <f>$M$2 * O182</f>
        <v>7635.1610825950311</v>
      </c>
      <c r="Q182" s="1">
        <f xml:space="preserve"> P182 * (1-$J$2)</f>
        <v>7253.403028465279</v>
      </c>
      <c r="R182" s="1">
        <f>R181*POWER(1+G$2, 1/12)</f>
        <v>1.9087902706487578</v>
      </c>
      <c r="S182" s="1">
        <f>L$2*R182</f>
        <v>725340.30284652801</v>
      </c>
      <c r="T182" s="1">
        <f t="shared" si="14"/>
        <v>4800.1234305925627</v>
      </c>
      <c r="U182" s="7">
        <f t="shared" si="18"/>
        <v>458321.56072148966</v>
      </c>
      <c r="V182" s="25">
        <f>-SUM(T$24:T182)/T$23</f>
        <v>23.916078036074477</v>
      </c>
      <c r="W182" s="15">
        <f>IF(A182&lt;=K$2,IF(A182=K$2,T182+G182, T182), 0)</f>
        <v>0</v>
      </c>
      <c r="X182" s="15">
        <f t="shared" si="19"/>
        <v>494478.63807538874</v>
      </c>
      <c r="Y182" s="25">
        <f>-SUM(W$24:W182)/W$23</f>
        <v>25.723931903769437</v>
      </c>
      <c r="Z182" s="8"/>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2"/>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row>
    <row r="183" spans="1:92" ht="15.75" thickBot="1" x14ac:dyDescent="0.3">
      <c r="A183" s="34">
        <v>160</v>
      </c>
      <c r="B183" s="11">
        <f>PMT(E$2/12, C$2, -E$23)</f>
        <v>1621.0513229898563</v>
      </c>
      <c r="C183" s="11">
        <f>IPMT(E$2/12, A183, C$2, -E$23)</f>
        <v>718.31232605796606</v>
      </c>
      <c r="D183" s="11">
        <f>PPMT(E$2/12, A183, C$2, -E$23)</f>
        <v>902.73899693189026</v>
      </c>
      <c r="E183" s="11">
        <f t="shared" si="15"/>
        <v>245375.77279437092</v>
      </c>
      <c r="F183" s="11">
        <f t="shared" si="16"/>
        <v>134624.22720562926</v>
      </c>
      <c r="G183" s="11">
        <f>F183+S183-L$2</f>
        <v>482919.65623122291</v>
      </c>
      <c r="H183" s="1">
        <f t="shared" si="17"/>
        <v>0</v>
      </c>
      <c r="I183" s="1">
        <f>O$2* $M183</f>
        <v>138.99042147804215</v>
      </c>
      <c r="J183" s="1">
        <f>P$2* $M183</f>
        <v>138.99042147804215</v>
      </c>
      <c r="K183" s="1">
        <f>Q$2* $M183</f>
        <v>416.97126443412645</v>
      </c>
      <c r="L183" s="1">
        <f>R$2* $M183</f>
        <v>138.99042147804215</v>
      </c>
      <c r="M183" s="1">
        <f>M182*POWER(1 + $I$2, 1/12)</f>
        <v>1.3899042147804215</v>
      </c>
      <c r="N183" s="1">
        <f t="shared" si="20"/>
        <v>833.94252886825302</v>
      </c>
      <c r="O183" s="1">
        <f>O182*POWER(1 + $H$2, 1/12)</f>
        <v>1.9165669184884044</v>
      </c>
      <c r="P183" s="1">
        <f>$M$2 * O183</f>
        <v>7666.2676739536173</v>
      </c>
      <c r="Q183" s="1">
        <f xml:space="preserve"> P183 * (1-$J$2)</f>
        <v>7282.954290255936</v>
      </c>
      <c r="R183" s="1">
        <f>R182*POWER(1+G$2, 1/12)</f>
        <v>1.9165669184884044</v>
      </c>
      <c r="S183" s="1">
        <f>L$2*R183</f>
        <v>728295.42902559368</v>
      </c>
      <c r="T183" s="1">
        <f t="shared" si="14"/>
        <v>4827.9604383978267</v>
      </c>
      <c r="U183" s="7">
        <f t="shared" si="18"/>
        <v>463149.52115988749</v>
      </c>
      <c r="V183" s="25">
        <f>-SUM(T$24:T183)/T$23</f>
        <v>24.157476057994369</v>
      </c>
      <c r="W183" s="15">
        <f>IF(A183&lt;=K$2,IF(A183=K$2,T183+G183, T183), 0)</f>
        <v>0</v>
      </c>
      <c r="X183" s="15">
        <f t="shared" si="19"/>
        <v>494478.63807538874</v>
      </c>
      <c r="Y183" s="25">
        <f>-SUM(W$24:W183)/W$23</f>
        <v>25.723931903769437</v>
      </c>
      <c r="Z183" s="8"/>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2"/>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row>
    <row r="184" spans="1:92" ht="15.75" thickBot="1" x14ac:dyDescent="0.3">
      <c r="A184" s="34">
        <v>161</v>
      </c>
      <c r="B184" s="11">
        <f>PMT(E$2/12, C$2, -E$23)</f>
        <v>1621.0513229898563</v>
      </c>
      <c r="C184" s="11">
        <f>IPMT(E$2/12, A184, C$2, -E$23)</f>
        <v>715.6793373169146</v>
      </c>
      <c r="D184" s="11">
        <f>PPMT(E$2/12, A184, C$2, -E$23)</f>
        <v>905.37198567294172</v>
      </c>
      <c r="E184" s="11">
        <f t="shared" si="15"/>
        <v>244470.40080869797</v>
      </c>
      <c r="F184" s="11">
        <f t="shared" si="16"/>
        <v>135529.5991913022</v>
      </c>
      <c r="G184" s="11">
        <f>F184+S184-L$2</f>
        <v>486792.19394581148</v>
      </c>
      <c r="H184" s="1">
        <f t="shared" si="17"/>
        <v>0</v>
      </c>
      <c r="I184" s="1">
        <f>O$2* $M184</f>
        <v>139.27671898936336</v>
      </c>
      <c r="J184" s="1">
        <f>P$2* $M184</f>
        <v>139.27671898936336</v>
      </c>
      <c r="K184" s="1">
        <f>Q$2* $M184</f>
        <v>417.83015696809008</v>
      </c>
      <c r="L184" s="1">
        <f>R$2* $M184</f>
        <v>139.27671898936336</v>
      </c>
      <c r="M184" s="1">
        <f>M183*POWER(1 + $I$2, 1/12)</f>
        <v>1.3927671898936336</v>
      </c>
      <c r="N184" s="1">
        <f t="shared" si="20"/>
        <v>835.66031393618027</v>
      </c>
      <c r="O184" s="1">
        <f>O183*POWER(1 + $H$2, 1/12)</f>
        <v>1.9243752493539716</v>
      </c>
      <c r="P184" s="1">
        <f>$M$2 * O184</f>
        <v>7697.5009974158866</v>
      </c>
      <c r="Q184" s="1">
        <f xml:space="preserve"> P184 * (1-$J$2)</f>
        <v>7312.6259475450915</v>
      </c>
      <c r="R184" s="1">
        <f>R183*POWER(1+G$2, 1/12)</f>
        <v>1.9243752493539716</v>
      </c>
      <c r="S184" s="1">
        <f>L$2*R184</f>
        <v>731262.59475450928</v>
      </c>
      <c r="T184" s="1">
        <f t="shared" si="14"/>
        <v>4855.914310619055</v>
      </c>
      <c r="U184" s="7">
        <f t="shared" si="18"/>
        <v>468005.43547050655</v>
      </c>
      <c r="V184" s="25">
        <f>-SUM(T$24:T184)/T$23</f>
        <v>24.400271773525322</v>
      </c>
      <c r="W184" s="15">
        <f>IF(A184&lt;=K$2,IF(A184=K$2,T184+G184, T184), 0)</f>
        <v>0</v>
      </c>
      <c r="X184" s="15">
        <f t="shared" si="19"/>
        <v>494478.63807538874</v>
      </c>
      <c r="Y184" s="25">
        <f>-SUM(W$24:W184)/W$23</f>
        <v>25.723931903769437</v>
      </c>
      <c r="Z184" s="8"/>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2"/>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row>
    <row r="185" spans="1:92" ht="15.75" thickBot="1" x14ac:dyDescent="0.3">
      <c r="A185" s="34">
        <v>162</v>
      </c>
      <c r="B185" s="11">
        <f>PMT(E$2/12, C$2, -E$23)</f>
        <v>1621.0513229898563</v>
      </c>
      <c r="C185" s="11">
        <f>IPMT(E$2/12, A185, C$2, -E$23)</f>
        <v>713.03866902536845</v>
      </c>
      <c r="D185" s="11">
        <f>PPMT(E$2/12, A185, C$2, -E$23)</f>
        <v>908.01265396448775</v>
      </c>
      <c r="E185" s="11">
        <f t="shared" si="15"/>
        <v>243562.38815473349</v>
      </c>
      <c r="F185" s="11">
        <f t="shared" si="16"/>
        <v>136437.61184526669</v>
      </c>
      <c r="G185" s="11">
        <f>F185+S185-L$2</f>
        <v>490679.46092915756</v>
      </c>
      <c r="H185" s="1">
        <f t="shared" si="17"/>
        <v>0</v>
      </c>
      <c r="I185" s="1">
        <f>O$2* $M185</f>
        <v>139.56360622668234</v>
      </c>
      <c r="J185" s="1">
        <f>P$2* $M185</f>
        <v>139.56360622668234</v>
      </c>
      <c r="K185" s="1">
        <f>Q$2* $M185</f>
        <v>418.69081868004702</v>
      </c>
      <c r="L185" s="1">
        <f>R$2* $M185</f>
        <v>139.56360622668234</v>
      </c>
      <c r="M185" s="1">
        <f>M184*POWER(1 + $I$2, 1/12)</f>
        <v>1.3956360622668234</v>
      </c>
      <c r="N185" s="1">
        <f t="shared" si="20"/>
        <v>837.38163736009415</v>
      </c>
      <c r="O185" s="1">
        <f>O184*POWER(1 + $H$2, 1/12)</f>
        <v>1.9322153923260288</v>
      </c>
      <c r="P185" s="1">
        <f>$M$2 * O185</f>
        <v>7728.8615693041156</v>
      </c>
      <c r="Q185" s="1">
        <f xml:space="preserve"> P185 * (1-$J$2)</f>
        <v>7342.4184908389097</v>
      </c>
      <c r="R185" s="1">
        <f>R184*POWER(1+G$2, 1/12)</f>
        <v>1.9322153923260288</v>
      </c>
      <c r="S185" s="1">
        <f>L$2*R185</f>
        <v>734241.84908389091</v>
      </c>
      <c r="T185" s="1">
        <f t="shared" si="14"/>
        <v>4883.9855304889597</v>
      </c>
      <c r="U185" s="7">
        <f t="shared" si="18"/>
        <v>472889.4210009955</v>
      </c>
      <c r="V185" s="25">
        <f>-SUM(T$24:T185)/T$23</f>
        <v>24.64447105004977</v>
      </c>
      <c r="W185" s="15">
        <f>IF(A185&lt;=K$2,IF(A185=K$2,T185+G185, T185), 0)</f>
        <v>0</v>
      </c>
      <c r="X185" s="15">
        <f t="shared" si="19"/>
        <v>494478.63807538874</v>
      </c>
      <c r="Y185" s="25">
        <f>-SUM(W$24:W185)/W$23</f>
        <v>25.723931903769437</v>
      </c>
      <c r="Z185" s="8"/>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2"/>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row>
    <row r="186" spans="1:92" ht="15.75" thickBot="1" x14ac:dyDescent="0.3">
      <c r="A186" s="34">
        <v>163</v>
      </c>
      <c r="B186" s="11">
        <f>PMT(E$2/12, C$2, -E$23)</f>
        <v>1621.0513229898563</v>
      </c>
      <c r="C186" s="11">
        <f>IPMT(E$2/12, A186, C$2, -E$23)</f>
        <v>710.39029878463873</v>
      </c>
      <c r="D186" s="11">
        <f>PPMT(E$2/12, A186, C$2, -E$23)</f>
        <v>910.66102420521759</v>
      </c>
      <c r="E186" s="11">
        <f t="shared" si="15"/>
        <v>242651.72713052828</v>
      </c>
      <c r="F186" s="11">
        <f t="shared" si="16"/>
        <v>137348.2728694719</v>
      </c>
      <c r="G186" s="11">
        <f>F186+S186-L$2</f>
        <v>494581.51413366548</v>
      </c>
      <c r="H186" s="1">
        <f t="shared" si="17"/>
        <v>0</v>
      </c>
      <c r="I186" s="1">
        <f>O$2* $M186</f>
        <v>139.85108440473809</v>
      </c>
      <c r="J186" s="1">
        <f>P$2* $M186</f>
        <v>139.85108440473809</v>
      </c>
      <c r="K186" s="1">
        <f>Q$2* $M186</f>
        <v>419.55325321421429</v>
      </c>
      <c r="L186" s="1">
        <f>R$2* $M186</f>
        <v>139.85108440473809</v>
      </c>
      <c r="M186" s="1">
        <f>M185*POWER(1 + $I$2, 1/12)</f>
        <v>1.398510844047381</v>
      </c>
      <c r="N186" s="1">
        <f t="shared" si="20"/>
        <v>839.10650642842859</v>
      </c>
      <c r="O186" s="1">
        <f>O185*POWER(1 + $H$2, 1/12)</f>
        <v>1.9400874770110357</v>
      </c>
      <c r="P186" s="1">
        <f>$M$2 * O186</f>
        <v>7760.3499080441425</v>
      </c>
      <c r="Q186" s="1">
        <f xml:space="preserve"> P186 * (1-$J$2)</f>
        <v>7372.3324126419348</v>
      </c>
      <c r="R186" s="1">
        <f>R185*POWER(1+G$2, 1/12)</f>
        <v>1.9400874770110357</v>
      </c>
      <c r="S186" s="1">
        <f>L$2*R186</f>
        <v>737233.24126419355</v>
      </c>
      <c r="T186" s="1">
        <f t="shared" si="14"/>
        <v>4912.1745832236502</v>
      </c>
      <c r="U186" s="7">
        <f t="shared" si="18"/>
        <v>477801.59558421915</v>
      </c>
      <c r="V186" s="25">
        <f>-SUM(T$24:T186)/T$23</f>
        <v>24.89007977921095</v>
      </c>
      <c r="W186" s="15">
        <f>IF(A186&lt;=K$2,IF(A186=K$2,T186+G186, T186), 0)</f>
        <v>0</v>
      </c>
      <c r="X186" s="15">
        <f t="shared" si="19"/>
        <v>494478.63807538874</v>
      </c>
      <c r="Y186" s="25">
        <f>-SUM(W$24:W186)/W$23</f>
        <v>25.723931903769437</v>
      </c>
      <c r="Z186" s="8"/>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2"/>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row>
    <row r="187" spans="1:92" ht="15.75" thickBot="1" x14ac:dyDescent="0.3">
      <c r="A187" s="34">
        <v>164</v>
      </c>
      <c r="B187" s="11">
        <f>PMT(E$2/12, C$2, -E$23)</f>
        <v>1621.0513229898563</v>
      </c>
      <c r="C187" s="11">
        <f>IPMT(E$2/12, A187, C$2, -E$23)</f>
        <v>707.73420413070687</v>
      </c>
      <c r="D187" s="11">
        <f>PPMT(E$2/12, A187, C$2, -E$23)</f>
        <v>913.31711885914945</v>
      </c>
      <c r="E187" s="11">
        <f t="shared" si="15"/>
        <v>241738.41001166913</v>
      </c>
      <c r="F187" s="11">
        <f t="shared" si="16"/>
        <v>138261.58998833105</v>
      </c>
      <c r="G187" s="11">
        <f>F187+S187-L$2</f>
        <v>498498.41073485522</v>
      </c>
      <c r="H187" s="1">
        <f t="shared" si="17"/>
        <v>0</v>
      </c>
      <c r="I187" s="1">
        <f>O$2* $M187</f>
        <v>140.1391547407718</v>
      </c>
      <c r="J187" s="1">
        <f>P$2* $M187</f>
        <v>140.1391547407718</v>
      </c>
      <c r="K187" s="1">
        <f>Q$2* $M187</f>
        <v>420.4174642223154</v>
      </c>
      <c r="L187" s="1">
        <f>R$2* $M187</f>
        <v>140.1391547407718</v>
      </c>
      <c r="M187" s="1">
        <f>M186*POWER(1 + $I$2, 1/12)</f>
        <v>1.4013915474077181</v>
      </c>
      <c r="N187" s="1">
        <f t="shared" si="20"/>
        <v>840.8349284446308</v>
      </c>
      <c r="O187" s="1">
        <f>O186*POWER(1 + $H$2, 1/12)</f>
        <v>1.9479916335434846</v>
      </c>
      <c r="P187" s="1">
        <f>$M$2 * O187</f>
        <v>7791.9665341739383</v>
      </c>
      <c r="Q187" s="1">
        <f xml:space="preserve"> P187 * (1-$J$2)</f>
        <v>7402.3682074652406</v>
      </c>
      <c r="R187" s="1">
        <f>R186*POWER(1+G$2, 1/12)</f>
        <v>1.9479916335434846</v>
      </c>
      <c r="S187" s="1">
        <f>L$2*R187</f>
        <v>740236.82074652414</v>
      </c>
      <c r="T187" s="1">
        <f t="shared" si="14"/>
        <v>4940.4819560307542</v>
      </c>
      <c r="U187" s="7">
        <f t="shared" si="18"/>
        <v>482742.07754024991</v>
      </c>
      <c r="V187" s="25">
        <f>-SUM(T$24:T187)/T$23</f>
        <v>25.137103877012489</v>
      </c>
      <c r="W187" s="15">
        <f>IF(A187&lt;=K$2,IF(A187=K$2,T187+G187, T187), 0)</f>
        <v>0</v>
      </c>
      <c r="X187" s="15">
        <f t="shared" si="19"/>
        <v>494478.63807538874</v>
      </c>
      <c r="Y187" s="25">
        <f>-SUM(W$24:W187)/W$23</f>
        <v>25.723931903769437</v>
      </c>
      <c r="Z187" s="8"/>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2"/>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row>
    <row r="188" spans="1:92" ht="15.75" thickBot="1" x14ac:dyDescent="0.3">
      <c r="A188" s="34">
        <v>165</v>
      </c>
      <c r="B188" s="11">
        <f>PMT(E$2/12, C$2, -E$23)</f>
        <v>1621.0513229898563</v>
      </c>
      <c r="C188" s="11">
        <f>IPMT(E$2/12, A188, C$2, -E$23)</f>
        <v>705.07036253403453</v>
      </c>
      <c r="D188" s="11">
        <f>PPMT(E$2/12, A188, C$2, -E$23)</f>
        <v>915.9809604558219</v>
      </c>
      <c r="E188" s="11">
        <f t="shared" si="15"/>
        <v>240822.42905121332</v>
      </c>
      <c r="F188" s="11">
        <f t="shared" si="16"/>
        <v>139177.57094878686</v>
      </c>
      <c r="G188" s="11">
        <f>F188+S188-L$2</f>
        <v>502430.20813224674</v>
      </c>
      <c r="H188" s="1">
        <f t="shared" si="17"/>
        <v>0</v>
      </c>
      <c r="I188" s="1">
        <f>O$2* $M188</f>
        <v>140.42781845453197</v>
      </c>
      <c r="J188" s="1">
        <f>P$2* $M188</f>
        <v>140.42781845453197</v>
      </c>
      <c r="K188" s="1">
        <f>Q$2* $M188</f>
        <v>421.28345536359586</v>
      </c>
      <c r="L188" s="1">
        <f>R$2* $M188</f>
        <v>140.42781845453197</v>
      </c>
      <c r="M188" s="1">
        <f>M187*POWER(1 + $I$2, 1/12)</f>
        <v>1.4042781845453196</v>
      </c>
      <c r="N188" s="1">
        <f t="shared" si="20"/>
        <v>842.56691072719173</v>
      </c>
      <c r="O188" s="1">
        <f>O187*POWER(1 + $H$2, 1/12)</f>
        <v>1.9559279925880522</v>
      </c>
      <c r="P188" s="1">
        <f>$M$2 * O188</f>
        <v>7823.7119703522085</v>
      </c>
      <c r="Q188" s="1">
        <f xml:space="preserve"> P188 * (1-$J$2)</f>
        <v>7432.5263718345977</v>
      </c>
      <c r="R188" s="1">
        <f>R187*POWER(1+G$2, 1/12)</f>
        <v>1.9559279925880522</v>
      </c>
      <c r="S188" s="1">
        <f>L$2*R188</f>
        <v>743252.63718345982</v>
      </c>
      <c r="T188" s="1">
        <f t="shared" si="14"/>
        <v>4968.9081381175502</v>
      </c>
      <c r="U188" s="7">
        <f t="shared" si="18"/>
        <v>487710.98567836749</v>
      </c>
      <c r="V188" s="25">
        <f>-SUM(T$24:T188)/T$23</f>
        <v>25.385549283918369</v>
      </c>
      <c r="W188" s="15">
        <f>IF(A188&lt;=K$2,IF(A188=K$2,T188+G188, T188), 0)</f>
        <v>0</v>
      </c>
      <c r="X188" s="15">
        <f t="shared" si="19"/>
        <v>494478.63807538874</v>
      </c>
      <c r="Y188" s="25">
        <f>-SUM(W$24:W188)/W$23</f>
        <v>25.723931903769437</v>
      </c>
      <c r="Z188" s="8"/>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2"/>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row>
    <row r="189" spans="1:92" ht="15.75" thickBot="1" x14ac:dyDescent="0.3">
      <c r="A189" s="34">
        <v>166</v>
      </c>
      <c r="B189" s="11">
        <f>PMT(E$2/12, C$2, -E$23)</f>
        <v>1621.0513229898563</v>
      </c>
      <c r="C189" s="11">
        <f>IPMT(E$2/12, A189, C$2, -E$23)</f>
        <v>702.39875139937158</v>
      </c>
      <c r="D189" s="11">
        <f>PPMT(E$2/12, A189, C$2, -E$23)</f>
        <v>918.65257159048463</v>
      </c>
      <c r="E189" s="11">
        <f t="shared" si="15"/>
        <v>239903.77647962284</v>
      </c>
      <c r="F189" s="11">
        <f t="shared" si="16"/>
        <v>140096.22352037733</v>
      </c>
      <c r="G189" s="11">
        <f>F189+S189-L$2</f>
        <v>506376.96395024564</v>
      </c>
      <c r="H189" s="1">
        <f t="shared" si="17"/>
        <v>0</v>
      </c>
      <c r="I189" s="1">
        <f>O$2* $M189</f>
        <v>140.7170767682795</v>
      </c>
      <c r="J189" s="1">
        <f>P$2* $M189</f>
        <v>140.7170767682795</v>
      </c>
      <c r="K189" s="1">
        <f>Q$2* $M189</f>
        <v>422.15123030483846</v>
      </c>
      <c r="L189" s="1">
        <f>R$2* $M189</f>
        <v>140.7170767682795</v>
      </c>
      <c r="M189" s="1">
        <f>M188*POWER(1 + $I$2, 1/12)</f>
        <v>1.4071707676827949</v>
      </c>
      <c r="N189" s="1">
        <f t="shared" si="20"/>
        <v>844.30246060967704</v>
      </c>
      <c r="O189" s="1">
        <f>O188*POWER(1 + $H$2, 1/12)</f>
        <v>1.9638966853417588</v>
      </c>
      <c r="P189" s="1">
        <f>$M$2 * O189</f>
        <v>7855.5867413670348</v>
      </c>
      <c r="Q189" s="1">
        <f xml:space="preserve"> P189 * (1-$J$2)</f>
        <v>7462.8074042986827</v>
      </c>
      <c r="R189" s="1">
        <f>R188*POWER(1+G$2, 1/12)</f>
        <v>1.9638966853417588</v>
      </c>
      <c r="S189" s="1">
        <f>L$2*R189</f>
        <v>746280.74042986834</v>
      </c>
      <c r="T189" s="1">
        <f t="shared" si="14"/>
        <v>4997.4536206991497</v>
      </c>
      <c r="U189" s="7">
        <f t="shared" si="18"/>
        <v>492708.43929906667</v>
      </c>
      <c r="V189" s="25">
        <f>-SUM(T$24:T189)/T$23</f>
        <v>25.635421964953327</v>
      </c>
      <c r="W189" s="15">
        <f>IF(A189&lt;=K$2,IF(A189=K$2,T189+G189, T189), 0)</f>
        <v>0</v>
      </c>
      <c r="X189" s="15">
        <f t="shared" si="19"/>
        <v>494478.63807538874</v>
      </c>
      <c r="Y189" s="25">
        <f>-SUM(W$24:W189)/W$23</f>
        <v>25.723931903769437</v>
      </c>
      <c r="Z189" s="8"/>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2"/>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row>
    <row r="190" spans="1:92" ht="15.75" thickBot="1" x14ac:dyDescent="0.3">
      <c r="A190" s="34">
        <v>167</v>
      </c>
      <c r="B190" s="11">
        <f>PMT(E$2/12, C$2, -E$23)</f>
        <v>1621.0513229898563</v>
      </c>
      <c r="C190" s="11">
        <f>IPMT(E$2/12, A190, C$2, -E$23)</f>
        <v>699.71934806556601</v>
      </c>
      <c r="D190" s="11">
        <f>PPMT(E$2/12, A190, C$2, -E$23)</f>
        <v>921.33197492429031</v>
      </c>
      <c r="E190" s="11">
        <f t="shared" si="15"/>
        <v>238982.44450469856</v>
      </c>
      <c r="F190" s="11">
        <f t="shared" si="16"/>
        <v>141017.55549530161</v>
      </c>
      <c r="G190" s="11">
        <f>F190+S190-L$2</f>
        <v>510338.73603903397</v>
      </c>
      <c r="H190" s="1">
        <f t="shared" si="17"/>
        <v>0</v>
      </c>
      <c r="I190" s="1">
        <f>O$2* $M190</f>
        <v>141.00693090679303</v>
      </c>
      <c r="J190" s="1">
        <f>P$2* $M190</f>
        <v>141.00693090679303</v>
      </c>
      <c r="K190" s="1">
        <f>Q$2* $M190</f>
        <v>423.02079272037912</v>
      </c>
      <c r="L190" s="1">
        <f>R$2* $M190</f>
        <v>141.00693090679303</v>
      </c>
      <c r="M190" s="1">
        <f>M189*POWER(1 + $I$2, 1/12)</f>
        <v>1.4100693090679304</v>
      </c>
      <c r="N190" s="1">
        <f t="shared" si="20"/>
        <v>846.04158544075824</v>
      </c>
      <c r="O190" s="1">
        <f>O189*POWER(1 + $H$2, 1/12)</f>
        <v>1.9718978435361378</v>
      </c>
      <c r="P190" s="1">
        <f>$M$2 * O190</f>
        <v>7887.5913741445511</v>
      </c>
      <c r="Q190" s="1">
        <f xml:space="preserve"> P190 * (1-$J$2)</f>
        <v>7493.2118054373232</v>
      </c>
      <c r="R190" s="1">
        <f>R189*POWER(1+G$2, 1/12)</f>
        <v>1.9718978435361378</v>
      </c>
      <c r="S190" s="1">
        <f>L$2*R190</f>
        <v>749321.18054373236</v>
      </c>
      <c r="T190" s="1">
        <f t="shared" si="14"/>
        <v>5026.1188970067087</v>
      </c>
      <c r="U190" s="7">
        <f t="shared" si="18"/>
        <v>497734.5581960734</v>
      </c>
      <c r="V190" s="25">
        <f>-SUM(T$24:T190)/T$23</f>
        <v>25.886727909803664</v>
      </c>
      <c r="W190" s="15">
        <f>IF(A190&lt;=K$2,IF(A190=K$2,T190+G190, T190), 0)</f>
        <v>0</v>
      </c>
      <c r="X190" s="15">
        <f t="shared" si="19"/>
        <v>494478.63807538874</v>
      </c>
      <c r="Y190" s="25">
        <f>-SUM(W$24:W190)/W$23</f>
        <v>25.723931903769437</v>
      </c>
      <c r="Z190" s="8"/>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2"/>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row>
    <row r="191" spans="1:92" ht="15.75" thickBot="1" x14ac:dyDescent="0.3">
      <c r="A191" s="34">
        <v>168</v>
      </c>
      <c r="B191" s="11">
        <f>PMT(E$2/12, C$2, -E$23)</f>
        <v>1621.0513229898563</v>
      </c>
      <c r="C191" s="11">
        <f>IPMT(E$2/12, A191, C$2, -E$23)</f>
        <v>697.03212980537012</v>
      </c>
      <c r="D191" s="11">
        <f>PPMT(E$2/12, A191, C$2, -E$23)</f>
        <v>924.0191931844862</v>
      </c>
      <c r="E191" s="11">
        <f t="shared" si="15"/>
        <v>238058.42531151409</v>
      </c>
      <c r="F191" s="11">
        <f t="shared" si="16"/>
        <v>141941.57468848609</v>
      </c>
      <c r="G191" s="11">
        <f>F191+S191-L$2</f>
        <v>514315.58247546316</v>
      </c>
      <c r="H191" s="1">
        <f t="shared" si="17"/>
        <v>0</v>
      </c>
      <c r="I191" s="1">
        <f>O$2* $M191</f>
        <v>141.29738209737405</v>
      </c>
      <c r="J191" s="1">
        <f>P$2* $M191</f>
        <v>141.29738209737405</v>
      </c>
      <c r="K191" s="1">
        <f>Q$2* $M191</f>
        <v>423.89214629212216</v>
      </c>
      <c r="L191" s="1">
        <f>R$2* $M191</f>
        <v>141.29738209737405</v>
      </c>
      <c r="M191" s="1">
        <f>M190*POWER(1 + $I$2, 1/12)</f>
        <v>1.4129738209737406</v>
      </c>
      <c r="N191" s="1">
        <f t="shared" si="20"/>
        <v>847.78429258424444</v>
      </c>
      <c r="O191" s="1">
        <f>O190*POWER(1 + $H$2, 1/12)</f>
        <v>1.9799315994394133</v>
      </c>
      <c r="P191" s="1">
        <f>$M$2 * O191</f>
        <v>7919.7263977576531</v>
      </c>
      <c r="Q191" s="1">
        <f xml:space="preserve"> P191 * (1-$J$2)</f>
        <v>7523.7400778697702</v>
      </c>
      <c r="R191" s="1">
        <f>R190*POWER(1+G$2, 1/12)</f>
        <v>1.9799315994394133</v>
      </c>
      <c r="S191" s="1">
        <f>L$2*R191</f>
        <v>752374.0077869771</v>
      </c>
      <c r="T191" s="1">
        <f t="shared" si="14"/>
        <v>5054.9044622956699</v>
      </c>
      <c r="U191" s="7">
        <f t="shared" si="18"/>
        <v>502789.46265836904</v>
      </c>
      <c r="V191" s="25">
        <f>-SUM(T$24:T191)/T$23</f>
        <v>26.139473132918447</v>
      </c>
      <c r="W191" s="15">
        <f>IF(A191&lt;=K$2,IF(A191=K$2,T191+G191, T191), 0)</f>
        <v>0</v>
      </c>
      <c r="X191" s="15">
        <f t="shared" si="19"/>
        <v>494478.63807538874</v>
      </c>
      <c r="Y191" s="25">
        <f>-SUM(W$24:W191)/W$23</f>
        <v>25.723931903769437</v>
      </c>
      <c r="Z191" s="8"/>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2"/>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row>
    <row r="192" spans="1:92" ht="15.75" thickBot="1" x14ac:dyDescent="0.3">
      <c r="A192" s="34">
        <v>169</v>
      </c>
      <c r="B192" s="11">
        <f>PMT(E$2/12, C$2, -E$23)</f>
        <v>1621.0513229898563</v>
      </c>
      <c r="C192" s="11">
        <f>IPMT(E$2/12, A192, C$2, -E$23)</f>
        <v>694.33707382524881</v>
      </c>
      <c r="D192" s="11">
        <f>PPMT(E$2/12, A192, C$2, -E$23)</f>
        <v>926.71424916460762</v>
      </c>
      <c r="E192" s="11">
        <f t="shared" si="15"/>
        <v>237131.7110623495</v>
      </c>
      <c r="F192" s="11">
        <f t="shared" si="16"/>
        <v>142868.28893765068</v>
      </c>
      <c r="G192" s="11">
        <f>F192+S192-L$2</f>
        <v>518307.56156395143</v>
      </c>
      <c r="H192" s="1">
        <f t="shared" si="17"/>
        <v>0</v>
      </c>
      <c r="I192" s="1">
        <f>O$2* $M192</f>
        <v>141.58843156985205</v>
      </c>
      <c r="J192" s="1">
        <f>P$2* $M192</f>
        <v>141.58843156985205</v>
      </c>
      <c r="K192" s="1">
        <f>Q$2* $M192</f>
        <v>424.7652947095562</v>
      </c>
      <c r="L192" s="1">
        <f>R$2* $M192</f>
        <v>141.58843156985205</v>
      </c>
      <c r="M192" s="1">
        <f>M191*POWER(1 + $I$2, 1/12)</f>
        <v>1.4158843156985206</v>
      </c>
      <c r="N192" s="1">
        <f t="shared" si="20"/>
        <v>849.5305894191124</v>
      </c>
      <c r="O192" s="1">
        <f>O191*POWER(1 + $H$2, 1/12)</f>
        <v>1.9879980858586863</v>
      </c>
      <c r="P192" s="1">
        <f>$M$2 * O192</f>
        <v>7951.9923434347456</v>
      </c>
      <c r="Q192" s="1">
        <f xml:space="preserve"> P192 * (1-$J$2)</f>
        <v>7554.3927262630077</v>
      </c>
      <c r="R192" s="1">
        <f>R191*POWER(1+G$2, 1/12)</f>
        <v>1.9879980858586863</v>
      </c>
      <c r="S192" s="1">
        <f>L$2*R192</f>
        <v>755439.27262630081</v>
      </c>
      <c r="T192" s="1">
        <f t="shared" si="14"/>
        <v>5083.8108138540392</v>
      </c>
      <c r="U192" s="7">
        <f t="shared" si="18"/>
        <v>507873.27347222308</v>
      </c>
      <c r="V192" s="25">
        <f>-SUM(T$24:T192)/T$23</f>
        <v>26.393663673611147</v>
      </c>
      <c r="W192" s="15">
        <f>IF(A192&lt;=K$2,IF(A192=K$2,T192+G192, T192), 0)</f>
        <v>0</v>
      </c>
      <c r="X192" s="15">
        <f t="shared" si="19"/>
        <v>494478.63807538874</v>
      </c>
      <c r="Y192" s="25">
        <f>-SUM(W$24:W192)/W$23</f>
        <v>25.723931903769437</v>
      </c>
      <c r="Z192" s="8"/>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2"/>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row>
    <row r="193" spans="1:92" ht="15.75" thickBot="1" x14ac:dyDescent="0.3">
      <c r="A193" s="34">
        <v>170</v>
      </c>
      <c r="B193" s="11">
        <f>PMT(E$2/12, C$2, -E$23)</f>
        <v>1621.0513229898563</v>
      </c>
      <c r="C193" s="11">
        <f>IPMT(E$2/12, A193, C$2, -E$23)</f>
        <v>691.63415726518542</v>
      </c>
      <c r="D193" s="11">
        <f>PPMT(E$2/12, A193, C$2, -E$23)</f>
        <v>929.41716572467101</v>
      </c>
      <c r="E193" s="11">
        <f t="shared" si="15"/>
        <v>236202.29389662482</v>
      </c>
      <c r="F193" s="11">
        <f t="shared" si="16"/>
        <v>143797.70610337536</v>
      </c>
      <c r="G193" s="11">
        <f>F193+S193-L$2</f>
        <v>522314.7318373851</v>
      </c>
      <c r="H193" s="1">
        <f t="shared" si="17"/>
        <v>0</v>
      </c>
      <c r="I193" s="1">
        <f>O$2* $M193</f>
        <v>141.88008055658977</v>
      </c>
      <c r="J193" s="1">
        <f>P$2* $M193</f>
        <v>141.88008055658977</v>
      </c>
      <c r="K193" s="1">
        <f>Q$2* $M193</f>
        <v>425.64024166976935</v>
      </c>
      <c r="L193" s="1">
        <f>R$2* $M193</f>
        <v>141.88008055658977</v>
      </c>
      <c r="M193" s="1">
        <f>M192*POWER(1 + $I$2, 1/12)</f>
        <v>1.4188008055658978</v>
      </c>
      <c r="N193" s="1">
        <f t="shared" si="20"/>
        <v>851.2804833395387</v>
      </c>
      <c r="O193" s="1">
        <f>O192*POWER(1 + $H$2, 1/12)</f>
        <v>1.9960974361421306</v>
      </c>
      <c r="P193" s="1">
        <f>$M$2 * O193</f>
        <v>7984.3897445685225</v>
      </c>
      <c r="Q193" s="1">
        <f xml:space="preserve"> P193 * (1-$J$2)</f>
        <v>7585.1702573400962</v>
      </c>
      <c r="R193" s="1">
        <f>R192*POWER(1+G$2, 1/12)</f>
        <v>1.9960974361421306</v>
      </c>
      <c r="S193" s="1">
        <f>L$2*R193</f>
        <v>758517.02573400969</v>
      </c>
      <c r="T193" s="1">
        <f t="shared" si="14"/>
        <v>5112.8384510107016</v>
      </c>
      <c r="U193" s="7">
        <f t="shared" si="18"/>
        <v>512986.11192323378</v>
      </c>
      <c r="V193" s="25">
        <f>-SUM(T$24:T193)/T$23</f>
        <v>26.649305596161685</v>
      </c>
      <c r="W193" s="15">
        <f>IF(A193&lt;=K$2,IF(A193=K$2,T193+G193, T193), 0)</f>
        <v>0</v>
      </c>
      <c r="X193" s="15">
        <f t="shared" si="19"/>
        <v>494478.63807538874</v>
      </c>
      <c r="Y193" s="25">
        <f>-SUM(W$24:W193)/W$23</f>
        <v>25.723931903769437</v>
      </c>
      <c r="Z193" s="8"/>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2"/>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row>
    <row r="194" spans="1:92" ht="15.75" thickBot="1" x14ac:dyDescent="0.3">
      <c r="A194" s="34">
        <v>171</v>
      </c>
      <c r="B194" s="11">
        <f>PMT(E$2/12, C$2, -E$23)</f>
        <v>1621.0513229898563</v>
      </c>
      <c r="C194" s="11">
        <f>IPMT(E$2/12, A194, C$2, -E$23)</f>
        <v>688.92335719848825</v>
      </c>
      <c r="D194" s="11">
        <f>PPMT(E$2/12, A194, C$2, -E$23)</f>
        <v>932.12796579136796</v>
      </c>
      <c r="E194" s="11">
        <f t="shared" si="15"/>
        <v>235270.16593083346</v>
      </c>
      <c r="F194" s="11">
        <f t="shared" si="16"/>
        <v>144729.83406916671</v>
      </c>
      <c r="G194" s="11">
        <f>F194+S194-L$2</f>
        <v>526337.15205802151</v>
      </c>
      <c r="H194" s="1">
        <f t="shared" si="17"/>
        <v>0</v>
      </c>
      <c r="I194" s="1">
        <f>O$2* $M194</f>
        <v>142.17233029248845</v>
      </c>
      <c r="J194" s="1">
        <f>P$2* $M194</f>
        <v>142.17233029248845</v>
      </c>
      <c r="K194" s="1">
        <f>Q$2* $M194</f>
        <v>426.51699087746539</v>
      </c>
      <c r="L194" s="1">
        <f>R$2* $M194</f>
        <v>142.17233029248845</v>
      </c>
      <c r="M194" s="1">
        <f>M193*POWER(1 + $I$2, 1/12)</f>
        <v>1.4217233029248846</v>
      </c>
      <c r="N194" s="1">
        <f t="shared" si="20"/>
        <v>853.03398175493078</v>
      </c>
      <c r="O194" s="1">
        <f>O193*POWER(1 + $H$2, 1/12)</f>
        <v>2.0042297841811969</v>
      </c>
      <c r="P194" s="1">
        <f>$M$2 * O194</f>
        <v>8016.9191367247877</v>
      </c>
      <c r="Q194" s="1">
        <f xml:space="preserve"> P194 * (1-$J$2)</f>
        <v>7616.0731798885481</v>
      </c>
      <c r="R194" s="1">
        <f>R193*POWER(1+G$2, 1/12)</f>
        <v>2.0042297841811969</v>
      </c>
      <c r="S194" s="1">
        <f>L$2*R194</f>
        <v>761607.31798885483</v>
      </c>
      <c r="T194" s="1">
        <f t="shared" si="14"/>
        <v>5141.9878751437609</v>
      </c>
      <c r="U194" s="7">
        <f t="shared" si="18"/>
        <v>518128.09979837755</v>
      </c>
      <c r="V194" s="25">
        <f>-SUM(T$24:T194)/T$23</f>
        <v>26.906404989918876</v>
      </c>
      <c r="W194" s="15">
        <f>IF(A194&lt;=K$2,IF(A194=K$2,T194+G194, T194), 0)</f>
        <v>0</v>
      </c>
      <c r="X194" s="15">
        <f t="shared" si="19"/>
        <v>494478.63807538874</v>
      </c>
      <c r="Y194" s="25">
        <f>-SUM(W$24:W194)/W$23</f>
        <v>25.723931903769437</v>
      </c>
      <c r="Z194" s="8"/>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2"/>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row>
    <row r="195" spans="1:92" ht="15.75" thickBot="1" x14ac:dyDescent="0.3">
      <c r="A195" s="34">
        <v>172</v>
      </c>
      <c r="B195" s="11">
        <f>PMT(E$2/12, C$2, -E$23)</f>
        <v>1621.0513229898563</v>
      </c>
      <c r="C195" s="11">
        <f>IPMT(E$2/12, A195, C$2, -E$23)</f>
        <v>686.20465063159691</v>
      </c>
      <c r="D195" s="11">
        <f>PPMT(E$2/12, A195, C$2, -E$23)</f>
        <v>934.84667235825953</v>
      </c>
      <c r="E195" s="11">
        <f t="shared" si="15"/>
        <v>234335.31925847521</v>
      </c>
      <c r="F195" s="11">
        <f t="shared" si="16"/>
        <v>145664.68074152496</v>
      </c>
      <c r="G195" s="11">
        <f>F195+S195-L$2</f>
        <v>530374.88121839892</v>
      </c>
      <c r="H195" s="1">
        <f t="shared" si="17"/>
        <v>0</v>
      </c>
      <c r="I195" s="1">
        <f>O$2* $M195</f>
        <v>142.46518201499299</v>
      </c>
      <c r="J195" s="1">
        <f>P$2* $M195</f>
        <v>142.46518201499299</v>
      </c>
      <c r="K195" s="1">
        <f>Q$2* $M195</f>
        <v>427.39554604497897</v>
      </c>
      <c r="L195" s="1">
        <f>R$2* $M195</f>
        <v>142.46518201499299</v>
      </c>
      <c r="M195" s="1">
        <f>M194*POWER(1 + $I$2, 1/12)</f>
        <v>1.4246518201499299</v>
      </c>
      <c r="N195" s="1">
        <f t="shared" si="20"/>
        <v>854.79109208995783</v>
      </c>
      <c r="O195" s="1">
        <f>O194*POWER(1 + $H$2, 1/12)</f>
        <v>2.012395264412826</v>
      </c>
      <c r="P195" s="1">
        <f>$M$2 * O195</f>
        <v>8049.581057651304</v>
      </c>
      <c r="Q195" s="1">
        <f xml:space="preserve"> P195 * (1-$J$2)</f>
        <v>7647.1020047687389</v>
      </c>
      <c r="R195" s="1">
        <f>R194*POWER(1+G$2, 1/12)</f>
        <v>2.012395264412826</v>
      </c>
      <c r="S195" s="1">
        <f>L$2*R195</f>
        <v>764710.2004768739</v>
      </c>
      <c r="T195" s="1">
        <f t="shared" si="14"/>
        <v>5171.2595896889252</v>
      </c>
      <c r="U195" s="7">
        <f t="shared" si="18"/>
        <v>523299.35938806646</v>
      </c>
      <c r="V195" s="25">
        <f>-SUM(T$24:T195)/T$23</f>
        <v>27.164967969403321</v>
      </c>
      <c r="W195" s="15">
        <f>IF(A195&lt;=K$2,IF(A195=K$2,T195+G195, T195), 0)</f>
        <v>0</v>
      </c>
      <c r="X195" s="15">
        <f t="shared" si="19"/>
        <v>494478.63807538874</v>
      </c>
      <c r="Y195" s="25">
        <f>-SUM(W$24:W195)/W$23</f>
        <v>25.723931903769437</v>
      </c>
      <c r="Z195" s="8"/>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2"/>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row>
    <row r="196" spans="1:92" ht="15.75" thickBot="1" x14ac:dyDescent="0.3">
      <c r="A196" s="34">
        <v>173</v>
      </c>
      <c r="B196" s="11">
        <f>PMT(E$2/12, C$2, -E$23)</f>
        <v>1621.0513229898563</v>
      </c>
      <c r="C196" s="11">
        <f>IPMT(E$2/12, A196, C$2, -E$23)</f>
        <v>683.47801450388533</v>
      </c>
      <c r="D196" s="11">
        <f>PPMT(E$2/12, A196, C$2, -E$23)</f>
        <v>937.5733084859711</v>
      </c>
      <c r="E196" s="11">
        <f t="shared" si="15"/>
        <v>233397.74594998924</v>
      </c>
      <c r="F196" s="11">
        <f t="shared" si="16"/>
        <v>146602.25405001093</v>
      </c>
      <c r="G196" s="11">
        <f>F196+S196-L$2</f>
        <v>534427.97854224616</v>
      </c>
      <c r="H196" s="1">
        <f t="shared" si="17"/>
        <v>0</v>
      </c>
      <c r="I196" s="1">
        <f>O$2* $M196</f>
        <v>142.75863696409721</v>
      </c>
      <c r="J196" s="1">
        <f>P$2* $M196</f>
        <v>142.75863696409721</v>
      </c>
      <c r="K196" s="1">
        <f>Q$2* $M196</f>
        <v>428.27591089229162</v>
      </c>
      <c r="L196" s="1">
        <f>R$2* $M196</f>
        <v>142.75863696409721</v>
      </c>
      <c r="M196" s="1">
        <f>M195*POWER(1 + $I$2, 1/12)</f>
        <v>1.4275863696409721</v>
      </c>
      <c r="N196" s="1">
        <f t="shared" si="20"/>
        <v>856.55182178458313</v>
      </c>
      <c r="O196" s="1">
        <f>O195*POWER(1 + $H$2, 1/12)</f>
        <v>2.0205940118216716</v>
      </c>
      <c r="P196" s="1">
        <f>$M$2 * O196</f>
        <v>8082.376047286687</v>
      </c>
      <c r="Q196" s="1">
        <f xml:space="preserve"> P196 * (1-$J$2)</f>
        <v>7678.2572449223526</v>
      </c>
      <c r="R196" s="1">
        <f>R195*POWER(1+G$2, 1/12)</f>
        <v>2.0205940118216716</v>
      </c>
      <c r="S196" s="1">
        <f>L$2*R196</f>
        <v>767825.72449223523</v>
      </c>
      <c r="T196" s="1">
        <f t="shared" si="14"/>
        <v>5200.6541001479136</v>
      </c>
      <c r="U196" s="7">
        <f t="shared" si="18"/>
        <v>528500.01348821435</v>
      </c>
      <c r="V196" s="25">
        <f>-SUM(T$24:T196)/T$23</f>
        <v>27.425000674410718</v>
      </c>
      <c r="W196" s="15">
        <f>IF(A196&lt;=K$2,IF(A196=K$2,T196+G196, T196), 0)</f>
        <v>0</v>
      </c>
      <c r="X196" s="15">
        <f t="shared" si="19"/>
        <v>494478.63807538874</v>
      </c>
      <c r="Y196" s="25">
        <f>-SUM(W$24:W196)/W$23</f>
        <v>25.723931903769437</v>
      </c>
      <c r="Z196" s="8"/>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2"/>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row>
    <row r="197" spans="1:92" ht="15.75" thickBot="1" x14ac:dyDescent="0.3">
      <c r="A197" s="34">
        <v>174</v>
      </c>
      <c r="B197" s="11">
        <f>PMT(E$2/12, C$2, -E$23)</f>
        <v>1621.0513229898563</v>
      </c>
      <c r="C197" s="11">
        <f>IPMT(E$2/12, A197, C$2, -E$23)</f>
        <v>680.74342568746783</v>
      </c>
      <c r="D197" s="11">
        <f>PPMT(E$2/12, A197, C$2, -E$23)</f>
        <v>940.30789730238848</v>
      </c>
      <c r="E197" s="11">
        <f t="shared" si="15"/>
        <v>232457.43805268686</v>
      </c>
      <c r="F197" s="11">
        <f t="shared" si="16"/>
        <v>147542.56194731331</v>
      </c>
      <c r="G197" s="11">
        <f>F197+S197-L$2</f>
        <v>538496.5034853993</v>
      </c>
      <c r="H197" s="1">
        <f t="shared" si="17"/>
        <v>0</v>
      </c>
      <c r="I197" s="1">
        <f>O$2* $M197</f>
        <v>143.05269638234915</v>
      </c>
      <c r="J197" s="1">
        <f>P$2* $M197</f>
        <v>143.05269638234915</v>
      </c>
      <c r="K197" s="1">
        <f>Q$2* $M197</f>
        <v>429.15808914704752</v>
      </c>
      <c r="L197" s="1">
        <f>R$2* $M197</f>
        <v>143.05269638234915</v>
      </c>
      <c r="M197" s="1">
        <f>M196*POWER(1 + $I$2, 1/12)</f>
        <v>1.4305269638234916</v>
      </c>
      <c r="N197" s="1">
        <f t="shared" si="20"/>
        <v>858.31617829409504</v>
      </c>
      <c r="O197" s="1">
        <f>O196*POWER(1 + $H$2, 1/12)</f>
        <v>2.0288261619423316</v>
      </c>
      <c r="P197" s="1">
        <f>$M$2 * O197</f>
        <v>8115.304647769326</v>
      </c>
      <c r="Q197" s="1">
        <f xml:space="preserve"> P197 * (1-$J$2)</f>
        <v>7709.5394153808593</v>
      </c>
      <c r="R197" s="1">
        <f>R196*POWER(1+G$2, 1/12)</f>
        <v>2.0288261619423316</v>
      </c>
      <c r="S197" s="1">
        <f>L$2*R197</f>
        <v>770953.94153808604</v>
      </c>
      <c r="T197" s="1">
        <f t="shared" si="14"/>
        <v>5230.171914096908</v>
      </c>
      <c r="U197" s="7">
        <f t="shared" si="18"/>
        <v>533730.18540231127</v>
      </c>
      <c r="V197" s="25">
        <f>-SUM(T$24:T197)/T$23</f>
        <v>27.686509270115565</v>
      </c>
      <c r="W197" s="15">
        <f>IF(A197&lt;=K$2,IF(A197=K$2,T197+G197, T197), 0)</f>
        <v>0</v>
      </c>
      <c r="X197" s="15">
        <f t="shared" si="19"/>
        <v>494478.63807538874</v>
      </c>
      <c r="Y197" s="25">
        <f>-SUM(W$24:W197)/W$23</f>
        <v>25.723931903769437</v>
      </c>
      <c r="Z197" s="8"/>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2"/>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row>
    <row r="198" spans="1:92" ht="15.75" thickBot="1" x14ac:dyDescent="0.3">
      <c r="A198" s="34">
        <v>175</v>
      </c>
      <c r="B198" s="11">
        <f>PMT(E$2/12, C$2, -E$23)</f>
        <v>1621.0513229898563</v>
      </c>
      <c r="C198" s="11">
        <f>IPMT(E$2/12, A198, C$2, -E$23)</f>
        <v>678.0008609870024</v>
      </c>
      <c r="D198" s="11">
        <f>PPMT(E$2/12, A198, C$2, -E$23)</f>
        <v>943.05046200285369</v>
      </c>
      <c r="E198" s="11">
        <f t="shared" si="15"/>
        <v>231514.387590684</v>
      </c>
      <c r="F198" s="11">
        <f t="shared" si="16"/>
        <v>148485.61240931618</v>
      </c>
      <c r="G198" s="11">
        <f>F198+S198-L$2</f>
        <v>542580.51573672006</v>
      </c>
      <c r="H198" s="1">
        <f t="shared" si="17"/>
        <v>0</v>
      </c>
      <c r="I198" s="1">
        <f>O$2* $M198</f>
        <v>143.34736151485632</v>
      </c>
      <c r="J198" s="1">
        <f>P$2* $M198</f>
        <v>143.34736151485632</v>
      </c>
      <c r="K198" s="1">
        <f>Q$2* $M198</f>
        <v>430.04208454456898</v>
      </c>
      <c r="L198" s="1">
        <f>R$2* $M198</f>
        <v>143.34736151485632</v>
      </c>
      <c r="M198" s="1">
        <f>M197*POWER(1 + $I$2, 1/12)</f>
        <v>1.4334736151485632</v>
      </c>
      <c r="N198" s="1">
        <f t="shared" si="20"/>
        <v>860.08416908913784</v>
      </c>
      <c r="O198" s="1">
        <f>O197*POWER(1 + $H$2, 1/12)</f>
        <v>2.0370918508615889</v>
      </c>
      <c r="P198" s="1">
        <f>$M$2 * O198</f>
        <v>8148.3674034463556</v>
      </c>
      <c r="Q198" s="1">
        <f xml:space="preserve"> P198 * (1-$J$2)</f>
        <v>7740.9490332740379</v>
      </c>
      <c r="R198" s="1">
        <f>R197*POWER(1+G$2, 1/12)</f>
        <v>2.0370918508615889</v>
      </c>
      <c r="S198" s="1">
        <f>L$2*R198</f>
        <v>774094.90332740382</v>
      </c>
      <c r="T198" s="1">
        <f t="shared" si="14"/>
        <v>5259.8135411950443</v>
      </c>
      <c r="U198" s="7">
        <f t="shared" si="18"/>
        <v>538989.99894350627</v>
      </c>
      <c r="V198" s="25">
        <f>-SUM(T$24:T198)/T$23</f>
        <v>27.949499947175315</v>
      </c>
      <c r="W198" s="15">
        <f>IF(A198&lt;=K$2,IF(A198=K$2,T198+G198, T198), 0)</f>
        <v>0</v>
      </c>
      <c r="X198" s="15">
        <f t="shared" si="19"/>
        <v>494478.63807538874</v>
      </c>
      <c r="Y198" s="25">
        <f>-SUM(W$24:W198)/W$23</f>
        <v>25.723931903769437</v>
      </c>
      <c r="Z198" s="8"/>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2"/>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row>
    <row r="199" spans="1:92" ht="15.75" thickBot="1" x14ac:dyDescent="0.3">
      <c r="A199" s="34">
        <v>176</v>
      </c>
      <c r="B199" s="11">
        <f>PMT(E$2/12, C$2, -E$23)</f>
        <v>1621.0513229898563</v>
      </c>
      <c r="C199" s="11">
        <f>IPMT(E$2/12, A199, C$2, -E$23)</f>
        <v>675.25029713949425</v>
      </c>
      <c r="D199" s="11">
        <f>PPMT(E$2/12, A199, C$2, -E$23)</f>
        <v>945.80102585036195</v>
      </c>
      <c r="E199" s="11">
        <f t="shared" si="15"/>
        <v>230568.58656483365</v>
      </c>
      <c r="F199" s="11">
        <f t="shared" si="16"/>
        <v>149431.41343516653</v>
      </c>
      <c r="G199" s="11">
        <f>F199+S199-L$2</f>
        <v>546680.07521901745</v>
      </c>
      <c r="H199" s="1">
        <f t="shared" si="17"/>
        <v>0</v>
      </c>
      <c r="I199" s="1">
        <f>O$2* $M199</f>
        <v>143.64263360929087</v>
      </c>
      <c r="J199" s="1">
        <f>P$2* $M199</f>
        <v>143.64263360929087</v>
      </c>
      <c r="K199" s="1">
        <f>Q$2* $M199</f>
        <v>430.92790082787263</v>
      </c>
      <c r="L199" s="1">
        <f>R$2* $M199</f>
        <v>143.64263360929087</v>
      </c>
      <c r="M199" s="1">
        <f>M198*POWER(1 + $I$2, 1/12)</f>
        <v>1.4364263360929088</v>
      </c>
      <c r="N199" s="1">
        <f t="shared" si="20"/>
        <v>861.85580165574527</v>
      </c>
      <c r="O199" s="1">
        <f>O198*POWER(1 + $H$2, 1/12)</f>
        <v>2.0453912152206604</v>
      </c>
      <c r="P199" s="1">
        <f>$M$2 * O199</f>
        <v>8181.5648608826414</v>
      </c>
      <c r="Q199" s="1">
        <f xml:space="preserve"> P199 * (1-$J$2)</f>
        <v>7772.4866178385091</v>
      </c>
      <c r="R199" s="1">
        <f>R198*POWER(1+G$2, 1/12)</f>
        <v>2.0453912152206604</v>
      </c>
      <c r="S199" s="1">
        <f>L$2*R199</f>
        <v>777248.66178385098</v>
      </c>
      <c r="T199" s="1">
        <f t="shared" si="14"/>
        <v>5289.5794931929076</v>
      </c>
      <c r="U199" s="7">
        <f t="shared" si="18"/>
        <v>544279.57843669923</v>
      </c>
      <c r="V199" s="25">
        <f>-SUM(T$24:T199)/T$23</f>
        <v>28.213978921834961</v>
      </c>
      <c r="W199" s="15">
        <f>IF(A199&lt;=K$2,IF(A199=K$2,T199+G199, T199), 0)</f>
        <v>0</v>
      </c>
      <c r="X199" s="15">
        <f t="shared" si="19"/>
        <v>494478.63807538874</v>
      </c>
      <c r="Y199" s="25">
        <f>-SUM(W$24:W199)/W$23</f>
        <v>25.723931903769437</v>
      </c>
      <c r="Z199" s="8"/>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2"/>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row>
    <row r="200" spans="1:92" ht="15.75" thickBot="1" x14ac:dyDescent="0.3">
      <c r="A200" s="34">
        <v>177</v>
      </c>
      <c r="B200" s="11">
        <f>PMT(E$2/12, C$2, -E$23)</f>
        <v>1621.0513229898563</v>
      </c>
      <c r="C200" s="11">
        <f>IPMT(E$2/12, A200, C$2, -E$23)</f>
        <v>672.49171081409736</v>
      </c>
      <c r="D200" s="11">
        <f>PPMT(E$2/12, A200, C$2, -E$23)</f>
        <v>948.55961217575907</v>
      </c>
      <c r="E200" s="11">
        <f t="shared" si="15"/>
        <v>229620.02695265788</v>
      </c>
      <c r="F200" s="11">
        <f t="shared" si="16"/>
        <v>150379.9730473423</v>
      </c>
      <c r="G200" s="11">
        <f>F200+S200-L$2</f>
        <v>550795.24208997563</v>
      </c>
      <c r="H200" s="1">
        <f t="shared" si="17"/>
        <v>0</v>
      </c>
      <c r="I200" s="1">
        <f>O$2* $M200</f>
        <v>143.93851391589502</v>
      </c>
      <c r="J200" s="1">
        <f>P$2* $M200</f>
        <v>143.93851391589502</v>
      </c>
      <c r="K200" s="1">
        <f>Q$2* $M200</f>
        <v>431.81554174768507</v>
      </c>
      <c r="L200" s="1">
        <f>R$2* $M200</f>
        <v>143.93851391589502</v>
      </c>
      <c r="M200" s="1">
        <f>M199*POWER(1 + $I$2, 1/12)</f>
        <v>1.4393851391589503</v>
      </c>
      <c r="N200" s="1">
        <f t="shared" si="20"/>
        <v>863.63108349537004</v>
      </c>
      <c r="O200" s="1">
        <f>O199*POWER(1 + $H$2, 1/12)</f>
        <v>2.0537243922174562</v>
      </c>
      <c r="P200" s="1">
        <f>$M$2 * O200</f>
        <v>8214.8975688698247</v>
      </c>
      <c r="Q200" s="1">
        <f xml:space="preserve"> P200 * (1-$J$2)</f>
        <v>7804.1526904263328</v>
      </c>
      <c r="R200" s="1">
        <f>R199*POWER(1+G$2, 1/12)</f>
        <v>2.0537243922174562</v>
      </c>
      <c r="S200" s="1">
        <f>L$2*R200</f>
        <v>780415.26904263336</v>
      </c>
      <c r="T200" s="1">
        <f t="shared" si="14"/>
        <v>5319.4702839411066</v>
      </c>
      <c r="U200" s="7">
        <f t="shared" si="18"/>
        <v>549599.04872064036</v>
      </c>
      <c r="V200" s="25">
        <f>-SUM(T$24:T200)/T$23</f>
        <v>28.479952436032018</v>
      </c>
      <c r="W200" s="15">
        <f>IF(A200&lt;=K$2,IF(A200=K$2,T200+G200, T200), 0)</f>
        <v>0</v>
      </c>
      <c r="X200" s="15">
        <f t="shared" si="19"/>
        <v>494478.63807538874</v>
      </c>
      <c r="Y200" s="25">
        <f>-SUM(W$24:W200)/W$23</f>
        <v>25.723931903769437</v>
      </c>
      <c r="Z200" s="8"/>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2"/>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row>
    <row r="201" spans="1:92" ht="15.75" thickBot="1" x14ac:dyDescent="0.3">
      <c r="A201" s="34">
        <v>178</v>
      </c>
      <c r="B201" s="11">
        <f>PMT(E$2/12, C$2, -E$23)</f>
        <v>1621.0513229898563</v>
      </c>
      <c r="C201" s="11">
        <f>IPMT(E$2/12, A201, C$2, -E$23)</f>
        <v>669.72507861191809</v>
      </c>
      <c r="D201" s="11">
        <f>PPMT(E$2/12, A201, C$2, -E$23)</f>
        <v>951.32624437793822</v>
      </c>
      <c r="E201" s="11">
        <f t="shared" si="15"/>
        <v>228668.70070827994</v>
      </c>
      <c r="F201" s="11">
        <f t="shared" si="16"/>
        <v>151331.29929172024</v>
      </c>
      <c r="G201" s="11">
        <f>F201+S201-L$2</f>
        <v>554926.07674308249</v>
      </c>
      <c r="H201" s="1">
        <f t="shared" si="17"/>
        <v>0</v>
      </c>
      <c r="I201" s="1">
        <f>O$2* $M201</f>
        <v>144.23500368748626</v>
      </c>
      <c r="J201" s="1">
        <f>P$2* $M201</f>
        <v>144.23500368748626</v>
      </c>
      <c r="K201" s="1">
        <f>Q$2* $M201</f>
        <v>432.70501106245877</v>
      </c>
      <c r="L201" s="1">
        <f>R$2* $M201</f>
        <v>144.23500368748626</v>
      </c>
      <c r="M201" s="1">
        <f>M200*POWER(1 + $I$2, 1/12)</f>
        <v>1.4423500368748625</v>
      </c>
      <c r="N201" s="1">
        <f t="shared" si="20"/>
        <v>865.41002212491753</v>
      </c>
      <c r="O201" s="1">
        <f>O200*POWER(1 + $H$2, 1/12)</f>
        <v>2.0620915196088481</v>
      </c>
      <c r="P201" s="1">
        <f>$M$2 * O201</f>
        <v>8248.3660784353924</v>
      </c>
      <c r="Q201" s="1">
        <f xml:space="preserve"> P201 * (1-$J$2)</f>
        <v>7835.9477745136228</v>
      </c>
      <c r="R201" s="1">
        <f>R200*POWER(1+G$2, 1/12)</f>
        <v>2.0620915196088481</v>
      </c>
      <c r="S201" s="1">
        <f>L$2*R201</f>
        <v>783594.77745136223</v>
      </c>
      <c r="T201" s="1">
        <f t="shared" si="14"/>
        <v>5349.4864293988494</v>
      </c>
      <c r="U201" s="7">
        <f t="shared" si="18"/>
        <v>554948.53515003924</v>
      </c>
      <c r="V201" s="25">
        <f>-SUM(T$24:T201)/T$23</f>
        <v>28.747426757501962</v>
      </c>
      <c r="W201" s="15">
        <f>IF(A201&lt;=K$2,IF(A201=K$2,T201+G201, T201), 0)</f>
        <v>0</v>
      </c>
      <c r="X201" s="15">
        <f t="shared" si="19"/>
        <v>494478.63807538874</v>
      </c>
      <c r="Y201" s="25">
        <f>-SUM(W$24:W201)/W$23</f>
        <v>25.723931903769437</v>
      </c>
      <c r="Z201" s="8"/>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2"/>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row>
    <row r="202" spans="1:92" ht="15.75" thickBot="1" x14ac:dyDescent="0.3">
      <c r="A202" s="34">
        <v>179</v>
      </c>
      <c r="B202" s="11">
        <f>PMT(E$2/12, C$2, -E$23)</f>
        <v>1621.0513229898563</v>
      </c>
      <c r="C202" s="11">
        <f>IPMT(E$2/12, A202, C$2, -E$23)</f>
        <v>666.95037706581559</v>
      </c>
      <c r="D202" s="11">
        <f>PPMT(E$2/12, A202, C$2, -E$23)</f>
        <v>954.10094592404062</v>
      </c>
      <c r="E202" s="11">
        <f t="shared" si="15"/>
        <v>227714.59976235591</v>
      </c>
      <c r="F202" s="11">
        <f t="shared" si="16"/>
        <v>152285.40023764427</v>
      </c>
      <c r="G202" s="11">
        <f>F202+S202-L$2</f>
        <v>559072.63980856375</v>
      </c>
      <c r="H202" s="1">
        <f t="shared" si="17"/>
        <v>0</v>
      </c>
      <c r="I202" s="1">
        <f>O$2* $M202</f>
        <v>144.53210417946264</v>
      </c>
      <c r="J202" s="1">
        <f>P$2* $M202</f>
        <v>144.53210417946264</v>
      </c>
      <c r="K202" s="1">
        <f>Q$2* $M202</f>
        <v>433.59631253838791</v>
      </c>
      <c r="L202" s="1">
        <f>R$2* $M202</f>
        <v>144.53210417946264</v>
      </c>
      <c r="M202" s="1">
        <f>M201*POWER(1 + $I$2, 1/12)</f>
        <v>1.4453210417946263</v>
      </c>
      <c r="N202" s="1">
        <f t="shared" si="20"/>
        <v>867.19262507677581</v>
      </c>
      <c r="O202" s="1">
        <f>O201*POWER(1 + $H$2, 1/12)</f>
        <v>2.0704927357129459</v>
      </c>
      <c r="P202" s="1">
        <f>$M$2 * O202</f>
        <v>8281.9709428517835</v>
      </c>
      <c r="Q202" s="1">
        <f xml:space="preserve"> P202 * (1-$J$2)</f>
        <v>7867.8723957091943</v>
      </c>
      <c r="R202" s="1">
        <f>R201*POWER(1+G$2, 1/12)</f>
        <v>2.0704927357129459</v>
      </c>
      <c r="S202" s="1">
        <f>L$2*R202</f>
        <v>786787.23957091942</v>
      </c>
      <c r="T202" s="1">
        <f t="shared" si="14"/>
        <v>5379.6284476425626</v>
      </c>
      <c r="U202" s="7">
        <f t="shared" si="18"/>
        <v>560328.16359768179</v>
      </c>
      <c r="V202" s="25">
        <f>-SUM(T$24:T202)/T$23</f>
        <v>29.016408179884088</v>
      </c>
      <c r="W202" s="15">
        <f>IF(A202&lt;=K$2,IF(A202=K$2,T202+G202, T202), 0)</f>
        <v>0</v>
      </c>
      <c r="X202" s="15">
        <f t="shared" si="19"/>
        <v>494478.63807538874</v>
      </c>
      <c r="Y202" s="25">
        <f>-SUM(W$24:W202)/W$23</f>
        <v>25.723931903769437</v>
      </c>
      <c r="Z202" s="8"/>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2"/>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row>
    <row r="203" spans="1:92" ht="15.75" thickBot="1" x14ac:dyDescent="0.3">
      <c r="A203" s="34">
        <v>180</v>
      </c>
      <c r="B203" s="11">
        <f>PMT(E$2/12, C$2, -E$23)</f>
        <v>1621.0513229898563</v>
      </c>
      <c r="C203" s="11">
        <f>IPMT(E$2/12, A203, C$2, -E$23)</f>
        <v>664.16758264020393</v>
      </c>
      <c r="D203" s="11">
        <f>PPMT(E$2/12, A203, C$2, -E$23)</f>
        <v>956.88374034965238</v>
      </c>
      <c r="E203" s="11">
        <f t="shared" si="15"/>
        <v>226757.71602200627</v>
      </c>
      <c r="F203" s="11">
        <f t="shared" si="16"/>
        <v>153242.28397799391</v>
      </c>
      <c r="G203" s="11">
        <f>F203+S203-L$2</f>
        <v>563234.99215432024</v>
      </c>
      <c r="H203" s="1">
        <f t="shared" si="17"/>
        <v>0</v>
      </c>
      <c r="I203" s="1">
        <f>O$2* $M203</f>
        <v>144.82981664980818</v>
      </c>
      <c r="J203" s="1">
        <f>P$2* $M203</f>
        <v>144.82981664980818</v>
      </c>
      <c r="K203" s="1">
        <f>Q$2* $M203</f>
        <v>434.48944994942457</v>
      </c>
      <c r="L203" s="1">
        <f>R$2* $M203</f>
        <v>144.82981664980818</v>
      </c>
      <c r="M203" s="1">
        <f>M202*POWER(1 + $I$2, 1/12)</f>
        <v>1.4482981664980819</v>
      </c>
      <c r="N203" s="1">
        <f t="shared" si="20"/>
        <v>868.97889989884914</v>
      </c>
      <c r="O203" s="1">
        <f>O202*POWER(1 + $H$2, 1/12)</f>
        <v>2.0789281794113852</v>
      </c>
      <c r="P203" s="1">
        <f>$M$2 * O203</f>
        <v>8315.7127176455415</v>
      </c>
      <c r="Q203" s="1">
        <f xml:space="preserve"> P203 * (1-$J$2)</f>
        <v>7899.9270817632641</v>
      </c>
      <c r="R203" s="1">
        <f>R202*POWER(1+G$2, 1/12)</f>
        <v>2.0789281794113852</v>
      </c>
      <c r="S203" s="1">
        <f>L$2*R203</f>
        <v>789992.70817632636</v>
      </c>
      <c r="T203" s="1">
        <f t="shared" si="14"/>
        <v>5409.8968588745593</v>
      </c>
      <c r="U203" s="7">
        <f t="shared" si="18"/>
        <v>565738.06045655638</v>
      </c>
      <c r="V203" s="25">
        <f>-SUM(T$24:T203)/T$23</f>
        <v>29.286903022827818</v>
      </c>
      <c r="W203" s="15">
        <f>IF(A203&lt;=K$2,IF(A203=K$2,T203+G203, T203), 0)</f>
        <v>0</v>
      </c>
      <c r="X203" s="15">
        <f t="shared" si="19"/>
        <v>494478.63807538874</v>
      </c>
      <c r="Y203" s="25">
        <f>-SUM(W$24:W203)/W$23</f>
        <v>25.723931903769437</v>
      </c>
      <c r="Z203" s="8"/>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2"/>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row>
    <row r="204" spans="1:92" ht="15.75" thickBot="1" x14ac:dyDescent="0.3">
      <c r="A204" s="34">
        <v>181</v>
      </c>
      <c r="B204" s="11">
        <f>PMT(E$2/12, C$2, -E$23)</f>
        <v>1621.0513229898563</v>
      </c>
      <c r="C204" s="11">
        <f>IPMT(E$2/12, A204, C$2, -E$23)</f>
        <v>661.37667173085083</v>
      </c>
      <c r="D204" s="11">
        <f>PPMT(E$2/12, A204, C$2, -E$23)</f>
        <v>959.67465125900549</v>
      </c>
      <c r="E204" s="11">
        <f t="shared" si="15"/>
        <v>225798.04137074726</v>
      </c>
      <c r="F204" s="11">
        <f t="shared" si="16"/>
        <v>154201.95862925291</v>
      </c>
      <c r="G204" s="11">
        <f>F204+S204-L$2</f>
        <v>567413.19488686929</v>
      </c>
      <c r="H204" s="1">
        <f t="shared" si="17"/>
        <v>0</v>
      </c>
      <c r="I204" s="1">
        <f>O$2* $M204</f>
        <v>145.12814235909815</v>
      </c>
      <c r="J204" s="1">
        <f>P$2* $M204</f>
        <v>145.12814235909815</v>
      </c>
      <c r="K204" s="1">
        <f>Q$2* $M204</f>
        <v>435.38442707729445</v>
      </c>
      <c r="L204" s="1">
        <f>R$2* $M204</f>
        <v>145.12814235909815</v>
      </c>
      <c r="M204" s="1">
        <f>M203*POWER(1 + $I$2, 1/12)</f>
        <v>1.4512814235909814</v>
      </c>
      <c r="N204" s="1">
        <f t="shared" si="20"/>
        <v>870.76885415458878</v>
      </c>
      <c r="O204" s="1">
        <f>O203*POWER(1 + $H$2, 1/12)</f>
        <v>2.0873979901516218</v>
      </c>
      <c r="P204" s="1">
        <f>$M$2 * O204</f>
        <v>8349.5919606064872</v>
      </c>
      <c r="Q204" s="1">
        <f xml:space="preserve"> P204 * (1-$J$2)</f>
        <v>7932.112362576162</v>
      </c>
      <c r="R204" s="1">
        <f>R203*POWER(1+G$2, 1/12)</f>
        <v>2.0873979901516218</v>
      </c>
      <c r="S204" s="1">
        <f>L$2*R204</f>
        <v>793211.23625761631</v>
      </c>
      <c r="T204" s="1">
        <f t="shared" si="14"/>
        <v>5440.2921854317174</v>
      </c>
      <c r="U204" s="7">
        <f t="shared" si="18"/>
        <v>571178.35264198808</v>
      </c>
      <c r="V204" s="25">
        <f>-SUM(T$24:T204)/T$23</f>
        <v>29.558917632099405</v>
      </c>
      <c r="W204" s="15">
        <f>IF(A204&lt;=K$2,IF(A204=K$2,T204+G204, T204), 0)</f>
        <v>0</v>
      </c>
      <c r="X204" s="15">
        <f t="shared" si="19"/>
        <v>494478.63807538874</v>
      </c>
      <c r="Y204" s="25">
        <f>-SUM(W$24:W204)/W$23</f>
        <v>25.723931903769437</v>
      </c>
      <c r="Z204" s="8"/>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2"/>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row>
    <row r="205" spans="1:92" ht="15.75" thickBot="1" x14ac:dyDescent="0.3">
      <c r="A205" s="34">
        <v>182</v>
      </c>
      <c r="B205" s="11">
        <f>PMT(E$2/12, C$2, -E$23)</f>
        <v>1621.0513229898563</v>
      </c>
      <c r="C205" s="11">
        <f>IPMT(E$2/12, A205, C$2, -E$23)</f>
        <v>658.57762066467876</v>
      </c>
      <c r="D205" s="11">
        <f>PPMT(E$2/12, A205, C$2, -E$23)</f>
        <v>962.47370232517767</v>
      </c>
      <c r="E205" s="11">
        <f t="shared" si="15"/>
        <v>224835.5676684221</v>
      </c>
      <c r="F205" s="11">
        <f t="shared" si="16"/>
        <v>155164.43233157808</v>
      </c>
      <c r="G205" s="11">
        <f>F205+S205-L$2</f>
        <v>571607.3093522886</v>
      </c>
      <c r="H205" s="1">
        <f t="shared" si="17"/>
        <v>0</v>
      </c>
      <c r="I205" s="1">
        <f>O$2* $M205</f>
        <v>145.42708257050433</v>
      </c>
      <c r="J205" s="1">
        <f>P$2* $M205</f>
        <v>145.42708257050433</v>
      </c>
      <c r="K205" s="1">
        <f>Q$2* $M205</f>
        <v>436.28124771151295</v>
      </c>
      <c r="L205" s="1">
        <f>R$2* $M205</f>
        <v>145.42708257050433</v>
      </c>
      <c r="M205" s="1">
        <f>M204*POWER(1 + $I$2, 1/12)</f>
        <v>1.4542708257050432</v>
      </c>
      <c r="N205" s="1">
        <f t="shared" si="20"/>
        <v>872.56249542302589</v>
      </c>
      <c r="O205" s="1">
        <f>O204*POWER(1 + $H$2, 1/12)</f>
        <v>2.0959023079492383</v>
      </c>
      <c r="P205" s="1">
        <f>$M$2 * O205</f>
        <v>8383.6092317969524</v>
      </c>
      <c r="Q205" s="1">
        <f xml:space="preserve"> P205 * (1-$J$2)</f>
        <v>7964.4287702071042</v>
      </c>
      <c r="R205" s="1">
        <f>R204*POWER(1+G$2, 1/12)</f>
        <v>2.0959023079492383</v>
      </c>
      <c r="S205" s="1">
        <f>L$2*R205</f>
        <v>796442.8770207105</v>
      </c>
      <c r="T205" s="1">
        <f t="shared" si="14"/>
        <v>5470.814951794222</v>
      </c>
      <c r="U205" s="7">
        <f t="shared" si="18"/>
        <v>576649.1675937823</v>
      </c>
      <c r="V205" s="25">
        <f>-SUM(T$24:T205)/T$23</f>
        <v>29.832458379689115</v>
      </c>
      <c r="W205" s="15">
        <f>IF(A205&lt;=K$2,IF(A205=K$2,T205+G205, T205), 0)</f>
        <v>0</v>
      </c>
      <c r="X205" s="15">
        <f t="shared" si="19"/>
        <v>494478.63807538874</v>
      </c>
      <c r="Y205" s="25">
        <f>-SUM(W$24:W205)/W$23</f>
        <v>25.723931903769437</v>
      </c>
      <c r="Z205" s="8"/>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2"/>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row>
    <row r="206" spans="1:92" ht="15.75" thickBot="1" x14ac:dyDescent="0.3">
      <c r="A206" s="34">
        <v>183</v>
      </c>
      <c r="B206" s="11">
        <f>PMT(E$2/12, C$2, -E$23)</f>
        <v>1621.0513229898563</v>
      </c>
      <c r="C206" s="11">
        <f>IPMT(E$2/12, A206, C$2, -E$23)</f>
        <v>655.77040569956364</v>
      </c>
      <c r="D206" s="11">
        <f>PPMT(E$2/12, A206, C$2, -E$23)</f>
        <v>965.28091729029279</v>
      </c>
      <c r="E206" s="11">
        <f t="shared" si="15"/>
        <v>223870.28675113179</v>
      </c>
      <c r="F206" s="11">
        <f t="shared" si="16"/>
        <v>156129.71324886839</v>
      </c>
      <c r="G206" s="11">
        <f>F206+S206-L$2</f>
        <v>575817.39713716623</v>
      </c>
      <c r="H206" s="1">
        <f t="shared" si="17"/>
        <v>0</v>
      </c>
      <c r="I206" s="1">
        <f>O$2* $M206</f>
        <v>145.72663854980047</v>
      </c>
      <c r="J206" s="1">
        <f>P$2* $M206</f>
        <v>145.72663854980047</v>
      </c>
      <c r="K206" s="1">
        <f>Q$2* $M206</f>
        <v>437.17991564940138</v>
      </c>
      <c r="L206" s="1">
        <f>R$2* $M206</f>
        <v>145.72663854980047</v>
      </c>
      <c r="M206" s="1">
        <f>M205*POWER(1 + $I$2, 1/12)</f>
        <v>1.4572663854980046</v>
      </c>
      <c r="N206" s="1">
        <f t="shared" si="20"/>
        <v>874.35983129880276</v>
      </c>
      <c r="O206" s="1">
        <f>O205*POWER(1 + $H$2, 1/12)</f>
        <v>2.1044412733902575</v>
      </c>
      <c r="P206" s="1">
        <f>$M$2 * O206</f>
        <v>8417.7650935610309</v>
      </c>
      <c r="Q206" s="1">
        <f xml:space="preserve"> P206 * (1-$J$2)</f>
        <v>7996.8768388829785</v>
      </c>
      <c r="R206" s="1">
        <f>R205*POWER(1+G$2, 1/12)</f>
        <v>2.1044412733902575</v>
      </c>
      <c r="S206" s="1">
        <f>L$2*R206</f>
        <v>799687.68388829788</v>
      </c>
      <c r="T206" s="1">
        <f t="shared" si="14"/>
        <v>5501.46568459432</v>
      </c>
      <c r="U206" s="7">
        <f t="shared" si="18"/>
        <v>582150.63327837666</v>
      </c>
      <c r="V206" s="25">
        <f>-SUM(T$24:T206)/T$23</f>
        <v>30.107531663918834</v>
      </c>
      <c r="W206" s="15">
        <f>IF(A206&lt;=K$2,IF(A206=K$2,T206+G206, T206), 0)</f>
        <v>0</v>
      </c>
      <c r="X206" s="15">
        <f t="shared" si="19"/>
        <v>494478.63807538874</v>
      </c>
      <c r="Y206" s="25">
        <f>-SUM(W$24:W206)/W$23</f>
        <v>25.723931903769437</v>
      </c>
      <c r="Z206" s="8"/>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2"/>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row>
    <row r="207" spans="1:92" ht="15.75" thickBot="1" x14ac:dyDescent="0.3">
      <c r="A207" s="34">
        <v>184</v>
      </c>
      <c r="B207" s="11">
        <f>PMT(E$2/12, C$2, -E$23)</f>
        <v>1621.0513229898563</v>
      </c>
      <c r="C207" s="11">
        <f>IPMT(E$2/12, A207, C$2, -E$23)</f>
        <v>652.95500302413359</v>
      </c>
      <c r="D207" s="11">
        <f>PPMT(E$2/12, A207, C$2, -E$23)</f>
        <v>968.09631996572284</v>
      </c>
      <c r="E207" s="11">
        <f t="shared" si="15"/>
        <v>222902.19043116606</v>
      </c>
      <c r="F207" s="11">
        <f t="shared" si="16"/>
        <v>157097.80956883411</v>
      </c>
      <c r="G207" s="11">
        <f>F207+S207-L$2</f>
        <v>580043.52006955189</v>
      </c>
      <c r="H207" s="1">
        <f t="shared" si="17"/>
        <v>0</v>
      </c>
      <c r="I207" s="1">
        <f>O$2* $M207</f>
        <v>146.02681156536761</v>
      </c>
      <c r="J207" s="1">
        <f>P$2* $M207</f>
        <v>146.02681156536761</v>
      </c>
      <c r="K207" s="1">
        <f>Q$2* $M207</f>
        <v>438.08043469610283</v>
      </c>
      <c r="L207" s="1">
        <f>R$2* $M207</f>
        <v>146.02681156536761</v>
      </c>
      <c r="M207" s="1">
        <f>M206*POWER(1 + $I$2, 1/12)</f>
        <v>1.4602681156536761</v>
      </c>
      <c r="N207" s="1">
        <f t="shared" si="20"/>
        <v>876.16086939220554</v>
      </c>
      <c r="O207" s="1">
        <f>O206*POWER(1 + $H$2, 1/12)</f>
        <v>2.1130150276334678</v>
      </c>
      <c r="P207" s="1">
        <f>$M$2 * O207</f>
        <v>8452.0601105338719</v>
      </c>
      <c r="Q207" s="1">
        <f xml:space="preserve"> P207 * (1-$J$2)</f>
        <v>8029.4571050071781</v>
      </c>
      <c r="R207" s="1">
        <f>R206*POWER(1+G$2, 1/12)</f>
        <v>2.1130150276334678</v>
      </c>
      <c r="S207" s="1">
        <f>L$2*R207</f>
        <v>802945.71050071775</v>
      </c>
      <c r="T207" s="1">
        <f t="shared" si="14"/>
        <v>5532.2449126251167</v>
      </c>
      <c r="U207" s="7">
        <f t="shared" si="18"/>
        <v>587682.87819100183</v>
      </c>
      <c r="V207" s="25">
        <f>-SUM(T$24:T207)/T$23</f>
        <v>30.38414390955009</v>
      </c>
      <c r="W207" s="15">
        <f>IF(A207&lt;=K$2,IF(A207=K$2,T207+G207, T207), 0)</f>
        <v>0</v>
      </c>
      <c r="X207" s="15">
        <f t="shared" si="19"/>
        <v>494478.63807538874</v>
      </c>
      <c r="Y207" s="25">
        <f>-SUM(W$24:W207)/W$23</f>
        <v>25.723931903769437</v>
      </c>
      <c r="Z207" s="8"/>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2"/>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row>
    <row r="208" spans="1:92" ht="15.75" thickBot="1" x14ac:dyDescent="0.3">
      <c r="A208" s="34">
        <v>185</v>
      </c>
      <c r="B208" s="11">
        <f>PMT(E$2/12, C$2, -E$23)</f>
        <v>1621.0513229898563</v>
      </c>
      <c r="C208" s="11">
        <f>IPMT(E$2/12, A208, C$2, -E$23)</f>
        <v>650.13138875756681</v>
      </c>
      <c r="D208" s="11">
        <f>PPMT(E$2/12, A208, C$2, -E$23)</f>
        <v>970.91993423228939</v>
      </c>
      <c r="E208" s="11">
        <f t="shared" si="15"/>
        <v>221931.27049693378</v>
      </c>
      <c r="F208" s="11">
        <f t="shared" si="16"/>
        <v>158068.7295030664</v>
      </c>
      <c r="G208" s="11">
        <f>F208+S208-L$2</f>
        <v>584285.74021991366</v>
      </c>
      <c r="H208" s="1">
        <f t="shared" si="17"/>
        <v>0</v>
      </c>
      <c r="I208" s="1">
        <f>O$2* $M208</f>
        <v>146.32760288819944</v>
      </c>
      <c r="J208" s="1">
        <f>P$2* $M208</f>
        <v>146.32760288819944</v>
      </c>
      <c r="K208" s="1">
        <f>Q$2* $M208</f>
        <v>438.98280866459834</v>
      </c>
      <c r="L208" s="1">
        <f>R$2* $M208</f>
        <v>146.32760288819944</v>
      </c>
      <c r="M208" s="1">
        <f>M207*POWER(1 + $I$2, 1/12)</f>
        <v>1.4632760288819944</v>
      </c>
      <c r="N208" s="1">
        <f t="shared" si="20"/>
        <v>877.96561732919668</v>
      </c>
      <c r="O208" s="1">
        <f>O207*POWER(1 + $H$2, 1/12)</f>
        <v>2.1216237124127559</v>
      </c>
      <c r="P208" s="1">
        <f>$M$2 * O208</f>
        <v>8486.4948496510242</v>
      </c>
      <c r="Q208" s="1">
        <f xml:space="preserve"> P208 * (1-$J$2)</f>
        <v>8062.1701071684729</v>
      </c>
      <c r="R208" s="1">
        <f>R207*POWER(1+G$2, 1/12)</f>
        <v>2.1216237124127559</v>
      </c>
      <c r="S208" s="1">
        <f>L$2*R208</f>
        <v>806217.01071684726</v>
      </c>
      <c r="T208" s="1">
        <f t="shared" si="14"/>
        <v>5563.1531668494199</v>
      </c>
      <c r="U208" s="7">
        <f t="shared" si="18"/>
        <v>593246.03135785123</v>
      </c>
      <c r="V208" s="25">
        <f>-SUM(T$24:T208)/T$23</f>
        <v>30.662301567892563</v>
      </c>
      <c r="W208" s="15">
        <f>IF(A208&lt;=K$2,IF(A208=K$2,T208+G208, T208), 0)</f>
        <v>0</v>
      </c>
      <c r="X208" s="15">
        <f t="shared" si="19"/>
        <v>494478.63807538874</v>
      </c>
      <c r="Y208" s="25">
        <f>-SUM(W$24:W208)/W$23</f>
        <v>25.723931903769437</v>
      </c>
      <c r="Z208" s="8"/>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2"/>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row>
    <row r="209" spans="1:92" ht="15.75" thickBot="1" x14ac:dyDescent="0.3">
      <c r="A209" s="34">
        <v>186</v>
      </c>
      <c r="B209" s="11">
        <f>PMT(E$2/12, C$2, -E$23)</f>
        <v>1621.0513229898563</v>
      </c>
      <c r="C209" s="11">
        <f>IPMT(E$2/12, A209, C$2, -E$23)</f>
        <v>647.29953894938933</v>
      </c>
      <c r="D209" s="11">
        <f>PPMT(E$2/12, A209, C$2, -E$23)</f>
        <v>973.75178404046699</v>
      </c>
      <c r="E209" s="11">
        <f t="shared" si="15"/>
        <v>220957.5187128933</v>
      </c>
      <c r="F209" s="11">
        <f t="shared" si="16"/>
        <v>159042.48128710687</v>
      </c>
      <c r="G209" s="11">
        <f>F209+S209-L$2</f>
        <v>588544.1199020975</v>
      </c>
      <c r="H209" s="1">
        <f t="shared" si="17"/>
        <v>0</v>
      </c>
      <c r="I209" s="1">
        <f>O$2* $M209</f>
        <v>146.62901379190768</v>
      </c>
      <c r="J209" s="1">
        <f>P$2* $M209</f>
        <v>146.62901379190768</v>
      </c>
      <c r="K209" s="1">
        <f>Q$2* $M209</f>
        <v>439.88704137572307</v>
      </c>
      <c r="L209" s="1">
        <f>R$2* $M209</f>
        <v>146.62901379190768</v>
      </c>
      <c r="M209" s="1">
        <f>M208*POWER(1 + $I$2, 1/12)</f>
        <v>1.4662901379190769</v>
      </c>
      <c r="N209" s="1">
        <f t="shared" si="20"/>
        <v>879.77408275144614</v>
      </c>
      <c r="O209" s="1">
        <f>O208*POWER(1 + $H$2, 1/12)</f>
        <v>2.1302674700394491</v>
      </c>
      <c r="P209" s="1">
        <f>$M$2 * O209</f>
        <v>8521.0698801577964</v>
      </c>
      <c r="Q209" s="1">
        <f xml:space="preserve"> P209 * (1-$J$2)</f>
        <v>8095.0163861499059</v>
      </c>
      <c r="R209" s="1">
        <f>R208*POWER(1+G$2, 1/12)</f>
        <v>2.1302674700394491</v>
      </c>
      <c r="S209" s="1">
        <f>L$2*R209</f>
        <v>809501.63861499063</v>
      </c>
      <c r="T209" s="1">
        <f t="shared" si="14"/>
        <v>5594.1909804086035</v>
      </c>
      <c r="U209" s="7">
        <f t="shared" si="18"/>
        <v>598840.2223382598</v>
      </c>
      <c r="V209" s="25">
        <f>-SUM(T$24:T209)/T$23</f>
        <v>30.94201111691299</v>
      </c>
      <c r="W209" s="15">
        <f>IF(A209&lt;=K$2,IF(A209=K$2,T209+G209, T209), 0)</f>
        <v>0</v>
      </c>
      <c r="X209" s="15">
        <f t="shared" si="19"/>
        <v>494478.63807538874</v>
      </c>
      <c r="Y209" s="25">
        <f>-SUM(W$24:W209)/W$23</f>
        <v>25.723931903769437</v>
      </c>
      <c r="Z209" s="8"/>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2"/>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row>
    <row r="210" spans="1:92" ht="15.75" thickBot="1" x14ac:dyDescent="0.3">
      <c r="A210" s="34">
        <v>187</v>
      </c>
      <c r="B210" s="11">
        <f>PMT(E$2/12, C$2, -E$23)</f>
        <v>1621.0513229898563</v>
      </c>
      <c r="C210" s="11">
        <f>IPMT(E$2/12, A210, C$2, -E$23)</f>
        <v>644.45942957927139</v>
      </c>
      <c r="D210" s="11">
        <f>PPMT(E$2/12, A210, C$2, -E$23)</f>
        <v>976.59189341058504</v>
      </c>
      <c r="E210" s="11">
        <f t="shared" si="15"/>
        <v>219980.92681948273</v>
      </c>
      <c r="F210" s="11">
        <f t="shared" si="16"/>
        <v>160019.07318051744</v>
      </c>
      <c r="G210" s="11">
        <f>F210+S210-L$2</f>
        <v>592818.72167429177</v>
      </c>
      <c r="H210" s="1">
        <f t="shared" si="17"/>
        <v>0</v>
      </c>
      <c r="I210" s="1">
        <f>O$2* $M210</f>
        <v>146.93104555272754</v>
      </c>
      <c r="J210" s="1">
        <f>P$2* $M210</f>
        <v>146.93104555272754</v>
      </c>
      <c r="K210" s="1">
        <f>Q$2* $M210</f>
        <v>440.79313665818262</v>
      </c>
      <c r="L210" s="1">
        <f>R$2* $M210</f>
        <v>146.93104555272754</v>
      </c>
      <c r="M210" s="1">
        <f>M209*POWER(1 + $I$2, 1/12)</f>
        <v>1.4693104555272753</v>
      </c>
      <c r="N210" s="1">
        <f t="shared" si="20"/>
        <v>881.58627331636512</v>
      </c>
      <c r="O210" s="1">
        <f>O209*POWER(1 + $H$2, 1/12)</f>
        <v>2.1389464434046692</v>
      </c>
      <c r="P210" s="1">
        <f>$M$2 * O210</f>
        <v>8555.7857736186761</v>
      </c>
      <c r="Q210" s="1">
        <f xml:space="preserve"> P210 * (1-$J$2)</f>
        <v>8127.996484937742</v>
      </c>
      <c r="R210" s="1">
        <f>R209*POWER(1+G$2, 1/12)</f>
        <v>2.1389464434046692</v>
      </c>
      <c r="S210" s="1">
        <f>L$2*R210</f>
        <v>812799.64849377435</v>
      </c>
      <c r="T210" s="1">
        <f t="shared" si="14"/>
        <v>5625.358888631521</v>
      </c>
      <c r="U210" s="7">
        <f t="shared" si="18"/>
        <v>604465.58122689137</v>
      </c>
      <c r="V210" s="25">
        <f>-SUM(T$24:T210)/T$23</f>
        <v>31.22327906134457</v>
      </c>
      <c r="W210" s="15">
        <f>IF(A210&lt;=K$2,IF(A210=K$2,T210+G210, T210), 0)</f>
        <v>0</v>
      </c>
      <c r="X210" s="15">
        <f t="shared" si="19"/>
        <v>494478.63807538874</v>
      </c>
      <c r="Y210" s="25">
        <f>-SUM(W$24:W210)/W$23</f>
        <v>25.723931903769437</v>
      </c>
      <c r="Z210" s="8"/>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2"/>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row>
    <row r="211" spans="1:92" ht="15.75" thickBot="1" x14ac:dyDescent="0.3">
      <c r="A211" s="34">
        <v>188</v>
      </c>
      <c r="B211" s="11">
        <f>PMT(E$2/12, C$2, -E$23)</f>
        <v>1621.0513229898563</v>
      </c>
      <c r="C211" s="11">
        <f>IPMT(E$2/12, A211, C$2, -E$23)</f>
        <v>641.61103655682371</v>
      </c>
      <c r="D211" s="11">
        <f>PPMT(E$2/12, A211, C$2, -E$23)</f>
        <v>979.44028643303261</v>
      </c>
      <c r="E211" s="11">
        <f t="shared" si="15"/>
        <v>219001.4865330497</v>
      </c>
      <c r="F211" s="11">
        <f t="shared" si="16"/>
        <v>160998.51346695048</v>
      </c>
      <c r="G211" s="11">
        <f>F211+S211-L$2</f>
        <v>597109.60833999433</v>
      </c>
      <c r="H211" s="1">
        <f t="shared" si="17"/>
        <v>0</v>
      </c>
      <c r="I211" s="1">
        <f>O$2* $M211</f>
        <v>147.23369944952296</v>
      </c>
      <c r="J211" s="1">
        <f>P$2* $M211</f>
        <v>147.23369944952296</v>
      </c>
      <c r="K211" s="1">
        <f>Q$2* $M211</f>
        <v>441.70109834856885</v>
      </c>
      <c r="L211" s="1">
        <f>R$2* $M211</f>
        <v>147.23369944952296</v>
      </c>
      <c r="M211" s="1">
        <f>M210*POWER(1 + $I$2, 1/12)</f>
        <v>1.4723369944952296</v>
      </c>
      <c r="N211" s="1">
        <f t="shared" si="20"/>
        <v>883.40219669713781</v>
      </c>
      <c r="O211" s="1">
        <f>O210*POWER(1 + $H$2, 1/12)</f>
        <v>2.1476607759816941</v>
      </c>
      <c r="P211" s="1">
        <f>$M$2 * O211</f>
        <v>8590.6431039267773</v>
      </c>
      <c r="Q211" s="1">
        <f xml:space="preserve"> P211 * (1-$J$2)</f>
        <v>8161.1109487304384</v>
      </c>
      <c r="R211" s="1">
        <f>R210*POWER(1+G$2, 1/12)</f>
        <v>2.1476607759816941</v>
      </c>
      <c r="S211" s="1">
        <f>L$2*R211</f>
        <v>816111.09487304382</v>
      </c>
      <c r="T211" s="1">
        <f t="shared" si="14"/>
        <v>5656.6574290434446</v>
      </c>
      <c r="U211" s="7">
        <f t="shared" si="18"/>
        <v>610122.23865593481</v>
      </c>
      <c r="V211" s="25">
        <f>-SUM(T$24:T211)/T$23</f>
        <v>31.506111932796742</v>
      </c>
      <c r="W211" s="15">
        <f>IF(A211&lt;=K$2,IF(A211=K$2,T211+G211, T211), 0)</f>
        <v>0</v>
      </c>
      <c r="X211" s="15">
        <f t="shared" si="19"/>
        <v>494478.63807538874</v>
      </c>
      <c r="Y211" s="25">
        <f>-SUM(W$24:W211)/W$23</f>
        <v>25.723931903769437</v>
      </c>
      <c r="Z211" s="8"/>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2"/>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row>
    <row r="212" spans="1:92" ht="15.75" thickBot="1" x14ac:dyDescent="0.3">
      <c r="A212" s="34">
        <v>189</v>
      </c>
      <c r="B212" s="11">
        <f>PMT(E$2/12, C$2, -E$23)</f>
        <v>1621.0513229898563</v>
      </c>
      <c r="C212" s="11">
        <f>IPMT(E$2/12, A212, C$2, -E$23)</f>
        <v>638.75433572139423</v>
      </c>
      <c r="D212" s="11">
        <f>PPMT(E$2/12, A212, C$2, -E$23)</f>
        <v>982.29698726846232</v>
      </c>
      <c r="E212" s="11">
        <f t="shared" si="15"/>
        <v>218019.18954578124</v>
      </c>
      <c r="F212" s="11">
        <f t="shared" si="16"/>
        <v>161980.81045421894</v>
      </c>
      <c r="G212" s="11">
        <f>F212+S212-L$2</f>
        <v>601416.84294898435</v>
      </c>
      <c r="H212" s="1">
        <f t="shared" si="17"/>
        <v>0</v>
      </c>
      <c r="I212" s="1">
        <f>O$2* $M212</f>
        <v>147.53697676379221</v>
      </c>
      <c r="J212" s="1">
        <f>P$2* $M212</f>
        <v>147.53697676379221</v>
      </c>
      <c r="K212" s="1">
        <f>Q$2* $M212</f>
        <v>442.61093029137663</v>
      </c>
      <c r="L212" s="1">
        <f>R$2* $M212</f>
        <v>147.53697676379221</v>
      </c>
      <c r="M212" s="1">
        <f>M211*POWER(1 + $I$2, 1/12)</f>
        <v>1.475369767637922</v>
      </c>
      <c r="N212" s="1">
        <f t="shared" si="20"/>
        <v>885.22186058275315</v>
      </c>
      <c r="O212" s="1">
        <f>O211*POWER(1 + $H$2, 1/12)</f>
        <v>2.1564106118283299</v>
      </c>
      <c r="P212" s="1">
        <f>$M$2 * O212</f>
        <v>8625.6424473133193</v>
      </c>
      <c r="Q212" s="1">
        <f xml:space="preserve"> P212 * (1-$J$2)</f>
        <v>8194.3603249476528</v>
      </c>
      <c r="R212" s="1">
        <f>R211*POWER(1+G$2, 1/12)</f>
        <v>2.1564106118283299</v>
      </c>
      <c r="S212" s="1">
        <f>L$2*R212</f>
        <v>819436.03249476536</v>
      </c>
      <c r="T212" s="1">
        <f t="shared" si="14"/>
        <v>5688.0871413750438</v>
      </c>
      <c r="U212" s="7">
        <f t="shared" si="18"/>
        <v>615810.32579730987</v>
      </c>
      <c r="V212" s="25">
        <f>-SUM(T$24:T212)/T$23</f>
        <v>31.790516289865494</v>
      </c>
      <c r="W212" s="15">
        <f>IF(A212&lt;=K$2,IF(A212=K$2,T212+G212, T212), 0)</f>
        <v>0</v>
      </c>
      <c r="X212" s="15">
        <f t="shared" si="19"/>
        <v>494478.63807538874</v>
      </c>
      <c r="Y212" s="25">
        <f>-SUM(W$24:W212)/W$23</f>
        <v>25.723931903769437</v>
      </c>
      <c r="Z212" s="8"/>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2"/>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row>
    <row r="213" spans="1:92" ht="15.75" thickBot="1" x14ac:dyDescent="0.3">
      <c r="A213" s="34">
        <v>190</v>
      </c>
      <c r="B213" s="11">
        <f>PMT(E$2/12, C$2, -E$23)</f>
        <v>1621.0513229898563</v>
      </c>
      <c r="C213" s="11">
        <f>IPMT(E$2/12, A213, C$2, -E$23)</f>
        <v>635.88930284186108</v>
      </c>
      <c r="D213" s="11">
        <f>PPMT(E$2/12, A213, C$2, -E$23)</f>
        <v>985.16202014799535</v>
      </c>
      <c r="E213" s="11">
        <f t="shared" si="15"/>
        <v>217034.02752563325</v>
      </c>
      <c r="F213" s="11">
        <f t="shared" si="16"/>
        <v>162965.97247436692</v>
      </c>
      <c r="G213" s="11">
        <f>F213+S213-L$2</f>
        <v>605740.48879829771</v>
      </c>
      <c r="H213" s="1">
        <f t="shared" si="17"/>
        <v>0</v>
      </c>
      <c r="I213" s="1">
        <f>O$2* $M213</f>
        <v>147.8408787796732</v>
      </c>
      <c r="J213" s="1">
        <f>P$2* $M213</f>
        <v>147.8408787796732</v>
      </c>
      <c r="K213" s="1">
        <f>Q$2* $M213</f>
        <v>443.52263633901958</v>
      </c>
      <c r="L213" s="1">
        <f>R$2* $M213</f>
        <v>147.8408787796732</v>
      </c>
      <c r="M213" s="1">
        <f>M212*POWER(1 + $I$2, 1/12)</f>
        <v>1.478408787796732</v>
      </c>
      <c r="N213" s="1">
        <f t="shared" si="20"/>
        <v>887.04527267803917</v>
      </c>
      <c r="O213" s="1">
        <f>O212*POWER(1 + $H$2, 1/12)</f>
        <v>2.1651960955892915</v>
      </c>
      <c r="P213" s="1">
        <f>$M$2 * O213</f>
        <v>8660.7843823571657</v>
      </c>
      <c r="Q213" s="1">
        <f xml:space="preserve"> P213 * (1-$J$2)</f>
        <v>8227.7451632393077</v>
      </c>
      <c r="R213" s="1">
        <f>R212*POWER(1+G$2, 1/12)</f>
        <v>2.1651960955892915</v>
      </c>
      <c r="S213" s="1">
        <f>L$2*R213</f>
        <v>822774.51632393082</v>
      </c>
      <c r="T213" s="1">
        <f t="shared" si="14"/>
        <v>5719.6485675714121</v>
      </c>
      <c r="U213" s="7">
        <f t="shared" si="18"/>
        <v>621529.97436488129</v>
      </c>
      <c r="V213" s="25">
        <f>-SUM(T$24:T213)/T$23</f>
        <v>32.076498718244068</v>
      </c>
      <c r="W213" s="15">
        <f>IF(A213&lt;=K$2,IF(A213=K$2,T213+G213, T213), 0)</f>
        <v>0</v>
      </c>
      <c r="X213" s="15">
        <f t="shared" si="19"/>
        <v>494478.63807538874</v>
      </c>
      <c r="Y213" s="25">
        <f>-SUM(W$24:W213)/W$23</f>
        <v>25.723931903769437</v>
      </c>
      <c r="Z213" s="8"/>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2"/>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row>
    <row r="214" spans="1:92" ht="15.75" thickBot="1" x14ac:dyDescent="0.3">
      <c r="A214" s="34">
        <v>191</v>
      </c>
      <c r="B214" s="11">
        <f>PMT(E$2/12, C$2, -E$23)</f>
        <v>1621.0513229898563</v>
      </c>
      <c r="C214" s="11">
        <f>IPMT(E$2/12, A214, C$2, -E$23)</f>
        <v>633.01591361642943</v>
      </c>
      <c r="D214" s="11">
        <f>PPMT(E$2/12, A214, C$2, -E$23)</f>
        <v>988.03540937342689</v>
      </c>
      <c r="E214" s="11">
        <f t="shared" si="15"/>
        <v>216045.99211625982</v>
      </c>
      <c r="F214" s="11">
        <f t="shared" si="16"/>
        <v>163954.00788374036</v>
      </c>
      <c r="G214" s="11">
        <f>F214+S214-L$2</f>
        <v>610080.60943320615</v>
      </c>
      <c r="H214" s="1">
        <f t="shared" si="17"/>
        <v>0</v>
      </c>
      <c r="I214" s="1">
        <f>O$2* $M214</f>
        <v>148.145406783949</v>
      </c>
      <c r="J214" s="1">
        <f>P$2* $M214</f>
        <v>148.145406783949</v>
      </c>
      <c r="K214" s="1">
        <f>Q$2* $M214</f>
        <v>444.436220351847</v>
      </c>
      <c r="L214" s="1">
        <f>R$2* $M214</f>
        <v>148.145406783949</v>
      </c>
      <c r="M214" s="1">
        <f>M213*POWER(1 + $I$2, 1/12)</f>
        <v>1.4814540678394901</v>
      </c>
      <c r="N214" s="1">
        <f t="shared" si="20"/>
        <v>888.87244070369411</v>
      </c>
      <c r="O214" s="1">
        <f>O213*POWER(1 + $H$2, 1/12)</f>
        <v>2.1740173724985943</v>
      </c>
      <c r="P214" s="1">
        <f>$M$2 * O214</f>
        <v>8696.0694899943774</v>
      </c>
      <c r="Q214" s="1">
        <f xml:space="preserve"> P214 * (1-$J$2)</f>
        <v>8261.2660154946589</v>
      </c>
      <c r="R214" s="1">
        <f>R213*POWER(1+G$2, 1/12)</f>
        <v>2.1740173724985943</v>
      </c>
      <c r="S214" s="1">
        <f>L$2*R214</f>
        <v>826126.60154946579</v>
      </c>
      <c r="T214" s="1">
        <f t="shared" si="14"/>
        <v>5751.3422518011084</v>
      </c>
      <c r="U214" s="7">
        <f t="shared" si="18"/>
        <v>627281.31661668245</v>
      </c>
      <c r="V214" s="25">
        <f>-SUM(T$24:T214)/T$23</f>
        <v>32.364065830834122</v>
      </c>
      <c r="W214" s="15">
        <f>IF(A214&lt;=K$2,IF(A214=K$2,T214+G214, T214), 0)</f>
        <v>0</v>
      </c>
      <c r="X214" s="15">
        <f t="shared" si="19"/>
        <v>494478.63807538874</v>
      </c>
      <c r="Y214" s="25">
        <f>-SUM(W$24:W214)/W$23</f>
        <v>25.723931903769437</v>
      </c>
      <c r="Z214" s="8"/>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2"/>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row>
    <row r="215" spans="1:92" ht="15.75" thickBot="1" x14ac:dyDescent="0.3">
      <c r="A215" s="34">
        <v>192</v>
      </c>
      <c r="B215" s="11">
        <f>PMT(E$2/12, C$2, -E$23)</f>
        <v>1621.0513229898563</v>
      </c>
      <c r="C215" s="11">
        <f>IPMT(E$2/12, A215, C$2, -E$23)</f>
        <v>630.13414367242353</v>
      </c>
      <c r="D215" s="11">
        <f>PPMT(E$2/12, A215, C$2, -E$23)</f>
        <v>990.91717931743267</v>
      </c>
      <c r="E215" s="11">
        <f t="shared" si="15"/>
        <v>215055.07493694237</v>
      </c>
      <c r="F215" s="11">
        <f t="shared" si="16"/>
        <v>164944.9250630578</v>
      </c>
      <c r="G215" s="11">
        <f>F215+S215-L$2</f>
        <v>614437.2686482009</v>
      </c>
      <c r="H215" s="1">
        <f t="shared" si="17"/>
        <v>0</v>
      </c>
      <c r="I215" s="1">
        <f>O$2* $M215</f>
        <v>148.45056206605318</v>
      </c>
      <c r="J215" s="1">
        <f>P$2* $M215</f>
        <v>148.45056206605318</v>
      </c>
      <c r="K215" s="1">
        <f>Q$2* $M215</f>
        <v>445.35168619815954</v>
      </c>
      <c r="L215" s="1">
        <f>R$2* $M215</f>
        <v>148.45056206605318</v>
      </c>
      <c r="M215" s="1">
        <f>M214*POWER(1 + $I$2, 1/12)</f>
        <v>1.4845056206605318</v>
      </c>
      <c r="N215" s="1">
        <f t="shared" si="20"/>
        <v>890.70337239631908</v>
      </c>
      <c r="O215" s="1">
        <f>O214*POWER(1 + $H$2, 1/12)</f>
        <v>2.1828745883819556</v>
      </c>
      <c r="P215" s="1">
        <f>$M$2 * O215</f>
        <v>8731.4983535278225</v>
      </c>
      <c r="Q215" s="1">
        <f xml:space="preserve"> P215 * (1-$J$2)</f>
        <v>8294.9234358514313</v>
      </c>
      <c r="R215" s="1">
        <f>R214*POWER(1+G$2, 1/12)</f>
        <v>2.1828745883819556</v>
      </c>
      <c r="S215" s="1">
        <f>L$2*R215</f>
        <v>829492.3435851431</v>
      </c>
      <c r="T215" s="1">
        <f t="shared" si="14"/>
        <v>5783.1687404652557</v>
      </c>
      <c r="U215" s="7">
        <f t="shared" si="18"/>
        <v>633064.48535714776</v>
      </c>
      <c r="V215" s="25">
        <f>-SUM(T$24:T215)/T$23</f>
        <v>32.653224267857389</v>
      </c>
      <c r="W215" s="15">
        <f>IF(A215&lt;=K$2,IF(A215=K$2,T215+G215, T215), 0)</f>
        <v>0</v>
      </c>
      <c r="X215" s="15">
        <f t="shared" si="19"/>
        <v>494478.63807538874</v>
      </c>
      <c r="Y215" s="25">
        <f>-SUM(W$24:W215)/W$23</f>
        <v>25.723931903769437</v>
      </c>
      <c r="Z215" s="8"/>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2"/>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row>
    <row r="216" spans="1:92" ht="15.75" thickBot="1" x14ac:dyDescent="0.3">
      <c r="A216" s="34">
        <v>193</v>
      </c>
      <c r="B216" s="11">
        <f>PMT(E$2/12, C$2, -E$23)</f>
        <v>1621.0513229898563</v>
      </c>
      <c r="C216" s="11">
        <f>IPMT(E$2/12, A216, C$2, -E$23)</f>
        <v>627.24396856608098</v>
      </c>
      <c r="D216" s="11">
        <f>PPMT(E$2/12, A216, C$2, -E$23)</f>
        <v>993.80735442377522</v>
      </c>
      <c r="E216" s="11">
        <f t="shared" si="15"/>
        <v>214061.2675825186</v>
      </c>
      <c r="F216" s="11">
        <f t="shared" si="16"/>
        <v>165938.73241748157</v>
      </c>
      <c r="G216" s="11">
        <f>F216+S216-L$2</f>
        <v>618810.53048797918</v>
      </c>
      <c r="H216" s="1">
        <f t="shared" si="17"/>
        <v>0</v>
      </c>
      <c r="I216" s="1">
        <f>O$2* $M216</f>
        <v>148.7563459180754</v>
      </c>
      <c r="J216" s="1">
        <f>P$2* $M216</f>
        <v>148.7563459180754</v>
      </c>
      <c r="K216" s="1">
        <f>Q$2* $M216</f>
        <v>446.26903775422613</v>
      </c>
      <c r="L216" s="1">
        <f>R$2* $M216</f>
        <v>148.7563459180754</v>
      </c>
      <c r="M216" s="1">
        <f>M215*POWER(1 + $I$2, 1/12)</f>
        <v>1.4875634591807538</v>
      </c>
      <c r="N216" s="1">
        <f t="shared" si="20"/>
        <v>892.53807550845227</v>
      </c>
      <c r="O216" s="1">
        <f>O215*POWER(1 + $H$2, 1/12)</f>
        <v>2.1917678896592041</v>
      </c>
      <c r="P216" s="1">
        <f>$M$2 * O216</f>
        <v>8767.0715586368169</v>
      </c>
      <c r="Q216" s="1">
        <f xml:space="preserve"> P216 * (1-$J$2)</f>
        <v>8328.7179807049761</v>
      </c>
      <c r="R216" s="1">
        <f>R215*POWER(1+G$2, 1/12)</f>
        <v>2.1917678896592041</v>
      </c>
      <c r="S216" s="1">
        <f>L$2*R216</f>
        <v>832871.79807049758</v>
      </c>
      <c r="T216" s="1">
        <f t="shared" ref="T216:T279" si="21">Q216-N216-B216</f>
        <v>5815.1285822066675</v>
      </c>
      <c r="U216" s="7">
        <f t="shared" si="18"/>
        <v>638879.61393935443</v>
      </c>
      <c r="V216" s="25">
        <f>-SUM(T$24:T216)/T$23</f>
        <v>32.943980696967721</v>
      </c>
      <c r="W216" s="15">
        <f>IF(A216&lt;=K$2,IF(A216=K$2,T216+G216, T216), 0)</f>
        <v>0</v>
      </c>
      <c r="X216" s="15">
        <f t="shared" si="19"/>
        <v>494478.63807538874</v>
      </c>
      <c r="Y216" s="25">
        <f>-SUM(W$24:W216)/W$23</f>
        <v>25.723931903769437</v>
      </c>
      <c r="Z216" s="8"/>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2"/>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row>
    <row r="217" spans="1:92" ht="15.75" thickBot="1" x14ac:dyDescent="0.3">
      <c r="A217" s="34">
        <v>194</v>
      </c>
      <c r="B217" s="11">
        <f>PMT(E$2/12, C$2, -E$23)</f>
        <v>1621.0513229898563</v>
      </c>
      <c r="C217" s="11">
        <f>IPMT(E$2/12, A217, C$2, -E$23)</f>
        <v>624.34536378234509</v>
      </c>
      <c r="D217" s="11">
        <f>PPMT(E$2/12, A217, C$2, -E$23)</f>
        <v>996.70595920751134</v>
      </c>
      <c r="E217" s="11">
        <f t="shared" ref="E217:E280" si="22">E216-D217</f>
        <v>213064.56162331108</v>
      </c>
      <c r="F217" s="11">
        <f t="shared" ref="F217:F280" si="23">F216+D217</f>
        <v>166935.4383766891</v>
      </c>
      <c r="G217" s="11">
        <f>F217+S217-L$2</f>
        <v>623200.45924843568</v>
      </c>
      <c r="H217" s="1">
        <f t="shared" ref="H217:H280" si="24">IF((G217/L$2)&lt;0.2, N$2* $M217, 0)</f>
        <v>0</v>
      </c>
      <c r="I217" s="1">
        <f>O$2* $M217</f>
        <v>149.06275963476671</v>
      </c>
      <c r="J217" s="1">
        <f>P$2* $M217</f>
        <v>149.06275963476671</v>
      </c>
      <c r="K217" s="1">
        <f>Q$2* $M217</f>
        <v>447.18827890430015</v>
      </c>
      <c r="L217" s="1">
        <f>R$2* $M217</f>
        <v>149.06275963476671</v>
      </c>
      <c r="M217" s="1">
        <f>M216*POWER(1 + $I$2, 1/12)</f>
        <v>1.4906275963476672</v>
      </c>
      <c r="N217" s="1">
        <f t="shared" si="20"/>
        <v>894.3765578086003</v>
      </c>
      <c r="O217" s="1">
        <f>O216*POWER(1 + $H$2, 1/12)</f>
        <v>2.2006974233467016</v>
      </c>
      <c r="P217" s="1">
        <f>$M$2 * O217</f>
        <v>8802.7896933868069</v>
      </c>
      <c r="Q217" s="1">
        <f xml:space="preserve"> P217 * (1-$J$2)</f>
        <v>8362.6502087174667</v>
      </c>
      <c r="R217" s="1">
        <f>R216*POWER(1+G$2, 1/12)</f>
        <v>2.2006974233467016</v>
      </c>
      <c r="S217" s="1">
        <f>L$2*R217</f>
        <v>836265.02087174659</v>
      </c>
      <c r="T217" s="1">
        <f t="shared" si="21"/>
        <v>5847.2223279190102</v>
      </c>
      <c r="U217" s="7">
        <f t="shared" ref="U217:U280" si="25">U216+T217</f>
        <v>644726.83626727341</v>
      </c>
      <c r="V217" s="25">
        <f>-SUM(T$24:T217)/T$23</f>
        <v>33.236341813363673</v>
      </c>
      <c r="W217" s="15">
        <f>IF(A217&lt;=K$2,IF(A217=K$2,T217+G217, T217), 0)</f>
        <v>0</v>
      </c>
      <c r="X217" s="15">
        <f t="shared" ref="X217:X280" si="26">X216+W217</f>
        <v>494478.63807538874</v>
      </c>
      <c r="Y217" s="25">
        <f>-SUM(W$24:W217)/W$23</f>
        <v>25.723931903769437</v>
      </c>
      <c r="Z217" s="8"/>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2"/>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row>
    <row r="218" spans="1:92" ht="15.75" thickBot="1" x14ac:dyDescent="0.3">
      <c r="A218" s="34">
        <v>195</v>
      </c>
      <c r="B218" s="11">
        <f>PMT(E$2/12, C$2, -E$23)</f>
        <v>1621.0513229898563</v>
      </c>
      <c r="C218" s="11">
        <f>IPMT(E$2/12, A218, C$2, -E$23)</f>
        <v>621.43830473465653</v>
      </c>
      <c r="D218" s="11">
        <f>PPMT(E$2/12, A218, C$2, -E$23)</f>
        <v>999.6130182551999</v>
      </c>
      <c r="E218" s="11">
        <f t="shared" si="22"/>
        <v>212064.94860505589</v>
      </c>
      <c r="F218" s="11">
        <f t="shared" si="23"/>
        <v>167935.05139494428</v>
      </c>
      <c r="G218" s="11">
        <f>F218+S218-L$2</f>
        <v>627607.11947765772</v>
      </c>
      <c r="H218" s="1">
        <f t="shared" si="24"/>
        <v>0</v>
      </c>
      <c r="I218" s="1">
        <f>O$2* $M218</f>
        <v>149.36980451354526</v>
      </c>
      <c r="J218" s="1">
        <f>P$2* $M218</f>
        <v>149.36980451354526</v>
      </c>
      <c r="K218" s="1">
        <f>Q$2* $M218</f>
        <v>448.10941354063579</v>
      </c>
      <c r="L218" s="1">
        <f>R$2* $M218</f>
        <v>149.36980451354526</v>
      </c>
      <c r="M218" s="1">
        <f>M217*POWER(1 + $I$2, 1/12)</f>
        <v>1.4936980451354527</v>
      </c>
      <c r="N218" s="1">
        <f t="shared" ref="N218:N281" si="27">SUM(H218:L218)</f>
        <v>896.21882708127146</v>
      </c>
      <c r="O218" s="1">
        <f>O217*POWER(1 + $H$2, 1/12)</f>
        <v>2.209663337059772</v>
      </c>
      <c r="P218" s="1">
        <f>$M$2 * O218</f>
        <v>8838.6533482390878</v>
      </c>
      <c r="Q218" s="1">
        <f xml:space="preserve"> P218 * (1-$J$2)</f>
        <v>8396.720680827133</v>
      </c>
      <c r="R218" s="1">
        <f>R217*POWER(1+G$2, 1/12)</f>
        <v>2.209663337059772</v>
      </c>
      <c r="S218" s="1">
        <f>L$2*R218</f>
        <v>839672.06808271341</v>
      </c>
      <c r="T218" s="1">
        <f t="shared" si="21"/>
        <v>5879.4505307560057</v>
      </c>
      <c r="U218" s="7">
        <f t="shared" si="25"/>
        <v>650606.28679802944</v>
      </c>
      <c r="V218" s="25">
        <f>-SUM(T$24:T218)/T$23</f>
        <v>33.530314339901473</v>
      </c>
      <c r="W218" s="15">
        <f>IF(A218&lt;=K$2,IF(A218=K$2,T218+G218, T218), 0)</f>
        <v>0</v>
      </c>
      <c r="X218" s="15">
        <f t="shared" si="26"/>
        <v>494478.63807538874</v>
      </c>
      <c r="Y218" s="25">
        <f>-SUM(W$24:W218)/W$23</f>
        <v>25.723931903769437</v>
      </c>
      <c r="Z218" s="8"/>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2"/>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row>
    <row r="219" spans="1:92" ht="15.75" thickBot="1" x14ac:dyDescent="0.3">
      <c r="A219" s="34">
        <v>196</v>
      </c>
      <c r="B219" s="11">
        <f>PMT(E$2/12, C$2, -E$23)</f>
        <v>1621.0513229898563</v>
      </c>
      <c r="C219" s="11">
        <f>IPMT(E$2/12, A219, C$2, -E$23)</f>
        <v>618.52276676474548</v>
      </c>
      <c r="D219" s="11">
        <f>PPMT(E$2/12, A219, C$2, -E$23)</f>
        <v>1002.5285562251109</v>
      </c>
      <c r="E219" s="11">
        <f t="shared" si="22"/>
        <v>211062.42004883077</v>
      </c>
      <c r="F219" s="11">
        <f t="shared" si="23"/>
        <v>168937.57995116941</v>
      </c>
      <c r="G219" s="11">
        <f>F219+S219-L$2</f>
        <v>632030.57597692381</v>
      </c>
      <c r="H219" s="1">
        <f t="shared" si="24"/>
        <v>0</v>
      </c>
      <c r="I219" s="1">
        <f>O$2* $M219</f>
        <v>149.67748185450159</v>
      </c>
      <c r="J219" s="1">
        <f>P$2* $M219</f>
        <v>149.67748185450159</v>
      </c>
      <c r="K219" s="1">
        <f>Q$2* $M219</f>
        <v>449.03244556350472</v>
      </c>
      <c r="L219" s="1">
        <f>R$2* $M219</f>
        <v>149.67748185450159</v>
      </c>
      <c r="M219" s="1">
        <f>M218*POWER(1 + $I$2, 1/12)</f>
        <v>1.4967748185450158</v>
      </c>
      <c r="N219" s="1">
        <f t="shared" si="27"/>
        <v>898.06489112700956</v>
      </c>
      <c r="O219" s="1">
        <f>O218*POWER(1 + $H$2, 1/12)</f>
        <v>2.2186657790151432</v>
      </c>
      <c r="P219" s="1">
        <f>$M$2 * O219</f>
        <v>8874.6631160605721</v>
      </c>
      <c r="Q219" s="1">
        <f xml:space="preserve"> P219 * (1-$J$2)</f>
        <v>8430.9299602575429</v>
      </c>
      <c r="R219" s="1">
        <f>R218*POWER(1+G$2, 1/12)</f>
        <v>2.2186657790151432</v>
      </c>
      <c r="S219" s="1">
        <f>L$2*R219</f>
        <v>843092.99602575437</v>
      </c>
      <c r="T219" s="1">
        <f t="shared" si="21"/>
        <v>5911.8137461406777</v>
      </c>
      <c r="U219" s="7">
        <f t="shared" si="25"/>
        <v>656518.10054417013</v>
      </c>
      <c r="V219" s="25">
        <f>-SUM(T$24:T219)/T$23</f>
        <v>33.825905027208506</v>
      </c>
      <c r="W219" s="15">
        <f>IF(A219&lt;=K$2,IF(A219=K$2,T219+G219, T219), 0)</f>
        <v>0</v>
      </c>
      <c r="X219" s="15">
        <f t="shared" si="26"/>
        <v>494478.63807538874</v>
      </c>
      <c r="Y219" s="25">
        <f>-SUM(W$24:W219)/W$23</f>
        <v>25.723931903769437</v>
      </c>
      <c r="Z219" s="8"/>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2"/>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row>
    <row r="220" spans="1:92" ht="15.75" thickBot="1" x14ac:dyDescent="0.3">
      <c r="A220" s="34">
        <v>197</v>
      </c>
      <c r="B220" s="11">
        <f>PMT(E$2/12, C$2, -E$23)</f>
        <v>1621.0513229898563</v>
      </c>
      <c r="C220" s="11">
        <f>IPMT(E$2/12, A220, C$2, -E$23)</f>
        <v>615.59872514242238</v>
      </c>
      <c r="D220" s="11">
        <f>PPMT(E$2/12, A220, C$2, -E$23)</f>
        <v>1005.4525978474342</v>
      </c>
      <c r="E220" s="11">
        <f t="shared" si="22"/>
        <v>210056.96745098333</v>
      </c>
      <c r="F220" s="11">
        <f t="shared" si="23"/>
        <v>169943.03254901685</v>
      </c>
      <c r="G220" s="11">
        <f>F220+S220-L$2</f>
        <v>636470.89380170708</v>
      </c>
      <c r="H220" s="1">
        <f t="shared" si="24"/>
        <v>0</v>
      </c>
      <c r="I220" s="1">
        <f>O$2* $M220</f>
        <v>149.98579296040421</v>
      </c>
      <c r="J220" s="1">
        <f>P$2* $M220</f>
        <v>149.98579296040421</v>
      </c>
      <c r="K220" s="1">
        <f>Q$2* $M220</f>
        <v>449.95737888121266</v>
      </c>
      <c r="L220" s="1">
        <f>R$2* $M220</f>
        <v>149.98579296040421</v>
      </c>
      <c r="M220" s="1">
        <f>M219*POWER(1 + $I$2, 1/12)</f>
        <v>1.4998579296040422</v>
      </c>
      <c r="N220" s="1">
        <f t="shared" si="27"/>
        <v>899.91475776242521</v>
      </c>
      <c r="O220" s="1">
        <f>O219*POWER(1 + $H$2, 1/12)</f>
        <v>2.2277048980333953</v>
      </c>
      <c r="P220" s="1">
        <f>$M$2 * O220</f>
        <v>8910.819592133581</v>
      </c>
      <c r="Q220" s="1">
        <f xml:space="preserve"> P220 * (1-$J$2)</f>
        <v>8465.2786125269013</v>
      </c>
      <c r="R220" s="1">
        <f>R219*POWER(1+G$2, 1/12)</f>
        <v>2.2277048980333953</v>
      </c>
      <c r="S220" s="1">
        <f>L$2*R220</f>
        <v>846527.8612526902</v>
      </c>
      <c r="T220" s="1">
        <f t="shared" si="21"/>
        <v>5944.3125317746199</v>
      </c>
      <c r="U220" s="7">
        <f t="shared" si="25"/>
        <v>662462.41307594476</v>
      </c>
      <c r="V220" s="25">
        <f>-SUM(T$24:T220)/T$23</f>
        <v>34.123120653797237</v>
      </c>
      <c r="W220" s="15">
        <f>IF(A220&lt;=K$2,IF(A220=K$2,T220+G220, T220), 0)</f>
        <v>0</v>
      </c>
      <c r="X220" s="15">
        <f t="shared" si="26"/>
        <v>494478.63807538874</v>
      </c>
      <c r="Y220" s="25">
        <f>-SUM(W$24:W220)/W$23</f>
        <v>25.723931903769437</v>
      </c>
      <c r="Z220" s="8"/>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2"/>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row>
    <row r="221" spans="1:92" ht="15.75" thickBot="1" x14ac:dyDescent="0.3">
      <c r="A221" s="34">
        <v>198</v>
      </c>
      <c r="B221" s="11">
        <f>PMT(E$2/12, C$2, -E$23)</f>
        <v>1621.0513229898563</v>
      </c>
      <c r="C221" s="11">
        <f>IPMT(E$2/12, A221, C$2, -E$23)</f>
        <v>612.66615506536721</v>
      </c>
      <c r="D221" s="11">
        <f>PPMT(E$2/12, A221, C$2, -E$23)</f>
        <v>1008.3851679244892</v>
      </c>
      <c r="E221" s="11">
        <f t="shared" si="22"/>
        <v>209048.58228305884</v>
      </c>
      <c r="F221" s="11">
        <f t="shared" si="23"/>
        <v>170951.41771694133</v>
      </c>
      <c r="G221" s="11">
        <f>F221+S221-L$2</f>
        <v>640928.13826268201</v>
      </c>
      <c r="H221" s="1">
        <f t="shared" si="24"/>
        <v>0</v>
      </c>
      <c r="I221" s="1">
        <f>O$2* $M221</f>
        <v>150.2947391367052</v>
      </c>
      <c r="J221" s="1">
        <f>P$2* $M221</f>
        <v>150.2947391367052</v>
      </c>
      <c r="K221" s="1">
        <f>Q$2* $M221</f>
        <v>450.88421741011558</v>
      </c>
      <c r="L221" s="1">
        <f>R$2* $M221</f>
        <v>150.2947391367052</v>
      </c>
      <c r="M221" s="1">
        <f>M220*POWER(1 + $I$2, 1/12)</f>
        <v>1.5029473913670519</v>
      </c>
      <c r="N221" s="1">
        <f t="shared" si="27"/>
        <v>901.76843482023116</v>
      </c>
      <c r="O221" s="1">
        <f>O220*POWER(1 + $H$2, 1/12)</f>
        <v>2.2367808435414229</v>
      </c>
      <c r="P221" s="1">
        <f>$M$2 * O221</f>
        <v>8947.1233741656924</v>
      </c>
      <c r="Q221" s="1">
        <f xml:space="preserve"> P221 * (1-$J$2)</f>
        <v>8499.7672054574068</v>
      </c>
      <c r="R221" s="1">
        <f>R220*POWER(1+G$2, 1/12)</f>
        <v>2.2367808435414229</v>
      </c>
      <c r="S221" s="1">
        <f>L$2*R221</f>
        <v>849976.72054574068</v>
      </c>
      <c r="T221" s="1">
        <f t="shared" si="21"/>
        <v>5976.9474476473197</v>
      </c>
      <c r="U221" s="7">
        <f t="shared" si="25"/>
        <v>668439.3605235921</v>
      </c>
      <c r="V221" s="25">
        <f>-SUM(T$24:T221)/T$23</f>
        <v>34.421968026179606</v>
      </c>
      <c r="W221" s="15">
        <f>IF(A221&lt;=K$2,IF(A221=K$2,T221+G221, T221), 0)</f>
        <v>0</v>
      </c>
      <c r="X221" s="15">
        <f t="shared" si="26"/>
        <v>494478.63807538874</v>
      </c>
      <c r="Y221" s="25">
        <f>-SUM(W$24:W221)/W$23</f>
        <v>25.723931903769437</v>
      </c>
      <c r="Z221" s="8"/>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2"/>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row>
    <row r="222" spans="1:92" ht="15.75" thickBot="1" x14ac:dyDescent="0.3">
      <c r="A222" s="34">
        <v>199</v>
      </c>
      <c r="B222" s="11">
        <f>PMT(E$2/12, C$2, -E$23)</f>
        <v>1621.0513229898563</v>
      </c>
      <c r="C222" s="11">
        <f>IPMT(E$2/12, A222, C$2, -E$23)</f>
        <v>609.72503165892078</v>
      </c>
      <c r="D222" s="11">
        <f>PPMT(E$2/12, A222, C$2, -E$23)</f>
        <v>1011.3262913309358</v>
      </c>
      <c r="E222" s="11">
        <f t="shared" si="22"/>
        <v>208037.2559917279</v>
      </c>
      <c r="F222" s="11">
        <f t="shared" si="23"/>
        <v>171962.74400827228</v>
      </c>
      <c r="G222" s="11">
        <f>F222+S222-L$2</f>
        <v>645402.37492673588</v>
      </c>
      <c r="H222" s="1">
        <f t="shared" si="24"/>
        <v>0</v>
      </c>
      <c r="I222" s="1">
        <f>O$2* $M222</f>
        <v>150.60432169154555</v>
      </c>
      <c r="J222" s="1">
        <f>P$2* $M222</f>
        <v>150.60432169154555</v>
      </c>
      <c r="K222" s="1">
        <f>Q$2* $M222</f>
        <v>451.81296507463662</v>
      </c>
      <c r="L222" s="1">
        <f>R$2* $M222</f>
        <v>150.60432169154555</v>
      </c>
      <c r="M222" s="1">
        <f>M221*POWER(1 + $I$2, 1/12)</f>
        <v>1.5060432169154554</v>
      </c>
      <c r="N222" s="1">
        <f t="shared" si="27"/>
        <v>903.62593014927336</v>
      </c>
      <c r="O222" s="1">
        <f>O221*POWER(1 + $H$2, 1/12)</f>
        <v>2.2458937655749041</v>
      </c>
      <c r="P222" s="1">
        <f>$M$2 * O222</f>
        <v>8983.5750622996165</v>
      </c>
      <c r="Q222" s="1">
        <f xml:space="preserve"> P222 * (1-$J$2)</f>
        <v>8534.3963091846344</v>
      </c>
      <c r="R222" s="1">
        <f>R221*POWER(1+G$2, 1/12)</f>
        <v>2.2458937655749041</v>
      </c>
      <c r="S222" s="1">
        <f>L$2*R222</f>
        <v>853439.63091846358</v>
      </c>
      <c r="T222" s="1">
        <f t="shared" si="21"/>
        <v>6009.7190560455047</v>
      </c>
      <c r="U222" s="7">
        <f t="shared" si="25"/>
        <v>674449.07957963762</v>
      </c>
      <c r="V222" s="25">
        <f>-SUM(T$24:T222)/T$23</f>
        <v>34.722453978981882</v>
      </c>
      <c r="W222" s="15">
        <f>IF(A222&lt;=K$2,IF(A222=K$2,T222+G222, T222), 0)</f>
        <v>0</v>
      </c>
      <c r="X222" s="15">
        <f t="shared" si="26"/>
        <v>494478.63807538874</v>
      </c>
      <c r="Y222" s="25">
        <f>-SUM(W$24:W222)/W$23</f>
        <v>25.723931903769437</v>
      </c>
      <c r="Z222" s="8"/>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2"/>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row>
    <row r="223" spans="1:92" ht="15.75" thickBot="1" x14ac:dyDescent="0.3">
      <c r="A223" s="34">
        <v>200</v>
      </c>
      <c r="B223" s="11">
        <f>PMT(E$2/12, C$2, -E$23)</f>
        <v>1621.0513229898563</v>
      </c>
      <c r="C223" s="11">
        <f>IPMT(E$2/12, A223, C$2, -E$23)</f>
        <v>606.77532997587218</v>
      </c>
      <c r="D223" s="11">
        <f>PPMT(E$2/12, A223, C$2, -E$23)</f>
        <v>1014.275993013984</v>
      </c>
      <c r="E223" s="11">
        <f t="shared" si="22"/>
        <v>207022.97999871391</v>
      </c>
      <c r="F223" s="11">
        <f t="shared" si="23"/>
        <v>172977.02000128626</v>
      </c>
      <c r="G223" s="11">
        <f>F223+S223-L$2</f>
        <v>649893.66961798281</v>
      </c>
      <c r="H223" s="1">
        <f t="shared" si="24"/>
        <v>0</v>
      </c>
      <c r="I223" s="1">
        <f>O$2* $M223</f>
        <v>150.91454193576087</v>
      </c>
      <c r="J223" s="1">
        <f>P$2* $M223</f>
        <v>150.91454193576087</v>
      </c>
      <c r="K223" s="1">
        <f>Q$2* $M223</f>
        <v>452.74362580728257</v>
      </c>
      <c r="L223" s="1">
        <f>R$2* $M223</f>
        <v>150.91454193576087</v>
      </c>
      <c r="M223" s="1">
        <f>M222*POWER(1 + $I$2, 1/12)</f>
        <v>1.5091454193576086</v>
      </c>
      <c r="N223" s="1">
        <f t="shared" si="27"/>
        <v>905.48725161456525</v>
      </c>
      <c r="O223" s="1">
        <f>O222*POWER(1 + $H$2, 1/12)</f>
        <v>2.2550438147807803</v>
      </c>
      <c r="P223" s="1">
        <f>$M$2 * O223</f>
        <v>9020.1752591231216</v>
      </c>
      <c r="Q223" s="1">
        <f xml:space="preserve"> P223 * (1-$J$2)</f>
        <v>8569.1664961669649</v>
      </c>
      <c r="R223" s="1">
        <f>R222*POWER(1+G$2, 1/12)</f>
        <v>2.2550438147807803</v>
      </c>
      <c r="S223" s="1">
        <f>L$2*R223</f>
        <v>856916.64961669652</v>
      </c>
      <c r="T223" s="1">
        <f t="shared" si="21"/>
        <v>6042.6279215625436</v>
      </c>
      <c r="U223" s="7">
        <f t="shared" si="25"/>
        <v>680491.70750120014</v>
      </c>
      <c r="V223" s="25">
        <f>-SUM(T$24:T223)/T$23</f>
        <v>35.024585375060006</v>
      </c>
      <c r="W223" s="15">
        <f>IF(A223&lt;=K$2,IF(A223=K$2,T223+G223, T223), 0)</f>
        <v>0</v>
      </c>
      <c r="X223" s="15">
        <f t="shared" si="26"/>
        <v>494478.63807538874</v>
      </c>
      <c r="Y223" s="25">
        <f>-SUM(W$24:W223)/W$23</f>
        <v>25.723931903769437</v>
      </c>
      <c r="Z223" s="8"/>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2"/>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row>
    <row r="224" spans="1:92" ht="15.75" thickBot="1" x14ac:dyDescent="0.3">
      <c r="A224" s="34">
        <v>201</v>
      </c>
      <c r="B224" s="11">
        <f>PMT(E$2/12, C$2, -E$23)</f>
        <v>1621.0513229898563</v>
      </c>
      <c r="C224" s="11">
        <f>IPMT(E$2/12, A224, C$2, -E$23)</f>
        <v>603.81702499624816</v>
      </c>
      <c r="D224" s="11">
        <f>PPMT(E$2/12, A224, C$2, -E$23)</f>
        <v>1017.2342979936084</v>
      </c>
      <c r="E224" s="11">
        <f t="shared" si="22"/>
        <v>206005.74570072029</v>
      </c>
      <c r="F224" s="11">
        <f t="shared" si="23"/>
        <v>173994.25429927988</v>
      </c>
      <c r="G224" s="11">
        <f>F224+S224-L$2</f>
        <v>654402.08841878397</v>
      </c>
      <c r="H224" s="1">
        <f t="shared" si="24"/>
        <v>0</v>
      </c>
      <c r="I224" s="1">
        <f>O$2* $M224</f>
        <v>151.22540118288686</v>
      </c>
      <c r="J224" s="1">
        <f>P$2* $M224</f>
        <v>151.22540118288686</v>
      </c>
      <c r="K224" s="1">
        <f>Q$2* $M224</f>
        <v>453.67620354866057</v>
      </c>
      <c r="L224" s="1">
        <f>R$2* $M224</f>
        <v>151.22540118288686</v>
      </c>
      <c r="M224" s="1">
        <f>M223*POWER(1 + $I$2, 1/12)</f>
        <v>1.5122540118288685</v>
      </c>
      <c r="N224" s="1">
        <f t="shared" si="27"/>
        <v>907.35240709732102</v>
      </c>
      <c r="O224" s="1">
        <f>O223*POWER(1 + $H$2, 1/12)</f>
        <v>2.2642311424197477</v>
      </c>
      <c r="P224" s="1">
        <f>$M$2 * O224</f>
        <v>9056.9245696789912</v>
      </c>
      <c r="Q224" s="1">
        <f xml:space="preserve"> P224 * (1-$J$2)</f>
        <v>8604.0783411950415</v>
      </c>
      <c r="R224" s="1">
        <f>R223*POWER(1+G$2, 1/12)</f>
        <v>2.2642311424197477</v>
      </c>
      <c r="S224" s="1">
        <f>L$2*R224</f>
        <v>860407.83411950408</v>
      </c>
      <c r="T224" s="1">
        <f t="shared" si="21"/>
        <v>6075.6746111078646</v>
      </c>
      <c r="U224" s="7">
        <f t="shared" si="25"/>
        <v>686567.38211230806</v>
      </c>
      <c r="V224" s="25">
        <f>-SUM(T$24:T224)/T$23</f>
        <v>35.328369105615401</v>
      </c>
      <c r="W224" s="15">
        <f>IF(A224&lt;=K$2,IF(A224=K$2,T224+G224, T224), 0)</f>
        <v>0</v>
      </c>
      <c r="X224" s="15">
        <f t="shared" si="26"/>
        <v>494478.63807538874</v>
      </c>
      <c r="Y224" s="25">
        <f>-SUM(W$24:W224)/W$23</f>
        <v>25.723931903769437</v>
      </c>
      <c r="Z224" s="8"/>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2"/>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row>
    <row r="225" spans="1:92" ht="15.75" thickBot="1" x14ac:dyDescent="0.3">
      <c r="A225" s="34">
        <v>202</v>
      </c>
      <c r="B225" s="11">
        <f>PMT(E$2/12, C$2, -E$23)</f>
        <v>1621.0513229898563</v>
      </c>
      <c r="C225" s="11">
        <f>IPMT(E$2/12, A225, C$2, -E$23)</f>
        <v>600.85009162710014</v>
      </c>
      <c r="D225" s="11">
        <f>PPMT(E$2/12, A225, C$2, -E$23)</f>
        <v>1020.2012313627563</v>
      </c>
      <c r="E225" s="11">
        <f t="shared" si="22"/>
        <v>204985.54446935753</v>
      </c>
      <c r="F225" s="11">
        <f t="shared" si="23"/>
        <v>175014.45553064265</v>
      </c>
      <c r="G225" s="11">
        <f>F225+S225-L$2</f>
        <v>658927.69767077034</v>
      </c>
      <c r="H225" s="1">
        <f t="shared" si="24"/>
        <v>0</v>
      </c>
      <c r="I225" s="1">
        <f>O$2* $M225</f>
        <v>151.53690074916489</v>
      </c>
      <c r="J225" s="1">
        <f>P$2* $M225</f>
        <v>151.53690074916489</v>
      </c>
      <c r="K225" s="1">
        <f>Q$2* $M225</f>
        <v>454.61070224749466</v>
      </c>
      <c r="L225" s="1">
        <f>R$2* $M225</f>
        <v>151.53690074916489</v>
      </c>
      <c r="M225" s="1">
        <f>M224*POWER(1 + $I$2, 1/12)</f>
        <v>1.5153690074916488</v>
      </c>
      <c r="N225" s="1">
        <f t="shared" si="27"/>
        <v>909.22140449498943</v>
      </c>
      <c r="O225" s="1">
        <f>O224*POWER(1 + $H$2, 1/12)</f>
        <v>2.2734559003687571</v>
      </c>
      <c r="P225" s="1">
        <f>$M$2 * O225</f>
        <v>9093.8236014750291</v>
      </c>
      <c r="Q225" s="1">
        <f xml:space="preserve"> P225 * (1-$J$2)</f>
        <v>8639.1324214012766</v>
      </c>
      <c r="R225" s="1">
        <f>R224*POWER(1+G$2, 1/12)</f>
        <v>2.2734559003687571</v>
      </c>
      <c r="S225" s="1">
        <f>L$2*R225</f>
        <v>863913.2421401277</v>
      </c>
      <c r="T225" s="1">
        <f t="shared" si="21"/>
        <v>6108.8596939164308</v>
      </c>
      <c r="U225" s="7">
        <f t="shared" si="25"/>
        <v>692676.24180622445</v>
      </c>
      <c r="V225" s="25">
        <f>-SUM(T$24:T225)/T$23</f>
        <v>35.633812090311224</v>
      </c>
      <c r="W225" s="15">
        <f>IF(A225&lt;=K$2,IF(A225=K$2,T225+G225, T225), 0)</f>
        <v>0</v>
      </c>
      <c r="X225" s="15">
        <f t="shared" si="26"/>
        <v>494478.63807538874</v>
      </c>
      <c r="Y225" s="25">
        <f>-SUM(W$24:W225)/W$23</f>
        <v>25.723931903769437</v>
      </c>
      <c r="Z225" s="8"/>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2"/>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row>
    <row r="226" spans="1:92" ht="15.75" thickBot="1" x14ac:dyDescent="0.3">
      <c r="A226" s="34">
        <v>203</v>
      </c>
      <c r="B226" s="11">
        <f>PMT(E$2/12, C$2, -E$23)</f>
        <v>1621.0513229898563</v>
      </c>
      <c r="C226" s="11">
        <f>IPMT(E$2/12, A226, C$2, -E$23)</f>
        <v>597.87450470229203</v>
      </c>
      <c r="D226" s="11">
        <f>PPMT(E$2/12, A226, C$2, -E$23)</f>
        <v>1023.1768182875642</v>
      </c>
      <c r="E226" s="11">
        <f t="shared" si="22"/>
        <v>203962.36765106997</v>
      </c>
      <c r="F226" s="11">
        <f t="shared" si="23"/>
        <v>176037.6323489302</v>
      </c>
      <c r="G226" s="11">
        <f>F226+S226-L$2</f>
        <v>663470.56397586979</v>
      </c>
      <c r="H226" s="1">
        <f t="shared" si="24"/>
        <v>0</v>
      </c>
      <c r="I226" s="1">
        <f>O$2* $M226</f>
        <v>151.84904195354758</v>
      </c>
      <c r="J226" s="1">
        <f>P$2* $M226</f>
        <v>151.84904195354758</v>
      </c>
      <c r="K226" s="1">
        <f>Q$2* $M226</f>
        <v>455.54712586064272</v>
      </c>
      <c r="L226" s="1">
        <f>R$2* $M226</f>
        <v>151.84904195354758</v>
      </c>
      <c r="M226" s="1">
        <f>M225*POWER(1 + $I$2, 1/12)</f>
        <v>1.5184904195354758</v>
      </c>
      <c r="N226" s="1">
        <f t="shared" si="27"/>
        <v>911.09425172128545</v>
      </c>
      <c r="O226" s="1">
        <f>O225*POWER(1 + $H$2, 1/12)</f>
        <v>2.2827182411235252</v>
      </c>
      <c r="P226" s="1">
        <f>$M$2 * O226</f>
        <v>9130.8729644941013</v>
      </c>
      <c r="Q226" s="1">
        <f xml:space="preserve"> P226 * (1-$J$2)</f>
        <v>8674.3293162693953</v>
      </c>
      <c r="R226" s="1">
        <f>R225*POWER(1+G$2, 1/12)</f>
        <v>2.2827182411235252</v>
      </c>
      <c r="S226" s="1">
        <f>L$2*R226</f>
        <v>867432.93162693956</v>
      </c>
      <c r="T226" s="1">
        <f t="shared" si="21"/>
        <v>6142.183741558254</v>
      </c>
      <c r="U226" s="7">
        <f t="shared" si="25"/>
        <v>698818.42554778268</v>
      </c>
      <c r="V226" s="25">
        <f>-SUM(T$24:T226)/T$23</f>
        <v>35.940921277389137</v>
      </c>
      <c r="W226" s="15">
        <f>IF(A226&lt;=K$2,IF(A226=K$2,T226+G226, T226), 0)</f>
        <v>0</v>
      </c>
      <c r="X226" s="15">
        <f t="shared" si="26"/>
        <v>494478.63807538874</v>
      </c>
      <c r="Y226" s="25">
        <f>-SUM(W$24:W226)/W$23</f>
        <v>25.723931903769437</v>
      </c>
      <c r="Z226" s="8"/>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2"/>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row>
    <row r="227" spans="1:92" ht="15.75" thickBot="1" x14ac:dyDescent="0.3">
      <c r="A227" s="34">
        <v>204</v>
      </c>
      <c r="B227" s="11">
        <f>PMT(E$2/12, C$2, -E$23)</f>
        <v>1621.0513229898563</v>
      </c>
      <c r="C227" s="11">
        <f>IPMT(E$2/12, A227, C$2, -E$23)</f>
        <v>594.89023898228663</v>
      </c>
      <c r="D227" s="11">
        <f>PPMT(E$2/12, A227, C$2, -E$23)</f>
        <v>1026.1610840075698</v>
      </c>
      <c r="E227" s="11">
        <f t="shared" si="22"/>
        <v>202936.20656706241</v>
      </c>
      <c r="F227" s="11">
        <f t="shared" si="23"/>
        <v>177063.79343293776</v>
      </c>
      <c r="G227" s="11">
        <f>F227+S227-L$2</f>
        <v>668030.75419733836</v>
      </c>
      <c r="H227" s="1">
        <f t="shared" si="24"/>
        <v>0</v>
      </c>
      <c r="I227" s="1">
        <f>O$2* $M227</f>
        <v>152.16182611770438</v>
      </c>
      <c r="J227" s="1">
        <f>P$2* $M227</f>
        <v>152.16182611770438</v>
      </c>
      <c r="K227" s="1">
        <f>Q$2* $M227</f>
        <v>456.48547835311308</v>
      </c>
      <c r="L227" s="1">
        <f>R$2* $M227</f>
        <v>152.16182611770438</v>
      </c>
      <c r="M227" s="1">
        <f>M226*POWER(1 + $I$2, 1/12)</f>
        <v>1.5216182611770437</v>
      </c>
      <c r="N227" s="1">
        <f t="shared" si="27"/>
        <v>912.97095670622616</v>
      </c>
      <c r="O227" s="1">
        <f>O226*POWER(1 + $H$2, 1/12)</f>
        <v>2.2920183178010545</v>
      </c>
      <c r="P227" s="1">
        <f>$M$2 * O227</f>
        <v>9168.0732712042172</v>
      </c>
      <c r="Q227" s="1">
        <f xml:space="preserve"> P227 * (1-$J$2)</f>
        <v>8709.6696076440057</v>
      </c>
      <c r="R227" s="1">
        <f>R226*POWER(1+G$2, 1/12)</f>
        <v>2.2920183178010545</v>
      </c>
      <c r="S227" s="1">
        <f>L$2*R227</f>
        <v>870966.96076440066</v>
      </c>
      <c r="T227" s="1">
        <f t="shared" si="21"/>
        <v>6175.6473279479233</v>
      </c>
      <c r="U227" s="7">
        <f t="shared" si="25"/>
        <v>704994.07287573058</v>
      </c>
      <c r="V227" s="25">
        <f>-SUM(T$24:T227)/T$23</f>
        <v>36.249703643786532</v>
      </c>
      <c r="W227" s="15">
        <f>IF(A227&lt;=K$2,IF(A227=K$2,T227+G227, T227), 0)</f>
        <v>0</v>
      </c>
      <c r="X227" s="15">
        <f t="shared" si="26"/>
        <v>494478.63807538874</v>
      </c>
      <c r="Y227" s="25">
        <f>-SUM(W$24:W227)/W$23</f>
        <v>25.723931903769437</v>
      </c>
      <c r="Z227" s="8"/>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2"/>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row>
    <row r="228" spans="1:92" ht="15.75" thickBot="1" x14ac:dyDescent="0.3">
      <c r="A228" s="34">
        <v>205</v>
      </c>
      <c r="B228" s="11">
        <f>PMT(E$2/12, C$2, -E$23)</f>
        <v>1621.0513229898563</v>
      </c>
      <c r="C228" s="11">
        <f>IPMT(E$2/12, A228, C$2, -E$23)</f>
        <v>591.89726915393123</v>
      </c>
      <c r="D228" s="11">
        <f>PPMT(E$2/12, A228, C$2, -E$23)</f>
        <v>1029.1540538359252</v>
      </c>
      <c r="E228" s="11">
        <f t="shared" si="22"/>
        <v>201907.05251322649</v>
      </c>
      <c r="F228" s="11">
        <f t="shared" si="23"/>
        <v>178092.94748677369</v>
      </c>
      <c r="G228" s="11">
        <f>F228+S228-L$2</f>
        <v>672608.33546079649</v>
      </c>
      <c r="H228" s="1">
        <f t="shared" si="24"/>
        <v>0</v>
      </c>
      <c r="I228" s="1">
        <f>O$2* $M228</f>
        <v>152.47525456602713</v>
      </c>
      <c r="J228" s="1">
        <f>P$2* $M228</f>
        <v>152.47525456602713</v>
      </c>
      <c r="K228" s="1">
        <f>Q$2* $M228</f>
        <v>457.42576369808137</v>
      </c>
      <c r="L228" s="1">
        <f>R$2* $M228</f>
        <v>152.47525456602713</v>
      </c>
      <c r="M228" s="1">
        <f>M227*POWER(1 + $I$2, 1/12)</f>
        <v>1.5247525456602713</v>
      </c>
      <c r="N228" s="1">
        <f t="shared" si="27"/>
        <v>914.85152739616274</v>
      </c>
      <c r="O228" s="1">
        <f>O227*POWER(1 + $H$2, 1/12)</f>
        <v>2.3013562841421655</v>
      </c>
      <c r="P228" s="1">
        <f>$M$2 * O228</f>
        <v>9205.4251365686614</v>
      </c>
      <c r="Q228" s="1">
        <f xml:space="preserve"> P228 * (1-$J$2)</f>
        <v>8745.1538797402281</v>
      </c>
      <c r="R228" s="1">
        <f>R227*POWER(1+G$2, 1/12)</f>
        <v>2.3013562841421655</v>
      </c>
      <c r="S228" s="1">
        <f>L$2*R228</f>
        <v>874515.38797402289</v>
      </c>
      <c r="T228" s="1">
        <f t="shared" si="21"/>
        <v>6209.2510293542091</v>
      </c>
      <c r="U228" s="7">
        <f t="shared" si="25"/>
        <v>711203.32390508475</v>
      </c>
      <c r="V228" s="25">
        <f>-SUM(T$24:T228)/T$23</f>
        <v>36.56016619525424</v>
      </c>
      <c r="W228" s="15">
        <f>IF(A228&lt;=K$2,IF(A228=K$2,T228+G228, T228), 0)</f>
        <v>0</v>
      </c>
      <c r="X228" s="15">
        <f t="shared" si="26"/>
        <v>494478.63807538874</v>
      </c>
      <c r="Y228" s="25">
        <f>-SUM(W$24:W228)/W$23</f>
        <v>25.723931903769437</v>
      </c>
      <c r="Z228" s="8"/>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2"/>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row>
    <row r="229" spans="1:92" ht="15.75" thickBot="1" x14ac:dyDescent="0.3">
      <c r="A229" s="34">
        <v>206</v>
      </c>
      <c r="B229" s="11">
        <f>PMT(E$2/12, C$2, -E$23)</f>
        <v>1621.0513229898563</v>
      </c>
      <c r="C229" s="11">
        <f>IPMT(E$2/12, A229, C$2, -E$23)</f>
        <v>588.89556983024306</v>
      </c>
      <c r="D229" s="11">
        <f>PPMT(E$2/12, A229, C$2, -E$23)</f>
        <v>1032.1557531596131</v>
      </c>
      <c r="E229" s="11">
        <f t="shared" si="22"/>
        <v>200874.89676006688</v>
      </c>
      <c r="F229" s="11">
        <f t="shared" si="23"/>
        <v>179125.10323993329</v>
      </c>
      <c r="G229" s="11">
        <f>F229+S229-L$2</f>
        <v>677203.37515526777</v>
      </c>
      <c r="H229" s="1">
        <f t="shared" si="24"/>
        <v>0</v>
      </c>
      <c r="I229" s="1">
        <f>O$2* $M229</f>
        <v>152.78932862563573</v>
      </c>
      <c r="J229" s="1">
        <f>P$2* $M229</f>
        <v>152.78932862563573</v>
      </c>
      <c r="K229" s="1">
        <f>Q$2* $M229</f>
        <v>458.36798587690726</v>
      </c>
      <c r="L229" s="1">
        <f>R$2* $M229</f>
        <v>152.78932862563573</v>
      </c>
      <c r="M229" s="1">
        <f>M228*POWER(1 + $I$2, 1/12)</f>
        <v>1.5278932862563575</v>
      </c>
      <c r="N229" s="1">
        <f t="shared" si="27"/>
        <v>916.73597175381451</v>
      </c>
      <c r="O229" s="1">
        <f>O228*POWER(1 + $H$2, 1/12)</f>
        <v>2.3107322945140378</v>
      </c>
      <c r="P229" s="1">
        <f>$M$2 * O229</f>
        <v>9242.9291780561507</v>
      </c>
      <c r="Q229" s="1">
        <f xml:space="preserve"> P229 * (1-$J$2)</f>
        <v>8780.7827191533434</v>
      </c>
      <c r="R229" s="1">
        <f>R228*POWER(1+G$2, 1/12)</f>
        <v>2.3107322945140378</v>
      </c>
      <c r="S229" s="1">
        <f>L$2*R229</f>
        <v>878078.27191533439</v>
      </c>
      <c r="T229" s="1">
        <f t="shared" si="21"/>
        <v>6242.9954244096725</v>
      </c>
      <c r="U229" s="7">
        <f t="shared" si="25"/>
        <v>717446.31932949438</v>
      </c>
      <c r="V229" s="25">
        <f>-SUM(T$24:T229)/T$23</f>
        <v>36.872315966474716</v>
      </c>
      <c r="W229" s="15">
        <f>IF(A229&lt;=K$2,IF(A229=K$2,T229+G229, T229), 0)</f>
        <v>0</v>
      </c>
      <c r="X229" s="15">
        <f t="shared" si="26"/>
        <v>494478.63807538874</v>
      </c>
      <c r="Y229" s="25">
        <f>-SUM(W$24:W229)/W$23</f>
        <v>25.723931903769437</v>
      </c>
      <c r="Z229" s="8"/>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2"/>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row>
    <row r="230" spans="1:92" ht="15.75" thickBot="1" x14ac:dyDescent="0.3">
      <c r="A230" s="34">
        <v>207</v>
      </c>
      <c r="B230" s="11">
        <f>PMT(E$2/12, C$2, -E$23)</f>
        <v>1621.0513229898563</v>
      </c>
      <c r="C230" s="11">
        <f>IPMT(E$2/12, A230, C$2, -E$23)</f>
        <v>585.8851155501942</v>
      </c>
      <c r="D230" s="11">
        <f>PPMT(E$2/12, A230, C$2, -E$23)</f>
        <v>1035.166207439662</v>
      </c>
      <c r="E230" s="11">
        <f t="shared" si="22"/>
        <v>199839.73055262721</v>
      </c>
      <c r="F230" s="11">
        <f t="shared" si="23"/>
        <v>180160.26944737296</v>
      </c>
      <c r="G230" s="11">
        <f>F230+S230-L$2</f>
        <v>681815.94093422242</v>
      </c>
      <c r="H230" s="1">
        <f t="shared" si="24"/>
        <v>0</v>
      </c>
      <c r="I230" s="1">
        <f>O$2* $M230</f>
        <v>153.10404962638376</v>
      </c>
      <c r="J230" s="1">
        <f>P$2* $M230</f>
        <v>153.10404962638376</v>
      </c>
      <c r="K230" s="1">
        <f>Q$2* $M230</f>
        <v>459.31214887915127</v>
      </c>
      <c r="L230" s="1">
        <f>R$2* $M230</f>
        <v>153.10404962638376</v>
      </c>
      <c r="M230" s="1">
        <f>M229*POWER(1 + $I$2, 1/12)</f>
        <v>1.5310404962638375</v>
      </c>
      <c r="N230" s="1">
        <f t="shared" si="27"/>
        <v>918.62429775830265</v>
      </c>
      <c r="O230" s="1">
        <f>O229*POWER(1 + $H$2, 1/12)</f>
        <v>2.320146503912762</v>
      </c>
      <c r="P230" s="1">
        <f>$M$2 * O230</f>
        <v>9280.586015651048</v>
      </c>
      <c r="Q230" s="1">
        <f xml:space="preserve"> P230 * (1-$J$2)</f>
        <v>8816.556714868495</v>
      </c>
      <c r="R230" s="1">
        <f>R229*POWER(1+G$2, 1/12)</f>
        <v>2.320146503912762</v>
      </c>
      <c r="S230" s="1">
        <f>L$2*R230</f>
        <v>881655.67148684955</v>
      </c>
      <c r="T230" s="1">
        <f t="shared" si="21"/>
        <v>6276.8810941203365</v>
      </c>
      <c r="U230" s="7">
        <f t="shared" si="25"/>
        <v>723723.2004236147</v>
      </c>
      <c r="V230" s="25">
        <f>-SUM(T$24:T230)/T$23</f>
        <v>37.186160021180733</v>
      </c>
      <c r="W230" s="15">
        <f>IF(A230&lt;=K$2,IF(A230=K$2,T230+G230, T230), 0)</f>
        <v>0</v>
      </c>
      <c r="X230" s="15">
        <f t="shared" si="26"/>
        <v>494478.63807538874</v>
      </c>
      <c r="Y230" s="25">
        <f>-SUM(W$24:W230)/W$23</f>
        <v>25.723931903769437</v>
      </c>
      <c r="Z230" s="8"/>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2"/>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row>
    <row r="231" spans="1:92" ht="15.75" thickBot="1" x14ac:dyDescent="0.3">
      <c r="A231" s="34">
        <v>208</v>
      </c>
      <c r="B231" s="11">
        <f>PMT(E$2/12, C$2, -E$23)</f>
        <v>1621.0513229898563</v>
      </c>
      <c r="C231" s="11">
        <f>IPMT(E$2/12, A231, C$2, -E$23)</f>
        <v>582.86588077849524</v>
      </c>
      <c r="D231" s="11">
        <f>PPMT(E$2/12, A231, C$2, -E$23)</f>
        <v>1038.1854422113611</v>
      </c>
      <c r="E231" s="11">
        <f t="shared" si="22"/>
        <v>198801.54511041584</v>
      </c>
      <c r="F231" s="11">
        <f t="shared" si="23"/>
        <v>181198.45488958433</v>
      </c>
      <c r="G231" s="11">
        <f>F231+S231-L$2</f>
        <v>686446.10071662697</v>
      </c>
      <c r="H231" s="1">
        <f t="shared" si="24"/>
        <v>0</v>
      </c>
      <c r="I231" s="1">
        <f>O$2* $M231</f>
        <v>153.419418900864</v>
      </c>
      <c r="J231" s="1">
        <f>P$2* $M231</f>
        <v>153.419418900864</v>
      </c>
      <c r="K231" s="1">
        <f>Q$2* $M231</f>
        <v>460.25825670259195</v>
      </c>
      <c r="L231" s="1">
        <f>R$2* $M231</f>
        <v>153.419418900864</v>
      </c>
      <c r="M231" s="1">
        <f>M230*POWER(1 + $I$2, 1/12)</f>
        <v>1.5341941890086399</v>
      </c>
      <c r="N231" s="1">
        <f t="shared" si="27"/>
        <v>920.51651340518401</v>
      </c>
      <c r="O231" s="1">
        <f>O230*POWER(1 + $H$2, 1/12)</f>
        <v>2.3295990679659018</v>
      </c>
      <c r="P231" s="1">
        <f>$M$2 * O231</f>
        <v>9318.3962718636067</v>
      </c>
      <c r="Q231" s="1">
        <f xml:space="preserve"> P231 * (1-$J$2)</f>
        <v>8852.4764582704265</v>
      </c>
      <c r="R231" s="1">
        <f>R230*POWER(1+G$2, 1/12)</f>
        <v>2.3295990679659018</v>
      </c>
      <c r="S231" s="1">
        <f>L$2*R231</f>
        <v>885247.64582704264</v>
      </c>
      <c r="T231" s="1">
        <f t="shared" si="21"/>
        <v>6310.9086218753864</v>
      </c>
      <c r="U231" s="7">
        <f t="shared" si="25"/>
        <v>730034.10904549004</v>
      </c>
      <c r="V231" s="25">
        <f>-SUM(T$24:T231)/T$23</f>
        <v>37.5017054522745</v>
      </c>
      <c r="W231" s="15">
        <f>IF(A231&lt;=K$2,IF(A231=K$2,T231+G231, T231), 0)</f>
        <v>0</v>
      </c>
      <c r="X231" s="15">
        <f t="shared" si="26"/>
        <v>494478.63807538874</v>
      </c>
      <c r="Y231" s="25">
        <f>-SUM(W$24:W231)/W$23</f>
        <v>25.723931903769437</v>
      </c>
      <c r="Z231" s="8"/>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2"/>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row>
    <row r="232" spans="1:92" ht="15.75" thickBot="1" x14ac:dyDescent="0.3">
      <c r="A232" s="34">
        <v>209</v>
      </c>
      <c r="B232" s="11">
        <f>PMT(E$2/12, C$2, -E$23)</f>
        <v>1621.0513229898563</v>
      </c>
      <c r="C232" s="11">
        <f>IPMT(E$2/12, A232, C$2, -E$23)</f>
        <v>579.8378399053787</v>
      </c>
      <c r="D232" s="11">
        <f>PPMT(E$2/12, A232, C$2, -E$23)</f>
        <v>1041.2134830844775</v>
      </c>
      <c r="E232" s="11">
        <f t="shared" si="22"/>
        <v>197760.33162733135</v>
      </c>
      <c r="F232" s="11">
        <f t="shared" si="23"/>
        <v>182239.66837266882</v>
      </c>
      <c r="G232" s="11">
        <f>F232+S232-L$2</f>
        <v>691093.92268799408</v>
      </c>
      <c r="H232" s="1">
        <f t="shared" si="24"/>
        <v>0</v>
      </c>
      <c r="I232" s="1">
        <f>O$2* $M232</f>
        <v>153.73543778441419</v>
      </c>
      <c r="J232" s="1">
        <f>P$2* $M232</f>
        <v>153.73543778441419</v>
      </c>
      <c r="K232" s="1">
        <f>Q$2* $M232</f>
        <v>461.20631335324254</v>
      </c>
      <c r="L232" s="1">
        <f>R$2* $M232</f>
        <v>153.73543778441419</v>
      </c>
      <c r="M232" s="1">
        <f>M231*POWER(1 + $I$2, 1/12)</f>
        <v>1.5373543778441419</v>
      </c>
      <c r="N232" s="1">
        <f t="shared" si="27"/>
        <v>922.41262670648507</v>
      </c>
      <c r="O232" s="1">
        <f>O231*POWER(1 + $H$2, 1/12)</f>
        <v>2.3390901429350666</v>
      </c>
      <c r="P232" s="1">
        <f>$M$2 * O232</f>
        <v>9356.3605717402661</v>
      </c>
      <c r="Q232" s="1">
        <f xml:space="preserve"> P232 * (1-$J$2)</f>
        <v>8888.5425431532531</v>
      </c>
      <c r="R232" s="1">
        <f>R231*POWER(1+G$2, 1/12)</f>
        <v>2.3390901429350666</v>
      </c>
      <c r="S232" s="1">
        <f>L$2*R232</f>
        <v>888854.25431532529</v>
      </c>
      <c r="T232" s="1">
        <f t="shared" si="21"/>
        <v>6345.0785934569121</v>
      </c>
      <c r="U232" s="7">
        <f t="shared" si="25"/>
        <v>736379.18763894693</v>
      </c>
      <c r="V232" s="25">
        <f>-SUM(T$24:T232)/T$23</f>
        <v>37.818959381947344</v>
      </c>
      <c r="W232" s="15">
        <f>IF(A232&lt;=K$2,IF(A232=K$2,T232+G232, T232), 0)</f>
        <v>0</v>
      </c>
      <c r="X232" s="15">
        <f t="shared" si="26"/>
        <v>494478.63807538874</v>
      </c>
      <c r="Y232" s="25">
        <f>-SUM(W$24:W232)/W$23</f>
        <v>25.723931903769437</v>
      </c>
      <c r="Z232" s="8"/>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2"/>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row>
    <row r="233" spans="1:92" ht="15.75" thickBot="1" x14ac:dyDescent="0.3">
      <c r="A233" s="34">
        <v>210</v>
      </c>
      <c r="B233" s="11">
        <f>PMT(E$2/12, C$2, -E$23)</f>
        <v>1621.0513229898563</v>
      </c>
      <c r="C233" s="11">
        <f>IPMT(E$2/12, A233, C$2, -E$23)</f>
        <v>576.80096724638224</v>
      </c>
      <c r="D233" s="11">
        <f>PPMT(E$2/12, A233, C$2, -E$23)</f>
        <v>1044.2503557434741</v>
      </c>
      <c r="E233" s="11">
        <f t="shared" si="22"/>
        <v>196716.08127158787</v>
      </c>
      <c r="F233" s="11">
        <f t="shared" si="23"/>
        <v>183283.9187284123</v>
      </c>
      <c r="G233" s="11">
        <f>F233+S233-L$2</f>
        <v>695759.47530144057</v>
      </c>
      <c r="H233" s="1">
        <f t="shared" si="24"/>
        <v>0</v>
      </c>
      <c r="I233" s="1">
        <f>O$2* $M233</f>
        <v>154.05210761512268</v>
      </c>
      <c r="J233" s="1">
        <f>P$2* $M233</f>
        <v>154.05210761512268</v>
      </c>
      <c r="K233" s="1">
        <f>Q$2* $M233</f>
        <v>462.15632284536798</v>
      </c>
      <c r="L233" s="1">
        <f>R$2* $M233</f>
        <v>154.05210761512268</v>
      </c>
      <c r="M233" s="1">
        <f>M232*POWER(1 + $I$2, 1/12)</f>
        <v>1.5405210761512267</v>
      </c>
      <c r="N233" s="1">
        <f t="shared" si="27"/>
        <v>924.31264569073596</v>
      </c>
      <c r="O233" s="1">
        <f>O232*POWER(1 + $H$2, 1/12)</f>
        <v>2.3486198857184957</v>
      </c>
      <c r="P233" s="1">
        <f>$M$2 * O233</f>
        <v>9394.4795428739835</v>
      </c>
      <c r="Q233" s="1">
        <f xml:space="preserve"> P233 * (1-$J$2)</f>
        <v>8924.7555657302837</v>
      </c>
      <c r="R233" s="1">
        <f>R232*POWER(1+G$2, 1/12)</f>
        <v>2.3486198857184957</v>
      </c>
      <c r="S233" s="1">
        <f>L$2*R233</f>
        <v>892475.55657302833</v>
      </c>
      <c r="T233" s="1">
        <f t="shared" si="21"/>
        <v>6379.3915970496919</v>
      </c>
      <c r="U233" s="7">
        <f t="shared" si="25"/>
        <v>742758.57923599659</v>
      </c>
      <c r="V233" s="25">
        <f>-SUM(T$24:T233)/T$23</f>
        <v>38.13792896179983</v>
      </c>
      <c r="W233" s="15">
        <f>IF(A233&lt;=K$2,IF(A233=K$2,T233+G233, T233), 0)</f>
        <v>0</v>
      </c>
      <c r="X233" s="15">
        <f t="shared" si="26"/>
        <v>494478.63807538874</v>
      </c>
      <c r="Y233" s="25">
        <f>-SUM(W$24:W233)/W$23</f>
        <v>25.723931903769437</v>
      </c>
      <c r="Z233" s="8"/>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2"/>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row>
    <row r="234" spans="1:92" ht="15.75" thickBot="1" x14ac:dyDescent="0.3">
      <c r="A234" s="34">
        <v>211</v>
      </c>
      <c r="B234" s="11">
        <f>PMT(E$2/12, C$2, -E$23)</f>
        <v>1621.0513229898563</v>
      </c>
      <c r="C234" s="11">
        <f>IPMT(E$2/12, A234, C$2, -E$23)</f>
        <v>573.7552370421306</v>
      </c>
      <c r="D234" s="11">
        <f>PPMT(E$2/12, A234, C$2, -E$23)</f>
        <v>1047.2960859477257</v>
      </c>
      <c r="E234" s="11">
        <f t="shared" si="22"/>
        <v>195668.78518564015</v>
      </c>
      <c r="F234" s="11">
        <f t="shared" si="23"/>
        <v>184331.21481436002</v>
      </c>
      <c r="G234" s="11">
        <f>F234+S234-L$2</f>
        <v>700442.82727874722</v>
      </c>
      <c r="H234" s="1">
        <f t="shared" si="24"/>
        <v>0</v>
      </c>
      <c r="I234" s="1">
        <f>O$2* $M234</f>
        <v>154.36942973383401</v>
      </c>
      <c r="J234" s="1">
        <f>P$2* $M234</f>
        <v>154.36942973383401</v>
      </c>
      <c r="K234" s="1">
        <f>Q$2* $M234</f>
        <v>463.10828920150203</v>
      </c>
      <c r="L234" s="1">
        <f>R$2* $M234</f>
        <v>154.36942973383401</v>
      </c>
      <c r="M234" s="1">
        <f>M233*POWER(1 + $I$2, 1/12)</f>
        <v>1.5436942973383401</v>
      </c>
      <c r="N234" s="1">
        <f t="shared" si="27"/>
        <v>926.21657840300418</v>
      </c>
      <c r="O234" s="1">
        <f>O233*POWER(1 + $H$2, 1/12)</f>
        <v>2.3581884538536508</v>
      </c>
      <c r="P234" s="1">
        <f>$M$2 * O234</f>
        <v>9432.7538154146041</v>
      </c>
      <c r="Q234" s="1">
        <f xml:space="preserve"> P234 * (1-$J$2)</f>
        <v>8961.1161246438733</v>
      </c>
      <c r="R234" s="1">
        <f>R233*POWER(1+G$2, 1/12)</f>
        <v>2.3581884538536508</v>
      </c>
      <c r="S234" s="1">
        <f>L$2*R234</f>
        <v>896111.61246438732</v>
      </c>
      <c r="T234" s="1">
        <f t="shared" si="21"/>
        <v>6413.8482232510132</v>
      </c>
      <c r="U234" s="7">
        <f t="shared" si="25"/>
        <v>749172.42745924764</v>
      </c>
      <c r="V234" s="25">
        <f>-SUM(T$24:T234)/T$23</f>
        <v>38.458621372962384</v>
      </c>
      <c r="W234" s="15">
        <f>IF(A234&lt;=K$2,IF(A234=K$2,T234+G234, T234), 0)</f>
        <v>0</v>
      </c>
      <c r="X234" s="15">
        <f t="shared" si="26"/>
        <v>494478.63807538874</v>
      </c>
      <c r="Y234" s="25">
        <f>-SUM(W$24:W234)/W$23</f>
        <v>25.723931903769437</v>
      </c>
      <c r="Z234" s="8"/>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2"/>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row>
    <row r="235" spans="1:92" ht="15.75" thickBot="1" x14ac:dyDescent="0.3">
      <c r="A235" s="34">
        <v>212</v>
      </c>
      <c r="B235" s="11">
        <f>PMT(E$2/12, C$2, -E$23)</f>
        <v>1621.0513229898563</v>
      </c>
      <c r="C235" s="11">
        <f>IPMT(E$2/12, A235, C$2, -E$23)</f>
        <v>570.70062345811641</v>
      </c>
      <c r="D235" s="11">
        <f>PPMT(E$2/12, A235, C$2, -E$23)</f>
        <v>1050.35069953174</v>
      </c>
      <c r="E235" s="11">
        <f t="shared" si="22"/>
        <v>194618.43448610842</v>
      </c>
      <c r="F235" s="11">
        <f t="shared" si="23"/>
        <v>185381.56551389175</v>
      </c>
      <c r="G235" s="11">
        <f>F235+S235-L$2</f>
        <v>705144.04761142377</v>
      </c>
      <c r="H235" s="1">
        <f t="shared" si="24"/>
        <v>0</v>
      </c>
      <c r="I235" s="1">
        <f>O$2* $M235</f>
        <v>154.68740548415468</v>
      </c>
      <c r="J235" s="1">
        <f>P$2* $M235</f>
        <v>154.68740548415468</v>
      </c>
      <c r="K235" s="1">
        <f>Q$2* $M235</f>
        <v>464.0622164524641</v>
      </c>
      <c r="L235" s="1">
        <f>R$2* $M235</f>
        <v>154.68740548415468</v>
      </c>
      <c r="M235" s="1">
        <f>M234*POWER(1 + $I$2, 1/12)</f>
        <v>1.5468740548415469</v>
      </c>
      <c r="N235" s="1">
        <f t="shared" si="27"/>
        <v>928.1244329049282</v>
      </c>
      <c r="O235" s="1">
        <f>O234*POWER(1 + $H$2, 1/12)</f>
        <v>2.3677960055198208</v>
      </c>
      <c r="P235" s="1">
        <f>$M$2 * O235</f>
        <v>9471.1840220792837</v>
      </c>
      <c r="Q235" s="1">
        <f xml:space="preserve"> P235 * (1-$J$2)</f>
        <v>8997.6248209753194</v>
      </c>
      <c r="R235" s="1">
        <f>R234*POWER(1+G$2, 1/12)</f>
        <v>2.3677960055198208</v>
      </c>
      <c r="S235" s="1">
        <f>L$2*R235</f>
        <v>899762.4820975319</v>
      </c>
      <c r="T235" s="1">
        <f t="shared" si="21"/>
        <v>6448.4490650805355</v>
      </c>
      <c r="U235" s="7">
        <f t="shared" si="25"/>
        <v>755620.87652432814</v>
      </c>
      <c r="V235" s="25">
        <f>-SUM(T$24:T235)/T$23</f>
        <v>38.781043826216404</v>
      </c>
      <c r="W235" s="15">
        <f>IF(A235&lt;=K$2,IF(A235=K$2,T235+G235, T235), 0)</f>
        <v>0</v>
      </c>
      <c r="X235" s="15">
        <f t="shared" si="26"/>
        <v>494478.63807538874</v>
      </c>
      <c r="Y235" s="25">
        <f>-SUM(W$24:W235)/W$23</f>
        <v>25.723931903769437</v>
      </c>
      <c r="Z235" s="8"/>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2"/>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row>
    <row r="236" spans="1:92" ht="15.75" thickBot="1" x14ac:dyDescent="0.3">
      <c r="A236" s="34">
        <v>213</v>
      </c>
      <c r="B236" s="11">
        <f>PMT(E$2/12, C$2, -E$23)</f>
        <v>1621.0513229898563</v>
      </c>
      <c r="C236" s="11">
        <f>IPMT(E$2/12, A236, C$2, -E$23)</f>
        <v>567.63710058448203</v>
      </c>
      <c r="D236" s="11">
        <f>PPMT(E$2/12, A236, C$2, -E$23)</f>
        <v>1053.4142224053742</v>
      </c>
      <c r="E236" s="11">
        <f t="shared" si="22"/>
        <v>193565.02026370305</v>
      </c>
      <c r="F236" s="11">
        <f t="shared" si="23"/>
        <v>186434.97973629713</v>
      </c>
      <c r="G236" s="11">
        <f>F236+S236-L$2</f>
        <v>709863.20556177711</v>
      </c>
      <c r="H236" s="1">
        <f t="shared" si="24"/>
        <v>0</v>
      </c>
      <c r="I236" s="1">
        <f>O$2* $M236</f>
        <v>155.00603621245884</v>
      </c>
      <c r="J236" s="1">
        <f>P$2* $M236</f>
        <v>155.00603621245884</v>
      </c>
      <c r="K236" s="1">
        <f>Q$2* $M236</f>
        <v>465.01810863737649</v>
      </c>
      <c r="L236" s="1">
        <f>R$2* $M236</f>
        <v>155.00603621245884</v>
      </c>
      <c r="M236" s="1">
        <f>M235*POWER(1 + $I$2, 1/12)</f>
        <v>1.5500603621245883</v>
      </c>
      <c r="N236" s="1">
        <f t="shared" si="27"/>
        <v>930.03621727475297</v>
      </c>
      <c r="O236" s="1">
        <f>O235*POWER(1 + $H$2, 1/12)</f>
        <v>2.3774426995407367</v>
      </c>
      <c r="P236" s="1">
        <f>$M$2 * O236</f>
        <v>9509.7707981629464</v>
      </c>
      <c r="Q236" s="1">
        <f xml:space="preserve"> P236 * (1-$J$2)</f>
        <v>9034.2822582547979</v>
      </c>
      <c r="R236" s="1">
        <f>R235*POWER(1+G$2, 1/12)</f>
        <v>2.3774426995407367</v>
      </c>
      <c r="S236" s="1">
        <f>L$2*R236</f>
        <v>903428.22582547995</v>
      </c>
      <c r="T236" s="1">
        <f t="shared" si="21"/>
        <v>6483.194717990189</v>
      </c>
      <c r="U236" s="7">
        <f t="shared" si="25"/>
        <v>762104.07124231837</v>
      </c>
      <c r="V236" s="25">
        <f>-SUM(T$24:T236)/T$23</f>
        <v>39.105203562115918</v>
      </c>
      <c r="W236" s="15">
        <f>IF(A236&lt;=K$2,IF(A236=K$2,T236+G236, T236), 0)</f>
        <v>0</v>
      </c>
      <c r="X236" s="15">
        <f t="shared" si="26"/>
        <v>494478.63807538874</v>
      </c>
      <c r="Y236" s="25">
        <f>-SUM(W$24:W236)/W$23</f>
        <v>25.723931903769437</v>
      </c>
      <c r="Z236" s="8"/>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2"/>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row>
    <row r="237" spans="1:92" ht="15.75" thickBot="1" x14ac:dyDescent="0.3">
      <c r="A237" s="34">
        <v>214</v>
      </c>
      <c r="B237" s="11">
        <f>PMT(E$2/12, C$2, -E$23)</f>
        <v>1621.0513229898563</v>
      </c>
      <c r="C237" s="11">
        <f>IPMT(E$2/12, A237, C$2, -E$23)</f>
        <v>564.56464243579978</v>
      </c>
      <c r="D237" s="11">
        <f>PPMT(E$2/12, A237, C$2, -E$23)</f>
        <v>1056.4866805540566</v>
      </c>
      <c r="E237" s="11">
        <f t="shared" si="22"/>
        <v>192508.53358314899</v>
      </c>
      <c r="F237" s="11">
        <f t="shared" si="23"/>
        <v>187491.46641685118</v>
      </c>
      <c r="G237" s="11">
        <f>F237+S237-L$2</f>
        <v>714600.37066398608</v>
      </c>
      <c r="H237" s="1">
        <f t="shared" si="24"/>
        <v>0</v>
      </c>
      <c r="I237" s="1">
        <f>O$2* $M237</f>
        <v>155.32532326789382</v>
      </c>
      <c r="J237" s="1">
        <f>P$2* $M237</f>
        <v>155.32532326789382</v>
      </c>
      <c r="K237" s="1">
        <f>Q$2* $M237</f>
        <v>465.97596980368144</v>
      </c>
      <c r="L237" s="1">
        <f>R$2* $M237</f>
        <v>155.32532326789382</v>
      </c>
      <c r="M237" s="1">
        <f>M236*POWER(1 + $I$2, 1/12)</f>
        <v>1.5532532326789381</v>
      </c>
      <c r="N237" s="1">
        <f t="shared" si="27"/>
        <v>931.95193960736299</v>
      </c>
      <c r="O237" s="1">
        <f>O236*POWER(1 + $H$2, 1/12)</f>
        <v>2.3871286953871969</v>
      </c>
      <c r="P237" s="1">
        <f>$M$2 * O237</f>
        <v>9548.5147815487871</v>
      </c>
      <c r="Q237" s="1">
        <f xml:space="preserve"> P237 * (1-$J$2)</f>
        <v>9071.0890424713471</v>
      </c>
      <c r="R237" s="1">
        <f>R236*POWER(1+G$2, 1/12)</f>
        <v>2.3871286953871969</v>
      </c>
      <c r="S237" s="1">
        <f>L$2*R237</f>
        <v>907108.90424713481</v>
      </c>
      <c r="T237" s="1">
        <f t="shared" si="21"/>
        <v>6518.0857798741281</v>
      </c>
      <c r="U237" s="7">
        <f t="shared" si="25"/>
        <v>768622.15702219249</v>
      </c>
      <c r="V237" s="25">
        <f>-SUM(T$24:T237)/T$23</f>
        <v>39.431107851109623</v>
      </c>
      <c r="W237" s="15">
        <f>IF(A237&lt;=K$2,IF(A237=K$2,T237+G237, T237), 0)</f>
        <v>0</v>
      </c>
      <c r="X237" s="15">
        <f t="shared" si="26"/>
        <v>494478.63807538874</v>
      </c>
      <c r="Y237" s="25">
        <f>-SUM(W$24:W237)/W$23</f>
        <v>25.723931903769437</v>
      </c>
      <c r="Z237" s="8"/>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2"/>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row>
    <row r="238" spans="1:92" ht="15.75" thickBot="1" x14ac:dyDescent="0.3">
      <c r="A238" s="34">
        <v>215</v>
      </c>
      <c r="B238" s="11">
        <f>PMT(E$2/12, C$2, -E$23)</f>
        <v>1621.0513229898563</v>
      </c>
      <c r="C238" s="11">
        <f>IPMT(E$2/12, A238, C$2, -E$23)</f>
        <v>561.48322295085029</v>
      </c>
      <c r="D238" s="11">
        <f>PPMT(E$2/12, A238, C$2, -E$23)</f>
        <v>1059.5681000390059</v>
      </c>
      <c r="E238" s="11">
        <f t="shared" si="22"/>
        <v>191448.96548310999</v>
      </c>
      <c r="F238" s="11">
        <f t="shared" si="23"/>
        <v>188551.03451689018</v>
      </c>
      <c r="G238" s="11">
        <f>F238+S238-L$2</f>
        <v>719355.61272517731</v>
      </c>
      <c r="H238" s="1">
        <f t="shared" si="24"/>
        <v>0</v>
      </c>
      <c r="I238" s="1">
        <f>O$2* $M238</f>
        <v>155.64526800238608</v>
      </c>
      <c r="J238" s="1">
        <f>P$2* $M238</f>
        <v>155.64526800238608</v>
      </c>
      <c r="K238" s="1">
        <f>Q$2* $M238</f>
        <v>466.9358040071582</v>
      </c>
      <c r="L238" s="1">
        <f>R$2* $M238</f>
        <v>155.64526800238608</v>
      </c>
      <c r="M238" s="1">
        <f>M237*POWER(1 + $I$2, 1/12)</f>
        <v>1.5564526800238607</v>
      </c>
      <c r="N238" s="1">
        <f t="shared" si="27"/>
        <v>933.87160801431639</v>
      </c>
      <c r="O238" s="1">
        <f>O237*POWER(1 + $H$2, 1/12)</f>
        <v>2.3968541531797034</v>
      </c>
      <c r="P238" s="1">
        <f>$M$2 * O238</f>
        <v>9587.4166127188128</v>
      </c>
      <c r="Q238" s="1">
        <f xml:space="preserve"> P238 * (1-$J$2)</f>
        <v>9108.0457820828724</v>
      </c>
      <c r="R238" s="1">
        <f>R237*POWER(1+G$2, 1/12)</f>
        <v>2.3968541531797034</v>
      </c>
      <c r="S238" s="1">
        <f>L$2*R238</f>
        <v>910804.57820828725</v>
      </c>
      <c r="T238" s="1">
        <f t="shared" si="21"/>
        <v>6553.1228510786996</v>
      </c>
      <c r="U238" s="7">
        <f t="shared" si="25"/>
        <v>775175.27987327124</v>
      </c>
      <c r="V238" s="25">
        <f>-SUM(T$24:T238)/T$23</f>
        <v>39.758763993663564</v>
      </c>
      <c r="W238" s="15">
        <f>IF(A238&lt;=K$2,IF(A238=K$2,T238+G238, T238), 0)</f>
        <v>0</v>
      </c>
      <c r="X238" s="15">
        <f t="shared" si="26"/>
        <v>494478.63807538874</v>
      </c>
      <c r="Y238" s="25">
        <f>-SUM(W$24:W238)/W$23</f>
        <v>25.723931903769437</v>
      </c>
      <c r="Z238" s="8"/>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2"/>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row>
    <row r="239" spans="1:92" ht="15.75" thickBot="1" x14ac:dyDescent="0.3">
      <c r="A239" s="34">
        <v>216</v>
      </c>
      <c r="B239" s="11">
        <f>PMT(E$2/12, C$2, -E$23)</f>
        <v>1621.0513229898563</v>
      </c>
      <c r="C239" s="11">
        <f>IPMT(E$2/12, A239, C$2, -E$23)</f>
        <v>558.39281599240337</v>
      </c>
      <c r="D239" s="11">
        <f>PPMT(E$2/12, A239, C$2, -E$23)</f>
        <v>1062.6585069974528</v>
      </c>
      <c r="E239" s="11">
        <f t="shared" si="22"/>
        <v>190386.30697611254</v>
      </c>
      <c r="F239" s="11">
        <f t="shared" si="23"/>
        <v>189613.69302388764</v>
      </c>
      <c r="G239" s="11">
        <f>F239+S239-L$2</f>
        <v>724129.00182650913</v>
      </c>
      <c r="H239" s="1">
        <f t="shared" si="24"/>
        <v>0</v>
      </c>
      <c r="I239" s="1">
        <f>O$2* $M239</f>
        <v>155.96587177064677</v>
      </c>
      <c r="J239" s="1">
        <f>P$2* $M239</f>
        <v>155.96587177064677</v>
      </c>
      <c r="K239" s="1">
        <f>Q$2* $M239</f>
        <v>467.89761531194034</v>
      </c>
      <c r="L239" s="1">
        <f>R$2* $M239</f>
        <v>155.96587177064677</v>
      </c>
      <c r="M239" s="1">
        <f>M238*POWER(1 + $I$2, 1/12)</f>
        <v>1.5596587177064678</v>
      </c>
      <c r="N239" s="1">
        <f t="shared" si="27"/>
        <v>935.79523062388068</v>
      </c>
      <c r="O239" s="1">
        <f>O238*POWER(1 + $H$2, 1/12)</f>
        <v>2.4066192336911092</v>
      </c>
      <c r="P239" s="1">
        <f>$M$2 * O239</f>
        <v>9626.476934764436</v>
      </c>
      <c r="Q239" s="1">
        <f xml:space="preserve"> P239 * (1-$J$2)</f>
        <v>9145.1530880262144</v>
      </c>
      <c r="R239" s="1">
        <f>R238*POWER(1+G$2, 1/12)</f>
        <v>2.4066192336911092</v>
      </c>
      <c r="S239" s="1">
        <f>L$2*R239</f>
        <v>914515.30880262144</v>
      </c>
      <c r="T239" s="1">
        <f t="shared" si="21"/>
        <v>6588.306534412478</v>
      </c>
      <c r="U239" s="7">
        <f t="shared" si="25"/>
        <v>781763.58640768367</v>
      </c>
      <c r="V239" s="25">
        <f>-SUM(T$24:T239)/T$23</f>
        <v>40.088179320384185</v>
      </c>
      <c r="W239" s="15">
        <f>IF(A239&lt;=K$2,IF(A239=K$2,T239+G239, T239), 0)</f>
        <v>0</v>
      </c>
      <c r="X239" s="15">
        <f t="shared" si="26"/>
        <v>494478.63807538874</v>
      </c>
      <c r="Y239" s="25">
        <f>-SUM(W$24:W239)/W$23</f>
        <v>25.723931903769437</v>
      </c>
      <c r="Z239" s="8"/>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2"/>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row>
    <row r="240" spans="1:92" ht="15.75" thickBot="1" x14ac:dyDescent="0.3">
      <c r="A240" s="34">
        <v>217</v>
      </c>
      <c r="B240" s="11">
        <f>PMT(E$2/12, C$2, -E$23)</f>
        <v>1621.0513229898563</v>
      </c>
      <c r="C240" s="11">
        <f>IPMT(E$2/12, A240, C$2, -E$23)</f>
        <v>555.2933953469942</v>
      </c>
      <c r="D240" s="11">
        <f>PPMT(E$2/12, A240, C$2, -E$23)</f>
        <v>1065.7579276428621</v>
      </c>
      <c r="E240" s="11">
        <f t="shared" si="22"/>
        <v>189320.54904846966</v>
      </c>
      <c r="F240" s="11">
        <f t="shared" si="23"/>
        <v>190679.45095153051</v>
      </c>
      <c r="G240" s="11">
        <f>F240+S240-L$2</f>
        <v>728920.60832425533</v>
      </c>
      <c r="H240" s="1">
        <f t="shared" si="24"/>
        <v>0</v>
      </c>
      <c r="I240" s="1">
        <f>O$2* $M240</f>
        <v>156.28713593017761</v>
      </c>
      <c r="J240" s="1">
        <f>P$2* $M240</f>
        <v>156.28713593017761</v>
      </c>
      <c r="K240" s="1">
        <f>Q$2* $M240</f>
        <v>468.86140779053278</v>
      </c>
      <c r="L240" s="1">
        <f>R$2* $M240</f>
        <v>156.28713593017761</v>
      </c>
      <c r="M240" s="1">
        <f>M239*POWER(1 + $I$2, 1/12)</f>
        <v>1.562871359301776</v>
      </c>
      <c r="N240" s="1">
        <f t="shared" si="27"/>
        <v>937.72281558106556</v>
      </c>
      <c r="O240" s="1">
        <f>O239*POWER(1 + $H$2, 1/12)</f>
        <v>2.4164240983492755</v>
      </c>
      <c r="P240" s="1">
        <f>$M$2 * O240</f>
        <v>9665.6963933971019</v>
      </c>
      <c r="Q240" s="1">
        <f xml:space="preserve"> P240 * (1-$J$2)</f>
        <v>9182.4115737272459</v>
      </c>
      <c r="R240" s="1">
        <f>R239*POWER(1+G$2, 1/12)</f>
        <v>2.4164240983492755</v>
      </c>
      <c r="S240" s="1">
        <f>L$2*R240</f>
        <v>918241.15737272473</v>
      </c>
      <c r="T240" s="1">
        <f t="shared" si="21"/>
        <v>6623.6374351563236</v>
      </c>
      <c r="U240" s="7">
        <f t="shared" si="25"/>
        <v>788387.22384283994</v>
      </c>
      <c r="V240" s="25">
        <f>-SUM(T$24:T240)/T$23</f>
        <v>40.419361192141999</v>
      </c>
      <c r="W240" s="15">
        <f>IF(A240&lt;=K$2,IF(A240=K$2,T240+G240, T240), 0)</f>
        <v>0</v>
      </c>
      <c r="X240" s="15">
        <f t="shared" si="26"/>
        <v>494478.63807538874</v>
      </c>
      <c r="Y240" s="25">
        <f>-SUM(W$24:W240)/W$23</f>
        <v>25.723931903769437</v>
      </c>
      <c r="Z240" s="8"/>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2"/>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row>
    <row r="241" spans="1:92" ht="15.75" thickBot="1" x14ac:dyDescent="0.3">
      <c r="A241" s="34">
        <v>218</v>
      </c>
      <c r="B241" s="11">
        <f>PMT(E$2/12, C$2, -E$23)</f>
        <v>1621.0513229898563</v>
      </c>
      <c r="C241" s="11">
        <f>IPMT(E$2/12, A241, C$2, -E$23)</f>
        <v>552.18493472470243</v>
      </c>
      <c r="D241" s="11">
        <f>PPMT(E$2/12, A241, C$2, -E$23)</f>
        <v>1068.866388265154</v>
      </c>
      <c r="E241" s="11">
        <f t="shared" si="22"/>
        <v>188251.6826602045</v>
      </c>
      <c r="F241" s="11">
        <f t="shared" si="23"/>
        <v>191748.31733979567</v>
      </c>
      <c r="G241" s="11">
        <f>F241+S241-L$2</f>
        <v>733730.50285089738</v>
      </c>
      <c r="H241" s="1">
        <f t="shared" si="24"/>
        <v>0</v>
      </c>
      <c r="I241" s="1">
        <f>O$2* $M241</f>
        <v>156.60906184127643</v>
      </c>
      <c r="J241" s="1">
        <f>P$2* $M241</f>
        <v>156.60906184127643</v>
      </c>
      <c r="K241" s="1">
        <f>Q$2* $M241</f>
        <v>469.82718552382931</v>
      </c>
      <c r="L241" s="1">
        <f>R$2* $M241</f>
        <v>156.60906184127643</v>
      </c>
      <c r="M241" s="1">
        <f>M240*POWER(1 + $I$2, 1/12)</f>
        <v>1.5660906184127643</v>
      </c>
      <c r="N241" s="1">
        <f t="shared" si="27"/>
        <v>939.65437104765863</v>
      </c>
      <c r="O241" s="1">
        <f>O240*POWER(1 + $H$2, 1/12)</f>
        <v>2.4262689092397411</v>
      </c>
      <c r="P241" s="1">
        <f>$M$2 * O241</f>
        <v>9705.0756369589653</v>
      </c>
      <c r="Q241" s="1">
        <f xml:space="preserve"> P241 * (1-$J$2)</f>
        <v>9219.8218551110167</v>
      </c>
      <c r="R241" s="1">
        <f>R240*POWER(1+G$2, 1/12)</f>
        <v>2.4262689092397411</v>
      </c>
      <c r="S241" s="1">
        <f>L$2*R241</f>
        <v>921982.18551110162</v>
      </c>
      <c r="T241" s="1">
        <f t="shared" si="21"/>
        <v>6659.1161610735026</v>
      </c>
      <c r="U241" s="7">
        <f t="shared" si="25"/>
        <v>795046.3400039135</v>
      </c>
      <c r="V241" s="25">
        <f>-SUM(T$24:T241)/T$23</f>
        <v>40.752317000195674</v>
      </c>
      <c r="W241" s="15">
        <f>IF(A241&lt;=K$2,IF(A241=K$2,T241+G241, T241), 0)</f>
        <v>0</v>
      </c>
      <c r="X241" s="15">
        <f t="shared" si="26"/>
        <v>494478.63807538874</v>
      </c>
      <c r="Y241" s="25">
        <f>-SUM(W$24:W241)/W$23</f>
        <v>25.723931903769437</v>
      </c>
      <c r="Z241" s="8"/>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2"/>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row>
    <row r="242" spans="1:92" ht="15.75" thickBot="1" x14ac:dyDescent="0.3">
      <c r="A242" s="34">
        <v>219</v>
      </c>
      <c r="B242" s="11">
        <f>PMT(E$2/12, C$2, -E$23)</f>
        <v>1621.0513229898563</v>
      </c>
      <c r="C242" s="11">
        <f>IPMT(E$2/12, A242, C$2, -E$23)</f>
        <v>549.06740775892911</v>
      </c>
      <c r="D242" s="11">
        <f>PPMT(E$2/12, A242, C$2, -E$23)</f>
        <v>1071.9839152309273</v>
      </c>
      <c r="E242" s="11">
        <f t="shared" si="22"/>
        <v>187179.69874497358</v>
      </c>
      <c r="F242" s="11">
        <f t="shared" si="23"/>
        <v>192820.3012550266</v>
      </c>
      <c r="G242" s="11">
        <f>F242+S242-L$2</f>
        <v>738558.75631621922</v>
      </c>
      <c r="H242" s="1">
        <f t="shared" si="24"/>
        <v>0</v>
      </c>
      <c r="I242" s="1">
        <f>O$2* $M242</f>
        <v>156.93165086704312</v>
      </c>
      <c r="J242" s="1">
        <f>P$2* $M242</f>
        <v>156.93165086704312</v>
      </c>
      <c r="K242" s="1">
        <f>Q$2* $M242</f>
        <v>470.79495260112935</v>
      </c>
      <c r="L242" s="1">
        <f>R$2* $M242</f>
        <v>156.93165086704312</v>
      </c>
      <c r="M242" s="1">
        <f>M241*POWER(1 + $I$2, 1/12)</f>
        <v>1.5693165086704313</v>
      </c>
      <c r="N242" s="1">
        <f t="shared" si="27"/>
        <v>941.58990520225871</v>
      </c>
      <c r="O242" s="1">
        <f>O241*POWER(1 + $H$2, 1/12)</f>
        <v>2.4361538291084015</v>
      </c>
      <c r="P242" s="1">
        <f>$M$2 * O242</f>
        <v>9744.6153164336065</v>
      </c>
      <c r="Q242" s="1">
        <f xml:space="preserve"> P242 * (1-$J$2)</f>
        <v>9257.3845506119251</v>
      </c>
      <c r="R242" s="1">
        <f>R241*POWER(1+G$2, 1/12)</f>
        <v>2.4361538291084015</v>
      </c>
      <c r="S242" s="1">
        <f>L$2*R242</f>
        <v>925738.45506119262</v>
      </c>
      <c r="T242" s="1">
        <f t="shared" si="21"/>
        <v>6694.7433224198112</v>
      </c>
      <c r="U242" s="7">
        <f t="shared" si="25"/>
        <v>801741.08332633332</v>
      </c>
      <c r="V242" s="25">
        <f>-SUM(T$24:T242)/T$23</f>
        <v>41.087054166316669</v>
      </c>
      <c r="W242" s="15">
        <f>IF(A242&lt;=K$2,IF(A242=K$2,T242+G242, T242), 0)</f>
        <v>0</v>
      </c>
      <c r="X242" s="15">
        <f t="shared" si="26"/>
        <v>494478.63807538874</v>
      </c>
      <c r="Y242" s="25">
        <f>-SUM(W$24:W242)/W$23</f>
        <v>25.723931903769437</v>
      </c>
      <c r="Z242" s="8"/>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2"/>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row>
    <row r="243" spans="1:92" ht="15.75" thickBot="1" x14ac:dyDescent="0.3">
      <c r="A243" s="34">
        <v>220</v>
      </c>
      <c r="B243" s="11">
        <f>PMT(E$2/12, C$2, -E$23)</f>
        <v>1621.0513229898563</v>
      </c>
      <c r="C243" s="11">
        <f>IPMT(E$2/12, A243, C$2, -E$23)</f>
        <v>545.94078800617217</v>
      </c>
      <c r="D243" s="11">
        <f>PPMT(E$2/12, A243, C$2, -E$23)</f>
        <v>1075.1105349836841</v>
      </c>
      <c r="E243" s="11">
        <f t="shared" si="22"/>
        <v>186104.58820998989</v>
      </c>
      <c r="F243" s="11">
        <f t="shared" si="23"/>
        <v>193895.41179001029</v>
      </c>
      <c r="G243" s="11">
        <f>F243+S243-L$2</f>
        <v>743405.43990840553</v>
      </c>
      <c r="H243" s="1">
        <f t="shared" si="24"/>
        <v>0</v>
      </c>
      <c r="I243" s="1">
        <f>O$2* $M243</f>
        <v>157.25490437338536</v>
      </c>
      <c r="J243" s="1">
        <f>P$2* $M243</f>
        <v>157.25490437338536</v>
      </c>
      <c r="K243" s="1">
        <f>Q$2* $M243</f>
        <v>471.7647131201561</v>
      </c>
      <c r="L243" s="1">
        <f>R$2* $M243</f>
        <v>157.25490437338536</v>
      </c>
      <c r="M243" s="1">
        <f>M242*POWER(1 + $I$2, 1/12)</f>
        <v>1.5725490437338536</v>
      </c>
      <c r="N243" s="1">
        <f t="shared" si="27"/>
        <v>943.52942624031209</v>
      </c>
      <c r="O243" s="1">
        <f>O242*POWER(1 + $H$2, 1/12)</f>
        <v>2.4460790213641981</v>
      </c>
      <c r="P243" s="1">
        <f>$M$2 * O243</f>
        <v>9784.3160854567923</v>
      </c>
      <c r="Q243" s="1">
        <f xml:space="preserve"> P243 * (1-$J$2)</f>
        <v>9295.1002811839517</v>
      </c>
      <c r="R243" s="1">
        <f>R242*POWER(1+G$2, 1/12)</f>
        <v>2.4460790213641981</v>
      </c>
      <c r="S243" s="1">
        <f>L$2*R243</f>
        <v>929510.02811839525</v>
      </c>
      <c r="T243" s="1">
        <f t="shared" si="21"/>
        <v>6730.5195319537843</v>
      </c>
      <c r="U243" s="7">
        <f t="shared" si="25"/>
        <v>808471.60285828705</v>
      </c>
      <c r="V243" s="25">
        <f>-SUM(T$24:T243)/T$23</f>
        <v>41.423580142914354</v>
      </c>
      <c r="W243" s="15">
        <f>IF(A243&lt;=K$2,IF(A243=K$2,T243+G243, T243), 0)</f>
        <v>0</v>
      </c>
      <c r="X243" s="15">
        <f t="shared" si="26"/>
        <v>494478.63807538874</v>
      </c>
      <c r="Y243" s="25">
        <f>-SUM(W$24:W243)/W$23</f>
        <v>25.723931903769437</v>
      </c>
      <c r="Z243" s="8"/>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2"/>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row>
    <row r="244" spans="1:92" ht="15.75" thickBot="1" x14ac:dyDescent="0.3">
      <c r="A244" s="34">
        <v>221</v>
      </c>
      <c r="B244" s="11">
        <f>PMT(E$2/12, C$2, -E$23)</f>
        <v>1621.0513229898563</v>
      </c>
      <c r="C244" s="11">
        <f>IPMT(E$2/12, A244, C$2, -E$23)</f>
        <v>542.80504894580315</v>
      </c>
      <c r="D244" s="11">
        <f>PPMT(E$2/12, A244, C$2, -E$23)</f>
        <v>1078.2462740440533</v>
      </c>
      <c r="E244" s="11">
        <f t="shared" si="22"/>
        <v>185026.34193594585</v>
      </c>
      <c r="F244" s="11">
        <f t="shared" si="23"/>
        <v>194973.65806405433</v>
      </c>
      <c r="G244" s="11">
        <f>F244+S244-L$2</f>
        <v>748270.62509514624</v>
      </c>
      <c r="H244" s="1">
        <f t="shared" si="24"/>
        <v>0</v>
      </c>
      <c r="I244" s="1">
        <f>O$2* $M244</f>
        <v>157.57882372902432</v>
      </c>
      <c r="J244" s="1">
        <f>P$2* $M244</f>
        <v>157.57882372902432</v>
      </c>
      <c r="K244" s="1">
        <f>Q$2* $M244</f>
        <v>472.73647118707294</v>
      </c>
      <c r="L244" s="1">
        <f>R$2* $M244</f>
        <v>157.57882372902432</v>
      </c>
      <c r="M244" s="1">
        <f>M243*POWER(1 + $I$2, 1/12)</f>
        <v>1.5757882372902432</v>
      </c>
      <c r="N244" s="1">
        <f t="shared" si="27"/>
        <v>945.47294237414587</v>
      </c>
      <c r="O244" s="1">
        <f>O243*POWER(1 + $H$2, 1/12)</f>
        <v>2.4560446500818212</v>
      </c>
      <c r="P244" s="1">
        <f>$M$2 * O244</f>
        <v>9824.1786003272846</v>
      </c>
      <c r="Q244" s="1">
        <f xml:space="preserve"> P244 * (1-$J$2)</f>
        <v>9332.9696703109203</v>
      </c>
      <c r="R244" s="1">
        <f>R243*POWER(1+G$2, 1/12)</f>
        <v>2.4560446500818212</v>
      </c>
      <c r="S244" s="1">
        <f>L$2*R244</f>
        <v>933296.96703109203</v>
      </c>
      <c r="T244" s="1">
        <f t="shared" si="21"/>
        <v>6766.4454049469177</v>
      </c>
      <c r="U244" s="7">
        <f t="shared" si="25"/>
        <v>815238.04826323397</v>
      </c>
      <c r="V244" s="25">
        <f>-SUM(T$24:T244)/T$23</f>
        <v>41.7619024131617</v>
      </c>
      <c r="W244" s="15">
        <f>IF(A244&lt;=K$2,IF(A244=K$2,T244+G244, T244), 0)</f>
        <v>0</v>
      </c>
      <c r="X244" s="15">
        <f t="shared" si="26"/>
        <v>494478.63807538874</v>
      </c>
      <c r="Y244" s="25">
        <f>-SUM(W$24:W244)/W$23</f>
        <v>25.723931903769437</v>
      </c>
      <c r="Z244" s="8"/>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2"/>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row>
    <row r="245" spans="1:92" ht="15.75" thickBot="1" x14ac:dyDescent="0.3">
      <c r="A245" s="34">
        <v>222</v>
      </c>
      <c r="B245" s="11">
        <f>PMT(E$2/12, C$2, -E$23)</f>
        <v>1621.0513229898563</v>
      </c>
      <c r="C245" s="11">
        <f>IPMT(E$2/12, A245, C$2, -E$23)</f>
        <v>539.66016397984129</v>
      </c>
      <c r="D245" s="11">
        <f>PPMT(E$2/12, A245, C$2, -E$23)</f>
        <v>1081.3911590100149</v>
      </c>
      <c r="E245" s="11">
        <f t="shared" si="22"/>
        <v>183944.95077693585</v>
      </c>
      <c r="F245" s="11">
        <f t="shared" si="23"/>
        <v>196055.04922306433</v>
      </c>
      <c r="G245" s="11">
        <f>F245+S245-L$2</f>
        <v>753154.3836247446</v>
      </c>
      <c r="H245" s="1">
        <f t="shared" si="24"/>
        <v>0</v>
      </c>
      <c r="I245" s="1">
        <f>O$2* $M245</f>
        <v>157.90341030550053</v>
      </c>
      <c r="J245" s="1">
        <f>P$2* $M245</f>
        <v>157.90341030550053</v>
      </c>
      <c r="K245" s="1">
        <f>Q$2* $M245</f>
        <v>473.71023091650159</v>
      </c>
      <c r="L245" s="1">
        <f>R$2* $M245</f>
        <v>157.90341030550053</v>
      </c>
      <c r="M245" s="1">
        <f>M244*POWER(1 + $I$2, 1/12)</f>
        <v>1.5790341030550052</v>
      </c>
      <c r="N245" s="1">
        <f t="shared" si="27"/>
        <v>947.42046183300317</v>
      </c>
      <c r="O245" s="1">
        <f>O244*POWER(1 + $H$2, 1/12)</f>
        <v>2.4660508800044219</v>
      </c>
      <c r="P245" s="1">
        <f>$M$2 * O245</f>
        <v>9864.203520017687</v>
      </c>
      <c r="Q245" s="1">
        <f xml:space="preserve"> P245 * (1-$J$2)</f>
        <v>9370.9933440168024</v>
      </c>
      <c r="R245" s="1">
        <f>R244*POWER(1+G$2, 1/12)</f>
        <v>2.4660508800044219</v>
      </c>
      <c r="S245" s="1">
        <f>L$2*R245</f>
        <v>937099.33440168027</v>
      </c>
      <c r="T245" s="1">
        <f t="shared" si="21"/>
        <v>6802.5215591939423</v>
      </c>
      <c r="U245" s="7">
        <f t="shared" si="25"/>
        <v>822040.56982242793</v>
      </c>
      <c r="V245" s="25">
        <f>-SUM(T$24:T245)/T$23</f>
        <v>42.102028491121395</v>
      </c>
      <c r="W245" s="15">
        <f>IF(A245&lt;=K$2,IF(A245=K$2,T245+G245, T245), 0)</f>
        <v>0</v>
      </c>
      <c r="X245" s="15">
        <f t="shared" si="26"/>
        <v>494478.63807538874</v>
      </c>
      <c r="Y245" s="25">
        <f>-SUM(W$24:W245)/W$23</f>
        <v>25.723931903769437</v>
      </c>
      <c r="Z245" s="8"/>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2"/>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row>
    <row r="246" spans="1:92" ht="15.75" thickBot="1" x14ac:dyDescent="0.3">
      <c r="A246" s="34">
        <v>223</v>
      </c>
      <c r="B246" s="11">
        <f>PMT(E$2/12, C$2, -E$23)</f>
        <v>1621.0513229898563</v>
      </c>
      <c r="C246" s="11">
        <f>IPMT(E$2/12, A246, C$2, -E$23)</f>
        <v>536.50610643272876</v>
      </c>
      <c r="D246" s="11">
        <f>PPMT(E$2/12, A246, C$2, -E$23)</f>
        <v>1084.5452165571276</v>
      </c>
      <c r="E246" s="11">
        <f t="shared" si="22"/>
        <v>182860.40556037871</v>
      </c>
      <c r="F246" s="11">
        <f t="shared" si="23"/>
        <v>197139.59443962146</v>
      </c>
      <c r="G246" s="11">
        <f>F246+S246-L$2</f>
        <v>758056.78752722871</v>
      </c>
      <c r="H246" s="1">
        <f t="shared" si="24"/>
        <v>0</v>
      </c>
      <c r="I246" s="1">
        <f>O$2* $M246</f>
        <v>158.22866547717967</v>
      </c>
      <c r="J246" s="1">
        <f>P$2* $M246</f>
        <v>158.22866547717967</v>
      </c>
      <c r="K246" s="1">
        <f>Q$2* $M246</f>
        <v>474.68599643153897</v>
      </c>
      <c r="L246" s="1">
        <f>R$2* $M246</f>
        <v>158.22866547717967</v>
      </c>
      <c r="M246" s="1">
        <f>M245*POWER(1 + $I$2, 1/12)</f>
        <v>1.5822866547717966</v>
      </c>
      <c r="N246" s="1">
        <f t="shared" si="27"/>
        <v>949.37199286307805</v>
      </c>
      <c r="O246" s="1">
        <f>O245*POWER(1 + $H$2, 1/12)</f>
        <v>2.4760978765463348</v>
      </c>
      <c r="P246" s="1">
        <f>$M$2 * O246</f>
        <v>9904.3915061853386</v>
      </c>
      <c r="Q246" s="1">
        <f xml:space="preserve"> P246 * (1-$J$2)</f>
        <v>9409.1719308760712</v>
      </c>
      <c r="R246" s="1">
        <f>R245*POWER(1+G$2, 1/12)</f>
        <v>2.4760978765463348</v>
      </c>
      <c r="S246" s="1">
        <f>L$2*R246</f>
        <v>940917.19308760727</v>
      </c>
      <c r="T246" s="1">
        <f t="shared" si="21"/>
        <v>6838.7486150231371</v>
      </c>
      <c r="U246" s="7">
        <f t="shared" si="25"/>
        <v>828879.31843745103</v>
      </c>
      <c r="V246" s="25">
        <f>-SUM(T$24:T246)/T$23</f>
        <v>42.443965921872554</v>
      </c>
      <c r="W246" s="15">
        <f>IF(A246&lt;=K$2,IF(A246=K$2,T246+G246, T246), 0)</f>
        <v>0</v>
      </c>
      <c r="X246" s="15">
        <f t="shared" si="26"/>
        <v>494478.63807538874</v>
      </c>
      <c r="Y246" s="25">
        <f>-SUM(W$24:W246)/W$23</f>
        <v>25.723931903769437</v>
      </c>
      <c r="Z246" s="8"/>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2"/>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row>
    <row r="247" spans="1:92" ht="15.75" thickBot="1" x14ac:dyDescent="0.3">
      <c r="A247" s="34">
        <v>224</v>
      </c>
      <c r="B247" s="11">
        <f>PMT(E$2/12, C$2, -E$23)</f>
        <v>1621.0513229898563</v>
      </c>
      <c r="C247" s="11">
        <f>IPMT(E$2/12, A247, C$2, -E$23)</f>
        <v>533.34284955110388</v>
      </c>
      <c r="D247" s="11">
        <f>PPMT(E$2/12, A247, C$2, -E$23)</f>
        <v>1087.7084734387524</v>
      </c>
      <c r="E247" s="11">
        <f t="shared" si="22"/>
        <v>181772.69708693997</v>
      </c>
      <c r="F247" s="11">
        <f t="shared" si="23"/>
        <v>198227.30291306021</v>
      </c>
      <c r="G247" s="11">
        <f>F247+S247-L$2</f>
        <v>762977.90911546932</v>
      </c>
      <c r="H247" s="1">
        <f t="shared" si="24"/>
        <v>0</v>
      </c>
      <c r="I247" s="1">
        <f>O$2* $M247</f>
        <v>158.55459062125837</v>
      </c>
      <c r="J247" s="1">
        <f>P$2* $M247</f>
        <v>158.55459062125837</v>
      </c>
      <c r="K247" s="1">
        <f>Q$2* $M247</f>
        <v>475.66377186377508</v>
      </c>
      <c r="L247" s="1">
        <f>R$2* $M247</f>
        <v>158.55459062125837</v>
      </c>
      <c r="M247" s="1">
        <f>M246*POWER(1 + $I$2, 1/12)</f>
        <v>1.5855459062125836</v>
      </c>
      <c r="N247" s="1">
        <f t="shared" si="27"/>
        <v>951.32754372755028</v>
      </c>
      <c r="O247" s="1">
        <f>O246*POWER(1 + $H$2, 1/12)</f>
        <v>2.4861858057958135</v>
      </c>
      <c r="P247" s="1">
        <f>$M$2 * O247</f>
        <v>9944.7432231832536</v>
      </c>
      <c r="Q247" s="1">
        <f xml:space="preserve"> P247 * (1-$J$2)</f>
        <v>9447.5060620240911</v>
      </c>
      <c r="R247" s="1">
        <f>R246*POWER(1+G$2, 1/12)</f>
        <v>2.4861858057958135</v>
      </c>
      <c r="S247" s="1">
        <f>L$2*R247</f>
        <v>944750.60620240914</v>
      </c>
      <c r="T247" s="1">
        <f t="shared" si="21"/>
        <v>6875.1271953066853</v>
      </c>
      <c r="U247" s="7">
        <f t="shared" si="25"/>
        <v>835754.44563275774</v>
      </c>
      <c r="V247" s="25">
        <f>-SUM(T$24:T247)/T$23</f>
        <v>42.787722281637883</v>
      </c>
      <c r="W247" s="15">
        <f>IF(A247&lt;=K$2,IF(A247=K$2,T247+G247, T247), 0)</f>
        <v>0</v>
      </c>
      <c r="X247" s="15">
        <f t="shared" si="26"/>
        <v>494478.63807538874</v>
      </c>
      <c r="Y247" s="25">
        <f>-SUM(W$24:W247)/W$23</f>
        <v>25.723931903769437</v>
      </c>
      <c r="Z247" s="8"/>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2"/>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row>
    <row r="248" spans="1:92" ht="15.75" thickBot="1" x14ac:dyDescent="0.3">
      <c r="A248" s="34">
        <v>225</v>
      </c>
      <c r="B248" s="11">
        <f>PMT(E$2/12, C$2, -E$23)</f>
        <v>1621.0513229898563</v>
      </c>
      <c r="C248" s="11">
        <f>IPMT(E$2/12, A248, C$2, -E$23)</f>
        <v>530.17036650357397</v>
      </c>
      <c r="D248" s="11">
        <f>PPMT(E$2/12, A248, C$2, -E$23)</f>
        <v>1090.8809564862825</v>
      </c>
      <c r="E248" s="11">
        <f t="shared" si="22"/>
        <v>180681.81613045369</v>
      </c>
      <c r="F248" s="11">
        <f t="shared" si="23"/>
        <v>199318.18386954648</v>
      </c>
      <c r="G248" s="11">
        <f>F248+S248-L$2</f>
        <v>767917.82098630094</v>
      </c>
      <c r="H248" s="1">
        <f t="shared" si="24"/>
        <v>0</v>
      </c>
      <c r="I248" s="1">
        <f>O$2* $M248</f>
        <v>158.88118711777011</v>
      </c>
      <c r="J248" s="1">
        <f>P$2* $M248</f>
        <v>158.88118711777011</v>
      </c>
      <c r="K248" s="1">
        <f>Q$2* $M248</f>
        <v>476.6435613533103</v>
      </c>
      <c r="L248" s="1">
        <f>R$2* $M248</f>
        <v>158.88118711777011</v>
      </c>
      <c r="M248" s="1">
        <f>M247*POWER(1 + $I$2, 1/12)</f>
        <v>1.5888118711777011</v>
      </c>
      <c r="N248" s="1">
        <f t="shared" si="27"/>
        <v>953.28712270662061</v>
      </c>
      <c r="O248" s="1">
        <f>O247*POWER(1 + $H$2, 1/12)</f>
        <v>2.4963148345177752</v>
      </c>
      <c r="P248" s="1">
        <f>$M$2 * O248</f>
        <v>9985.2593380711005</v>
      </c>
      <c r="Q248" s="1">
        <f xml:space="preserve"> P248 * (1-$J$2)</f>
        <v>9485.9963711675446</v>
      </c>
      <c r="R248" s="1">
        <f>R247*POWER(1+G$2, 1/12)</f>
        <v>2.4963148345177752</v>
      </c>
      <c r="S248" s="1">
        <f>L$2*R248</f>
        <v>948599.63711675454</v>
      </c>
      <c r="T248" s="1">
        <f t="shared" si="21"/>
        <v>6911.6579254710678</v>
      </c>
      <c r="U248" s="7">
        <f t="shared" si="25"/>
        <v>842666.10355822882</v>
      </c>
      <c r="V248" s="25">
        <f>-SUM(T$24:T248)/T$23</f>
        <v>43.133305177911438</v>
      </c>
      <c r="W248" s="15">
        <f>IF(A248&lt;=K$2,IF(A248=K$2,T248+G248, T248), 0)</f>
        <v>0</v>
      </c>
      <c r="X248" s="15">
        <f t="shared" si="26"/>
        <v>494478.63807538874</v>
      </c>
      <c r="Y248" s="25">
        <f>-SUM(W$24:W248)/W$23</f>
        <v>25.723931903769437</v>
      </c>
      <c r="Z248" s="8"/>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2"/>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row>
    <row r="249" spans="1:92" ht="15.75" thickBot="1" x14ac:dyDescent="0.3">
      <c r="A249" s="34">
        <v>226</v>
      </c>
      <c r="B249" s="11">
        <f>PMT(E$2/12, C$2, -E$23)</f>
        <v>1621.0513229898563</v>
      </c>
      <c r="C249" s="11">
        <f>IPMT(E$2/12, A249, C$2, -E$23)</f>
        <v>526.9886303804891</v>
      </c>
      <c r="D249" s="11">
        <f>PPMT(E$2/12, A249, C$2, -E$23)</f>
        <v>1094.0626926093673</v>
      </c>
      <c r="E249" s="11">
        <f t="shared" si="22"/>
        <v>179587.75343784434</v>
      </c>
      <c r="F249" s="11">
        <f t="shared" si="23"/>
        <v>200412.24656215584</v>
      </c>
      <c r="G249" s="11">
        <f>F249+S249-L$2</f>
        <v>772876.59602164803</v>
      </c>
      <c r="H249" s="1">
        <f t="shared" si="24"/>
        <v>0</v>
      </c>
      <c r="I249" s="1">
        <f>O$2* $M249</f>
        <v>159.20845634959096</v>
      </c>
      <c r="J249" s="1">
        <f>P$2* $M249</f>
        <v>159.20845634959096</v>
      </c>
      <c r="K249" s="1">
        <f>Q$2* $M249</f>
        <v>477.62536904877288</v>
      </c>
      <c r="L249" s="1">
        <f>R$2* $M249</f>
        <v>159.20845634959096</v>
      </c>
      <c r="M249" s="1">
        <f>M248*POWER(1 + $I$2, 1/12)</f>
        <v>1.5920845634959095</v>
      </c>
      <c r="N249" s="1">
        <f t="shared" si="27"/>
        <v>955.25073809754576</v>
      </c>
      <c r="O249" s="1">
        <f>O248*POWER(1 + $H$2, 1/12)</f>
        <v>2.5064851301565585</v>
      </c>
      <c r="P249" s="1">
        <f>$M$2 * O249</f>
        <v>10025.940520626235</v>
      </c>
      <c r="Q249" s="1">
        <f xml:space="preserve"> P249 * (1-$J$2)</f>
        <v>9524.6434945949222</v>
      </c>
      <c r="R249" s="1">
        <f>R248*POWER(1+G$2, 1/12)</f>
        <v>2.5064851301565585</v>
      </c>
      <c r="S249" s="1">
        <f>L$2*R249</f>
        <v>952464.34945949225</v>
      </c>
      <c r="T249" s="1">
        <f t="shared" si="21"/>
        <v>6948.3414335075204</v>
      </c>
      <c r="U249" s="7">
        <f t="shared" si="25"/>
        <v>849614.44499173632</v>
      </c>
      <c r="V249" s="25">
        <f>-SUM(T$24:T249)/T$23</f>
        <v>43.480722249586819</v>
      </c>
      <c r="W249" s="15">
        <f>IF(A249&lt;=K$2,IF(A249=K$2,T249+G249, T249), 0)</f>
        <v>0</v>
      </c>
      <c r="X249" s="15">
        <f t="shared" si="26"/>
        <v>494478.63807538874</v>
      </c>
      <c r="Y249" s="25">
        <f>-SUM(W$24:W249)/W$23</f>
        <v>25.723931903769437</v>
      </c>
      <c r="Z249" s="8"/>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2"/>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row>
    <row r="250" spans="1:92" ht="15.75" thickBot="1" x14ac:dyDescent="0.3">
      <c r="A250" s="34">
        <v>227</v>
      </c>
      <c r="B250" s="11">
        <f>PMT(E$2/12, C$2, -E$23)</f>
        <v>1621.0513229898563</v>
      </c>
      <c r="C250" s="11">
        <f>IPMT(E$2/12, A250, C$2, -E$23)</f>
        <v>523.79761419371175</v>
      </c>
      <c r="D250" s="11">
        <f>PPMT(E$2/12, A250, C$2, -E$23)</f>
        <v>1097.2537087961446</v>
      </c>
      <c r="E250" s="11">
        <f t="shared" si="22"/>
        <v>178490.4997290482</v>
      </c>
      <c r="F250" s="11">
        <f t="shared" si="23"/>
        <v>201509.50027095198</v>
      </c>
      <c r="G250" s="11">
        <f>F250+S250-L$2</f>
        <v>777854.30738965422</v>
      </c>
      <c r="H250" s="1">
        <f t="shared" si="24"/>
        <v>0</v>
      </c>
      <c r="I250" s="1">
        <f>O$2* $M250</f>
        <v>159.53639970244552</v>
      </c>
      <c r="J250" s="1">
        <f>P$2* $M250</f>
        <v>159.53639970244552</v>
      </c>
      <c r="K250" s="1">
        <f>Q$2* $M250</f>
        <v>478.60919910733651</v>
      </c>
      <c r="L250" s="1">
        <f>R$2* $M250</f>
        <v>159.53639970244552</v>
      </c>
      <c r="M250" s="1">
        <f>M249*POWER(1 + $I$2, 1/12)</f>
        <v>1.5953639970244551</v>
      </c>
      <c r="N250" s="1">
        <f t="shared" si="27"/>
        <v>957.21839821467302</v>
      </c>
      <c r="O250" s="1">
        <f>O249*POWER(1 + $H$2, 1/12)</f>
        <v>2.5166968608386902</v>
      </c>
      <c r="P250" s="1">
        <f>$M$2 * O250</f>
        <v>10066.78744335476</v>
      </c>
      <c r="Q250" s="1">
        <f xml:space="preserve"> P250 * (1-$J$2)</f>
        <v>9563.4480711870219</v>
      </c>
      <c r="R250" s="1">
        <f>R249*POWER(1+G$2, 1/12)</f>
        <v>2.5166968608386902</v>
      </c>
      <c r="S250" s="1">
        <f>L$2*R250</f>
        <v>956344.80711870221</v>
      </c>
      <c r="T250" s="1">
        <f t="shared" si="21"/>
        <v>6985.1783499824933</v>
      </c>
      <c r="U250" s="7">
        <f t="shared" si="25"/>
        <v>856599.62334171881</v>
      </c>
      <c r="V250" s="25">
        <f>-SUM(T$24:T250)/T$23</f>
        <v>43.82998116708594</v>
      </c>
      <c r="W250" s="15">
        <f>IF(A250&lt;=K$2,IF(A250=K$2,T250+G250, T250), 0)</f>
        <v>0</v>
      </c>
      <c r="X250" s="15">
        <f t="shared" si="26"/>
        <v>494478.63807538874</v>
      </c>
      <c r="Y250" s="25">
        <f>-SUM(W$24:W250)/W$23</f>
        <v>25.723931903769437</v>
      </c>
      <c r="Z250" s="8"/>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2"/>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row>
    <row r="251" spans="1:92" ht="15.75" thickBot="1" x14ac:dyDescent="0.3">
      <c r="A251" s="34">
        <v>228</v>
      </c>
      <c r="B251" s="11">
        <f>PMT(E$2/12, C$2, -E$23)</f>
        <v>1621.0513229898563</v>
      </c>
      <c r="C251" s="11">
        <f>IPMT(E$2/12, A251, C$2, -E$23)</f>
        <v>520.59729087638971</v>
      </c>
      <c r="D251" s="11">
        <f>PPMT(E$2/12, A251, C$2, -E$23)</f>
        <v>1100.4540321134666</v>
      </c>
      <c r="E251" s="11">
        <f t="shared" si="22"/>
        <v>177390.04569693474</v>
      </c>
      <c r="F251" s="11">
        <f t="shared" si="23"/>
        <v>202609.95430306543</v>
      </c>
      <c r="G251" s="11">
        <f>F251+S251-L$2</f>
        <v>782851.02854581852</v>
      </c>
      <c r="H251" s="1">
        <f t="shared" si="24"/>
        <v>0</v>
      </c>
      <c r="I251" s="1">
        <f>O$2* $M251</f>
        <v>159.86501856491273</v>
      </c>
      <c r="J251" s="1">
        <f>P$2* $M251</f>
        <v>159.86501856491273</v>
      </c>
      <c r="K251" s="1">
        <f>Q$2* $M251</f>
        <v>479.59505569473822</v>
      </c>
      <c r="L251" s="1">
        <f>R$2* $M251</f>
        <v>159.86501856491273</v>
      </c>
      <c r="M251" s="1">
        <f>M250*POWER(1 + $I$2, 1/12)</f>
        <v>1.5986501856491273</v>
      </c>
      <c r="N251" s="1">
        <f t="shared" si="27"/>
        <v>959.19011138947633</v>
      </c>
      <c r="O251" s="1">
        <f>O250*POWER(1 + $H$2, 1/12)</f>
        <v>2.5269501953756661</v>
      </c>
      <c r="P251" s="1">
        <f>$M$2 * O251</f>
        <v>10107.800781502665</v>
      </c>
      <c r="Q251" s="1">
        <f xml:space="preserve"> P251 * (1-$J$2)</f>
        <v>9602.4107424275317</v>
      </c>
      <c r="R251" s="1">
        <f>R250*POWER(1+G$2, 1/12)</f>
        <v>2.5269501953756661</v>
      </c>
      <c r="S251" s="1">
        <f>L$2*R251</f>
        <v>960241.07424275309</v>
      </c>
      <c r="T251" s="1">
        <f t="shared" si="21"/>
        <v>7022.1693080481991</v>
      </c>
      <c r="U251" s="7">
        <f t="shared" si="25"/>
        <v>863621.79264976701</v>
      </c>
      <c r="V251" s="25">
        <f>-SUM(T$24:T251)/T$23</f>
        <v>44.181089632488352</v>
      </c>
      <c r="W251" s="15">
        <f>IF(A251&lt;=K$2,IF(A251=K$2,T251+G251, T251), 0)</f>
        <v>0</v>
      </c>
      <c r="X251" s="15">
        <f t="shared" si="26"/>
        <v>494478.63807538874</v>
      </c>
      <c r="Y251" s="25">
        <f>-SUM(W$24:W251)/W$23</f>
        <v>25.723931903769437</v>
      </c>
      <c r="Z251" s="8"/>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2"/>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row>
    <row r="252" spans="1:92" ht="15.75" thickBot="1" x14ac:dyDescent="0.3">
      <c r="A252" s="34">
        <v>229</v>
      </c>
      <c r="B252" s="11">
        <f>PMT(E$2/12, C$2, -E$23)</f>
        <v>1621.0513229898563</v>
      </c>
      <c r="C252" s="11">
        <f>IPMT(E$2/12, A252, C$2, -E$23)</f>
        <v>517.38763328272546</v>
      </c>
      <c r="D252" s="11">
        <f>PPMT(E$2/12, A252, C$2, -E$23)</f>
        <v>1103.6636897071307</v>
      </c>
      <c r="E252" s="11">
        <f t="shared" si="22"/>
        <v>176286.3820072276</v>
      </c>
      <c r="F252" s="11">
        <f t="shared" si="23"/>
        <v>203713.61799277258</v>
      </c>
      <c r="G252" s="11">
        <f>F252+S252-L$2</f>
        <v>787866.83323413413</v>
      </c>
      <c r="H252" s="1">
        <f t="shared" si="24"/>
        <v>0</v>
      </c>
      <c r="I252" s="1">
        <f>O$2* $M252</f>
        <v>160.19431432843183</v>
      </c>
      <c r="J252" s="1">
        <f>P$2* $M252</f>
        <v>160.19431432843183</v>
      </c>
      <c r="K252" s="1">
        <f>Q$2* $M252</f>
        <v>480.58294298529552</v>
      </c>
      <c r="L252" s="1">
        <f>R$2* $M252</f>
        <v>160.19431432843183</v>
      </c>
      <c r="M252" s="1">
        <f>M251*POWER(1 + $I$2, 1/12)</f>
        <v>1.6019431432843183</v>
      </c>
      <c r="N252" s="1">
        <f t="shared" si="27"/>
        <v>961.16588597059103</v>
      </c>
      <c r="O252" s="1">
        <f>O251*POWER(1 + $H$2, 1/12)</f>
        <v>2.537245303266741</v>
      </c>
      <c r="P252" s="1">
        <f>$M$2 * O252</f>
        <v>10148.981213066963</v>
      </c>
      <c r="Q252" s="1">
        <f xml:space="preserve"> P252 * (1-$J$2)</f>
        <v>9641.5321524136143</v>
      </c>
      <c r="R252" s="1">
        <f>R251*POWER(1+G$2, 1/12)</f>
        <v>2.537245303266741</v>
      </c>
      <c r="S252" s="1">
        <f>L$2*R252</f>
        <v>964153.21524136164</v>
      </c>
      <c r="T252" s="1">
        <f t="shared" si="21"/>
        <v>7059.314943453167</v>
      </c>
      <c r="U252" s="7">
        <f t="shared" si="25"/>
        <v>870681.10759322019</v>
      </c>
      <c r="V252" s="25">
        <f>-SUM(T$24:T252)/T$23</f>
        <v>44.534055379661012</v>
      </c>
      <c r="W252" s="15">
        <f>IF(A252&lt;=K$2,IF(A252=K$2,T252+G252, T252), 0)</f>
        <v>0</v>
      </c>
      <c r="X252" s="15">
        <f t="shared" si="26"/>
        <v>494478.63807538874</v>
      </c>
      <c r="Y252" s="25">
        <f>-SUM(W$24:W252)/W$23</f>
        <v>25.723931903769437</v>
      </c>
      <c r="Z252" s="8"/>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2"/>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row>
    <row r="253" spans="1:92" ht="15.75" thickBot="1" x14ac:dyDescent="0.3">
      <c r="A253" s="34">
        <v>230</v>
      </c>
      <c r="B253" s="11">
        <f>PMT(E$2/12, C$2, -E$23)</f>
        <v>1621.0513229898563</v>
      </c>
      <c r="C253" s="11">
        <f>IPMT(E$2/12, A253, C$2, -E$23)</f>
        <v>514.16861418774636</v>
      </c>
      <c r="D253" s="11">
        <f>PPMT(E$2/12, A253, C$2, -E$23)</f>
        <v>1106.8827088021101</v>
      </c>
      <c r="E253" s="11">
        <f t="shared" si="22"/>
        <v>175179.49929842548</v>
      </c>
      <c r="F253" s="11">
        <f t="shared" si="23"/>
        <v>204820.5007015747</v>
      </c>
      <c r="G253" s="11">
        <f>F253+S253-L$2</f>
        <v>792901.79548823205</v>
      </c>
      <c r="H253" s="1">
        <f t="shared" si="24"/>
        <v>0</v>
      </c>
      <c r="I253" s="1">
        <f>O$2* $M253</f>
        <v>160.52428838730813</v>
      </c>
      <c r="J253" s="1">
        <f>P$2* $M253</f>
        <v>160.52428838730813</v>
      </c>
      <c r="K253" s="1">
        <f>Q$2* $M253</f>
        <v>481.57286516192437</v>
      </c>
      <c r="L253" s="1">
        <f>R$2* $M253</f>
        <v>160.52428838730813</v>
      </c>
      <c r="M253" s="1">
        <f>M252*POWER(1 + $I$2, 1/12)</f>
        <v>1.6052428838730812</v>
      </c>
      <c r="N253" s="1">
        <f t="shared" si="27"/>
        <v>963.14573032384874</v>
      </c>
      <c r="O253" s="1">
        <f>O252*POWER(1 + $H$2, 1/12)</f>
        <v>2.54758235470173</v>
      </c>
      <c r="P253" s="1">
        <f>$M$2 * O253</f>
        <v>10190.329418806919</v>
      </c>
      <c r="Q253" s="1">
        <f xml:space="preserve"> P253 * (1-$J$2)</f>
        <v>9680.8129478665724</v>
      </c>
      <c r="R253" s="1">
        <f>R252*POWER(1+G$2, 1/12)</f>
        <v>2.54758235470173</v>
      </c>
      <c r="S253" s="1">
        <f>L$2*R253</f>
        <v>968081.29478665744</v>
      </c>
      <c r="T253" s="1">
        <f t="shared" si="21"/>
        <v>7096.6158945528668</v>
      </c>
      <c r="U253" s="7">
        <f t="shared" si="25"/>
        <v>877777.7234877731</v>
      </c>
      <c r="V253" s="25">
        <f>-SUM(T$24:T253)/T$23</f>
        <v>44.888886174388652</v>
      </c>
      <c r="W253" s="15">
        <f>IF(A253&lt;=K$2,IF(A253=K$2,T253+G253, T253), 0)</f>
        <v>0</v>
      </c>
      <c r="X253" s="15">
        <f t="shared" si="26"/>
        <v>494478.63807538874</v>
      </c>
      <c r="Y253" s="25">
        <f>-SUM(W$24:W253)/W$23</f>
        <v>25.723931903769437</v>
      </c>
      <c r="Z253" s="8"/>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2"/>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row>
    <row r="254" spans="1:92" ht="15.75" thickBot="1" x14ac:dyDescent="0.3">
      <c r="A254" s="34">
        <v>231</v>
      </c>
      <c r="B254" s="11">
        <f>PMT(E$2/12, C$2, -E$23)</f>
        <v>1621.0513229898563</v>
      </c>
      <c r="C254" s="11">
        <f>IPMT(E$2/12, A254, C$2, -E$23)</f>
        <v>510.94020628707347</v>
      </c>
      <c r="D254" s="11">
        <f>PPMT(E$2/12, A254, C$2, -E$23)</f>
        <v>1110.1111167027827</v>
      </c>
      <c r="E254" s="11">
        <f t="shared" si="22"/>
        <v>174069.38818172269</v>
      </c>
      <c r="F254" s="11">
        <f t="shared" si="23"/>
        <v>205930.61181827748</v>
      </c>
      <c r="G254" s="11">
        <f>F254+S254-L$2</f>
        <v>797955.98963253037</v>
      </c>
      <c r="H254" s="1">
        <f t="shared" si="24"/>
        <v>0</v>
      </c>
      <c r="I254" s="1">
        <f>O$2* $M254</f>
        <v>160.854942138719</v>
      </c>
      <c r="J254" s="1">
        <f>P$2* $M254</f>
        <v>160.854942138719</v>
      </c>
      <c r="K254" s="1">
        <f>Q$2* $M254</f>
        <v>482.56482641615702</v>
      </c>
      <c r="L254" s="1">
        <f>R$2* $M254</f>
        <v>160.854942138719</v>
      </c>
      <c r="M254" s="1">
        <f>M253*POWER(1 + $I$2, 1/12)</f>
        <v>1.60854942138719</v>
      </c>
      <c r="N254" s="1">
        <f t="shared" si="27"/>
        <v>965.12965283231404</v>
      </c>
      <c r="O254" s="1">
        <f>O253*POWER(1 + $H$2, 1/12)</f>
        <v>2.5579615205638233</v>
      </c>
      <c r="P254" s="1">
        <f>$M$2 * O254</f>
        <v>10231.846082255293</v>
      </c>
      <c r="Q254" s="1">
        <f xml:space="preserve"> P254 * (1-$J$2)</f>
        <v>9720.253778142529</v>
      </c>
      <c r="R254" s="1">
        <f>R253*POWER(1+G$2, 1/12)</f>
        <v>2.5579615205638233</v>
      </c>
      <c r="S254" s="1">
        <f>L$2*R254</f>
        <v>972025.37781425286</v>
      </c>
      <c r="T254" s="1">
        <f t="shared" si="21"/>
        <v>7134.0728023203583</v>
      </c>
      <c r="U254" s="7">
        <f t="shared" si="25"/>
        <v>884911.79629009345</v>
      </c>
      <c r="V254" s="25">
        <f>-SUM(T$24:T254)/T$23</f>
        <v>45.245589814504676</v>
      </c>
      <c r="W254" s="15">
        <f>IF(A254&lt;=K$2,IF(A254=K$2,T254+G254, T254), 0)</f>
        <v>0</v>
      </c>
      <c r="X254" s="15">
        <f t="shared" si="26"/>
        <v>494478.63807538874</v>
      </c>
      <c r="Y254" s="25">
        <f>-SUM(W$24:W254)/W$23</f>
        <v>25.723931903769437</v>
      </c>
      <c r="Z254" s="8"/>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2"/>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row>
    <row r="255" spans="1:92" ht="15.75" thickBot="1" x14ac:dyDescent="0.3">
      <c r="A255" s="34">
        <v>232</v>
      </c>
      <c r="B255" s="11">
        <f>PMT(E$2/12, C$2, -E$23)</f>
        <v>1621.0513229898563</v>
      </c>
      <c r="C255" s="11">
        <f>IPMT(E$2/12, A255, C$2, -E$23)</f>
        <v>507.70238219669034</v>
      </c>
      <c r="D255" s="11">
        <f>PPMT(E$2/12, A255, C$2, -E$23)</f>
        <v>1113.3489407931661</v>
      </c>
      <c r="E255" s="11">
        <f t="shared" si="22"/>
        <v>172956.03924092953</v>
      </c>
      <c r="F255" s="11">
        <f t="shared" si="23"/>
        <v>207043.96075907064</v>
      </c>
      <c r="G255" s="11">
        <f>F255+S255-L$2</f>
        <v>803029.49028338632</v>
      </c>
      <c r="H255" s="1">
        <f t="shared" si="24"/>
        <v>0</v>
      </c>
      <c r="I255" s="1">
        <f>O$2* $M255</f>
        <v>161.18627698271979</v>
      </c>
      <c r="J255" s="1">
        <f>P$2* $M255</f>
        <v>161.18627698271979</v>
      </c>
      <c r="K255" s="1">
        <f>Q$2* $M255</f>
        <v>483.55883094815937</v>
      </c>
      <c r="L255" s="1">
        <f>R$2* $M255</f>
        <v>161.18627698271979</v>
      </c>
      <c r="M255" s="1">
        <f>M254*POWER(1 + $I$2, 1/12)</f>
        <v>1.6118627698271979</v>
      </c>
      <c r="N255" s="1">
        <f t="shared" si="27"/>
        <v>967.11766189631885</v>
      </c>
      <c r="O255" s="1">
        <f>O254*POWER(1 + $H$2, 1/12)</f>
        <v>2.5683829724324099</v>
      </c>
      <c r="P255" s="1">
        <f>$M$2 * O255</f>
        <v>10273.53188972964</v>
      </c>
      <c r="Q255" s="1">
        <f xml:space="preserve"> P255 * (1-$J$2)</f>
        <v>9759.8552952431583</v>
      </c>
      <c r="R255" s="1">
        <f>R254*POWER(1+G$2, 1/12)</f>
        <v>2.5683829724324099</v>
      </c>
      <c r="S255" s="1">
        <f>L$2*R255</f>
        <v>975985.52952431573</v>
      </c>
      <c r="T255" s="1">
        <f t="shared" si="21"/>
        <v>7171.686310356984</v>
      </c>
      <c r="U255" s="7">
        <f t="shared" si="25"/>
        <v>892083.4826004504</v>
      </c>
      <c r="V255" s="25">
        <f>-SUM(T$24:T255)/T$23</f>
        <v>45.604174130022521</v>
      </c>
      <c r="W255" s="15">
        <f>IF(A255&lt;=K$2,IF(A255=K$2,T255+G255, T255), 0)</f>
        <v>0</v>
      </c>
      <c r="X255" s="15">
        <f t="shared" si="26"/>
        <v>494478.63807538874</v>
      </c>
      <c r="Y255" s="25">
        <f>-SUM(W$24:W255)/W$23</f>
        <v>25.723931903769437</v>
      </c>
      <c r="Z255" s="8"/>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2"/>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row>
    <row r="256" spans="1:92" ht="15.75" thickBot="1" x14ac:dyDescent="0.3">
      <c r="A256" s="34">
        <v>233</v>
      </c>
      <c r="B256" s="11">
        <f>PMT(E$2/12, C$2, -E$23)</f>
        <v>1621.0513229898563</v>
      </c>
      <c r="C256" s="11">
        <f>IPMT(E$2/12, A256, C$2, -E$23)</f>
        <v>504.45511445271029</v>
      </c>
      <c r="D256" s="11">
        <f>PPMT(E$2/12, A256, C$2, -E$23)</f>
        <v>1116.5962085371461</v>
      </c>
      <c r="E256" s="11">
        <f t="shared" si="22"/>
        <v>171839.44303239239</v>
      </c>
      <c r="F256" s="11">
        <f t="shared" si="23"/>
        <v>208160.55696760779</v>
      </c>
      <c r="G256" s="11">
        <f>F256+S256-L$2</f>
        <v>808122.37235025503</v>
      </c>
      <c r="H256" s="1">
        <f t="shared" si="24"/>
        <v>0</v>
      </c>
      <c r="I256" s="1">
        <f>O$2* $M256</f>
        <v>161.51829432224972</v>
      </c>
      <c r="J256" s="1">
        <f>P$2* $M256</f>
        <v>161.51829432224972</v>
      </c>
      <c r="K256" s="1">
        <f>Q$2* $M256</f>
        <v>484.55488296674912</v>
      </c>
      <c r="L256" s="1">
        <f>R$2* $M256</f>
        <v>161.51829432224972</v>
      </c>
      <c r="M256" s="1">
        <f>M255*POWER(1 + $I$2, 1/12)</f>
        <v>1.6151829432224971</v>
      </c>
      <c r="N256" s="1">
        <f t="shared" si="27"/>
        <v>969.10976593349835</v>
      </c>
      <c r="O256" s="1">
        <f>O255*POWER(1 + $H$2, 1/12)</f>
        <v>2.5788468825859141</v>
      </c>
      <c r="P256" s="1">
        <f>$M$2 * O256</f>
        <v>10315.387530343656</v>
      </c>
      <c r="Q256" s="1">
        <f xml:space="preserve"> P256 * (1-$J$2)</f>
        <v>9799.6181538264736</v>
      </c>
      <c r="R256" s="1">
        <f>R255*POWER(1+G$2, 1/12)</f>
        <v>2.5788468825859141</v>
      </c>
      <c r="S256" s="1">
        <f>L$2*R256</f>
        <v>979961.81538264733</v>
      </c>
      <c r="T256" s="1">
        <f t="shared" si="21"/>
        <v>7209.4570649031184</v>
      </c>
      <c r="U256" s="7">
        <f t="shared" si="25"/>
        <v>899292.93966535351</v>
      </c>
      <c r="V256" s="25">
        <f>-SUM(T$24:T256)/T$23</f>
        <v>45.964646983267677</v>
      </c>
      <c r="W256" s="15">
        <f>IF(A256&lt;=K$2,IF(A256=K$2,T256+G256, T256), 0)</f>
        <v>0</v>
      </c>
      <c r="X256" s="15">
        <f t="shared" si="26"/>
        <v>494478.63807538874</v>
      </c>
      <c r="Y256" s="25">
        <f>-SUM(W$24:W256)/W$23</f>
        <v>25.723931903769437</v>
      </c>
      <c r="Z256" s="8"/>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2"/>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row>
    <row r="257" spans="1:92" ht="15.75" thickBot="1" x14ac:dyDescent="0.3">
      <c r="A257" s="34">
        <v>234</v>
      </c>
      <c r="B257" s="11">
        <f>PMT(E$2/12, C$2, -E$23)</f>
        <v>1621.0513229898563</v>
      </c>
      <c r="C257" s="11">
        <f>IPMT(E$2/12, A257, C$2, -E$23)</f>
        <v>501.19837551114364</v>
      </c>
      <c r="D257" s="11">
        <f>PPMT(E$2/12, A257, C$2, -E$23)</f>
        <v>1119.8529474787128</v>
      </c>
      <c r="E257" s="11">
        <f t="shared" si="22"/>
        <v>170719.59008491368</v>
      </c>
      <c r="F257" s="11">
        <f t="shared" si="23"/>
        <v>209280.40991508649</v>
      </c>
      <c r="G257" s="11">
        <f>F257+S257-L$2</f>
        <v>813234.71103685163</v>
      </c>
      <c r="H257" s="1">
        <f t="shared" si="24"/>
        <v>0</v>
      </c>
      <c r="I257" s="1">
        <f>O$2* $M257</f>
        <v>161.85099556313781</v>
      </c>
      <c r="J257" s="1">
        <f>P$2* $M257</f>
        <v>161.85099556313781</v>
      </c>
      <c r="K257" s="1">
        <f>Q$2* $M257</f>
        <v>485.55298668941344</v>
      </c>
      <c r="L257" s="1">
        <f>R$2* $M257</f>
        <v>161.85099556313781</v>
      </c>
      <c r="M257" s="1">
        <f>M256*POWER(1 + $I$2, 1/12)</f>
        <v>1.6185099556313782</v>
      </c>
      <c r="N257" s="1">
        <f t="shared" si="27"/>
        <v>971.10597337882677</v>
      </c>
      <c r="O257" s="1">
        <f>O256*POWER(1 + $H$2, 1/12)</f>
        <v>2.5893534240046447</v>
      </c>
      <c r="P257" s="1">
        <f>$M$2 * O257</f>
        <v>10357.413696018579</v>
      </c>
      <c r="Q257" s="1">
        <f xml:space="preserve"> P257 * (1-$J$2)</f>
        <v>9839.5430112176491</v>
      </c>
      <c r="R257" s="1">
        <f>R256*POWER(1+G$2, 1/12)</f>
        <v>2.5893534240046447</v>
      </c>
      <c r="S257" s="1">
        <f>L$2*R257</f>
        <v>983954.30112176505</v>
      </c>
      <c r="T257" s="1">
        <f t="shared" si="21"/>
        <v>7247.3857148489669</v>
      </c>
      <c r="U257" s="7">
        <f t="shared" si="25"/>
        <v>906540.3253802025</v>
      </c>
      <c r="V257" s="25">
        <f>-SUM(T$24:T257)/T$23</f>
        <v>46.327016269010123</v>
      </c>
      <c r="W257" s="15">
        <f>IF(A257&lt;=K$2,IF(A257=K$2,T257+G257, T257), 0)</f>
        <v>0</v>
      </c>
      <c r="X257" s="15">
        <f t="shared" si="26"/>
        <v>494478.63807538874</v>
      </c>
      <c r="Y257" s="25">
        <f>-SUM(W$24:W257)/W$23</f>
        <v>25.723931903769437</v>
      </c>
      <c r="Z257" s="8"/>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2"/>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row>
    <row r="258" spans="1:92" ht="15.75" thickBot="1" x14ac:dyDescent="0.3">
      <c r="A258" s="34">
        <v>235</v>
      </c>
      <c r="B258" s="11">
        <f>PMT(E$2/12, C$2, -E$23)</f>
        <v>1621.0513229898563</v>
      </c>
      <c r="C258" s="11">
        <f>IPMT(E$2/12, A258, C$2, -E$23)</f>
        <v>497.932137747664</v>
      </c>
      <c r="D258" s="11">
        <f>PPMT(E$2/12, A258, C$2, -E$23)</f>
        <v>1123.1191852421923</v>
      </c>
      <c r="E258" s="11">
        <f t="shared" si="22"/>
        <v>169596.47089967149</v>
      </c>
      <c r="F258" s="11">
        <f t="shared" si="23"/>
        <v>210403.52910032868</v>
      </c>
      <c r="G258" s="11">
        <f>F258+S258-L$2</f>
        <v>818366.58184231701</v>
      </c>
      <c r="H258" s="1">
        <f t="shared" si="24"/>
        <v>0</v>
      </c>
      <c r="I258" s="1">
        <f>O$2* $M258</f>
        <v>162.18438211410893</v>
      </c>
      <c r="J258" s="1">
        <f>P$2* $M258</f>
        <v>162.18438211410893</v>
      </c>
      <c r="K258" s="1">
        <f>Q$2* $M258</f>
        <v>486.55314634232678</v>
      </c>
      <c r="L258" s="1">
        <f>R$2* $M258</f>
        <v>162.18438211410893</v>
      </c>
      <c r="M258" s="1">
        <f>M257*POWER(1 + $I$2, 1/12)</f>
        <v>1.6218438211410893</v>
      </c>
      <c r="N258" s="1">
        <f t="shared" si="27"/>
        <v>973.10629268465368</v>
      </c>
      <c r="O258" s="1">
        <f>O257*POWER(1 + $H$2, 1/12)</f>
        <v>2.5999027703736535</v>
      </c>
      <c r="P258" s="1">
        <f>$M$2 * O258</f>
        <v>10399.611081494613</v>
      </c>
      <c r="Q258" s="1">
        <f xml:space="preserve"> P258 * (1-$J$2)</f>
        <v>9879.6305274198821</v>
      </c>
      <c r="R258" s="1">
        <f>R257*POWER(1+G$2, 1/12)</f>
        <v>2.5999027703736535</v>
      </c>
      <c r="S258" s="1">
        <f>L$2*R258</f>
        <v>987963.05274198833</v>
      </c>
      <c r="T258" s="1">
        <f t="shared" si="21"/>
        <v>7285.4729117453726</v>
      </c>
      <c r="U258" s="7">
        <f t="shared" si="25"/>
        <v>913825.79829194793</v>
      </c>
      <c r="V258" s="25">
        <f>-SUM(T$24:T258)/T$23</f>
        <v>46.691289914597398</v>
      </c>
      <c r="W258" s="15">
        <f>IF(A258&lt;=K$2,IF(A258=K$2,T258+G258, T258), 0)</f>
        <v>0</v>
      </c>
      <c r="X258" s="15">
        <f t="shared" si="26"/>
        <v>494478.63807538874</v>
      </c>
      <c r="Y258" s="25">
        <f>-SUM(W$24:W258)/W$23</f>
        <v>25.723931903769437</v>
      </c>
      <c r="Z258" s="8"/>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2"/>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row>
    <row r="259" spans="1:92" ht="15.75" thickBot="1" x14ac:dyDescent="0.3">
      <c r="A259" s="34">
        <v>236</v>
      </c>
      <c r="B259" s="11">
        <f>PMT(E$2/12, C$2, -E$23)</f>
        <v>1621.0513229898563</v>
      </c>
      <c r="C259" s="11">
        <f>IPMT(E$2/12, A259, C$2, -E$23)</f>
        <v>494.65637345737434</v>
      </c>
      <c r="D259" s="11">
        <f>PPMT(E$2/12, A259, C$2, -E$23)</f>
        <v>1126.3949495324821</v>
      </c>
      <c r="E259" s="11">
        <f t="shared" si="22"/>
        <v>168470.075950139</v>
      </c>
      <c r="F259" s="11">
        <f t="shared" si="23"/>
        <v>211529.92404986118</v>
      </c>
      <c r="G259" s="11">
        <f>F259+S259-L$2</f>
        <v>823518.06056239153</v>
      </c>
      <c r="H259" s="1">
        <f t="shared" si="24"/>
        <v>0</v>
      </c>
      <c r="I259" s="1">
        <f>O$2* $M259</f>
        <v>162.51845538678958</v>
      </c>
      <c r="J259" s="1">
        <f>P$2* $M259</f>
        <v>162.51845538678958</v>
      </c>
      <c r="K259" s="1">
        <f>Q$2* $M259</f>
        <v>487.55536616036881</v>
      </c>
      <c r="L259" s="1">
        <f>R$2* $M259</f>
        <v>162.51845538678958</v>
      </c>
      <c r="M259" s="1">
        <f>M258*POWER(1 + $I$2, 1/12)</f>
        <v>1.625184553867896</v>
      </c>
      <c r="N259" s="1">
        <f t="shared" si="27"/>
        <v>975.1107323207375</v>
      </c>
      <c r="O259" s="1">
        <f>O258*POWER(1 + $H$2, 1/12)</f>
        <v>2.6104950960856059</v>
      </c>
      <c r="P259" s="1">
        <f>$M$2 * O259</f>
        <v>10441.980384342423</v>
      </c>
      <c r="Q259" s="1">
        <f xml:space="preserve"> P259 * (1-$J$2)</f>
        <v>9919.8813651253022</v>
      </c>
      <c r="R259" s="1">
        <f>R258*POWER(1+G$2, 1/12)</f>
        <v>2.6104950960856059</v>
      </c>
      <c r="S259" s="1">
        <f>L$2*R259</f>
        <v>991988.13651253027</v>
      </c>
      <c r="T259" s="1">
        <f t="shared" si="21"/>
        <v>7323.7193098147081</v>
      </c>
      <c r="U259" s="7">
        <f t="shared" si="25"/>
        <v>921149.51760176267</v>
      </c>
      <c r="V259" s="25">
        <f>-SUM(T$24:T259)/T$23</f>
        <v>47.057475880088134</v>
      </c>
      <c r="W259" s="15">
        <f>IF(A259&lt;=K$2,IF(A259=K$2,T259+G259, T259), 0)</f>
        <v>0</v>
      </c>
      <c r="X259" s="15">
        <f t="shared" si="26"/>
        <v>494478.63807538874</v>
      </c>
      <c r="Y259" s="25">
        <f>-SUM(W$24:W259)/W$23</f>
        <v>25.723931903769437</v>
      </c>
      <c r="Z259" s="8"/>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2"/>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row>
    <row r="260" spans="1:92" ht="15.75" thickBot="1" x14ac:dyDescent="0.3">
      <c r="A260" s="34">
        <v>237</v>
      </c>
      <c r="B260" s="11">
        <f>PMT(E$2/12, C$2, -E$23)</f>
        <v>1621.0513229898563</v>
      </c>
      <c r="C260" s="11">
        <f>IPMT(E$2/12, A260, C$2, -E$23)</f>
        <v>491.37105485457124</v>
      </c>
      <c r="D260" s="11">
        <f>PPMT(E$2/12, A260, C$2, -E$23)</f>
        <v>1129.6802681352851</v>
      </c>
      <c r="E260" s="11">
        <f t="shared" si="22"/>
        <v>167340.39568200373</v>
      </c>
      <c r="F260" s="11">
        <f t="shared" si="23"/>
        <v>212659.60431799645</v>
      </c>
      <c r="G260" s="11">
        <f>F260+S260-L$2</f>
        <v>828689.22329058941</v>
      </c>
      <c r="H260" s="1">
        <f t="shared" si="24"/>
        <v>0</v>
      </c>
      <c r="I260" s="1">
        <f>O$2* $M260</f>
        <v>162.8532167957141</v>
      </c>
      <c r="J260" s="1">
        <f>P$2* $M260</f>
        <v>162.8532167957141</v>
      </c>
      <c r="K260" s="1">
        <f>Q$2* $M260</f>
        <v>488.55965038714237</v>
      </c>
      <c r="L260" s="1">
        <f>R$2* $M260</f>
        <v>162.8532167957141</v>
      </c>
      <c r="M260" s="1">
        <f>M259*POWER(1 + $I$2, 1/12)</f>
        <v>1.6285321679571412</v>
      </c>
      <c r="N260" s="1">
        <f t="shared" si="27"/>
        <v>977.11930077428474</v>
      </c>
      <c r="O260" s="1">
        <f>O259*POWER(1 + $H$2, 1/12)</f>
        <v>2.6211305762436656</v>
      </c>
      <c r="P260" s="1">
        <f>$M$2 * O260</f>
        <v>10484.522304974662</v>
      </c>
      <c r="Q260" s="1">
        <f xml:space="preserve"> P260 * (1-$J$2)</f>
        <v>9960.2961897259283</v>
      </c>
      <c r="R260" s="1">
        <f>R259*POWER(1+G$2, 1/12)</f>
        <v>2.6211305762436656</v>
      </c>
      <c r="S260" s="1">
        <f>L$2*R260</f>
        <v>996029.61897259299</v>
      </c>
      <c r="T260" s="1">
        <f t="shared" si="21"/>
        <v>7362.1255659617882</v>
      </c>
      <c r="U260" s="7">
        <f t="shared" si="25"/>
        <v>928511.64316772448</v>
      </c>
      <c r="V260" s="25">
        <f>-SUM(T$24:T260)/T$23</f>
        <v>47.425582158386227</v>
      </c>
      <c r="W260" s="15">
        <f>IF(A260&lt;=K$2,IF(A260=K$2,T260+G260, T260), 0)</f>
        <v>0</v>
      </c>
      <c r="X260" s="15">
        <f t="shared" si="26"/>
        <v>494478.63807538874</v>
      </c>
      <c r="Y260" s="25">
        <f>-SUM(W$24:W260)/W$23</f>
        <v>25.723931903769437</v>
      </c>
      <c r="Z260" s="8"/>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2"/>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row>
    <row r="261" spans="1:92" ht="15.75" thickBot="1" x14ac:dyDescent="0.3">
      <c r="A261" s="34">
        <v>238</v>
      </c>
      <c r="B261" s="11">
        <f>PMT(E$2/12, C$2, -E$23)</f>
        <v>1621.0513229898563</v>
      </c>
      <c r="C261" s="11">
        <f>IPMT(E$2/12, A261, C$2, -E$23)</f>
        <v>488.07615407250995</v>
      </c>
      <c r="D261" s="11">
        <f>PPMT(E$2/12, A261, C$2, -E$23)</f>
        <v>1132.9751689173463</v>
      </c>
      <c r="E261" s="11">
        <f t="shared" si="22"/>
        <v>166207.42051308637</v>
      </c>
      <c r="F261" s="11">
        <f t="shared" si="23"/>
        <v>213792.5794869138</v>
      </c>
      <c r="G261" s="11">
        <f>F261+S261-L$2</f>
        <v>833880.14641938102</v>
      </c>
      <c r="H261" s="1">
        <f t="shared" si="24"/>
        <v>0</v>
      </c>
      <c r="I261" s="1">
        <f>O$2* $M261</f>
        <v>163.1886677583305</v>
      </c>
      <c r="J261" s="1">
        <f>P$2* $M261</f>
        <v>163.1886677583305</v>
      </c>
      <c r="K261" s="1">
        <f>Q$2* $M261</f>
        <v>489.56600327499149</v>
      </c>
      <c r="L261" s="1">
        <f>R$2* $M261</f>
        <v>163.1886677583305</v>
      </c>
      <c r="M261" s="1">
        <f>M260*POWER(1 + $I$2, 1/12)</f>
        <v>1.631886677583305</v>
      </c>
      <c r="N261" s="1">
        <f t="shared" si="27"/>
        <v>979.13200654998286</v>
      </c>
      <c r="O261" s="1">
        <f>O260*POWER(1 + $H$2, 1/12)</f>
        <v>2.6318093866643877</v>
      </c>
      <c r="P261" s="1">
        <f>$M$2 * O261</f>
        <v>10527.23754665755</v>
      </c>
      <c r="Q261" s="1">
        <f xml:space="preserve"> P261 * (1-$J$2)</f>
        <v>10000.875669324672</v>
      </c>
      <c r="R261" s="1">
        <f>R260*POWER(1+G$2, 1/12)</f>
        <v>2.6318093866643877</v>
      </c>
      <c r="S261" s="1">
        <f>L$2*R261</f>
        <v>1000087.5669324673</v>
      </c>
      <c r="T261" s="1">
        <f t="shared" si="21"/>
        <v>7400.6923397848341</v>
      </c>
      <c r="U261" s="7">
        <f t="shared" si="25"/>
        <v>935912.3355075093</v>
      </c>
      <c r="V261" s="25">
        <f>-SUM(T$24:T261)/T$23</f>
        <v>47.795616775375464</v>
      </c>
      <c r="W261" s="15">
        <f>IF(A261&lt;=K$2,IF(A261=K$2,T261+G261, T261), 0)</f>
        <v>0</v>
      </c>
      <c r="X261" s="15">
        <f t="shared" si="26"/>
        <v>494478.63807538874</v>
      </c>
      <c r="Y261" s="25">
        <f>-SUM(W$24:W261)/W$23</f>
        <v>25.723931903769437</v>
      </c>
      <c r="Z261" s="8"/>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2"/>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row>
    <row r="262" spans="1:92" ht="15.75" thickBot="1" x14ac:dyDescent="0.3">
      <c r="A262" s="34">
        <v>239</v>
      </c>
      <c r="B262" s="11">
        <f>PMT(E$2/12, C$2, -E$23)</f>
        <v>1621.0513229898563</v>
      </c>
      <c r="C262" s="11">
        <f>IPMT(E$2/12, A262, C$2, -E$23)</f>
        <v>484.77164316316765</v>
      </c>
      <c r="D262" s="11">
        <f>PPMT(E$2/12, A262, C$2, -E$23)</f>
        <v>1136.2796798266886</v>
      </c>
      <c r="E262" s="11">
        <f t="shared" si="22"/>
        <v>165071.14083325968</v>
      </c>
      <c r="F262" s="11">
        <f t="shared" si="23"/>
        <v>214928.8591667405</v>
      </c>
      <c r="G262" s="11">
        <f>F262+S262-L$2</f>
        <v>839090.90664137853</v>
      </c>
      <c r="H262" s="1">
        <f t="shared" si="24"/>
        <v>0</v>
      </c>
      <c r="I262" s="1">
        <f>O$2* $M262</f>
        <v>163.52480969500641</v>
      </c>
      <c r="J262" s="1">
        <f>P$2* $M262</f>
        <v>163.52480969500641</v>
      </c>
      <c r="K262" s="1">
        <f>Q$2* $M262</f>
        <v>490.57442908501929</v>
      </c>
      <c r="L262" s="1">
        <f>R$2* $M262</f>
        <v>163.52480969500641</v>
      </c>
      <c r="M262" s="1">
        <f>M261*POWER(1 + $I$2, 1/12)</f>
        <v>1.6352480969500642</v>
      </c>
      <c r="N262" s="1">
        <f t="shared" si="27"/>
        <v>981.14885817003858</v>
      </c>
      <c r="O262" s="1">
        <f>O261*POWER(1 + $H$2, 1/12)</f>
        <v>2.6425317038806262</v>
      </c>
      <c r="P262" s="1">
        <f>$M$2 * O262</f>
        <v>10570.126815522504</v>
      </c>
      <c r="Q262" s="1">
        <f xml:space="preserve"> P262 * (1-$J$2)</f>
        <v>10041.620474746378</v>
      </c>
      <c r="R262" s="1">
        <f>R261*POWER(1+G$2, 1/12)</f>
        <v>2.6425317038806262</v>
      </c>
      <c r="S262" s="1">
        <f>L$2*R262</f>
        <v>1004162.047474638</v>
      </c>
      <c r="T262" s="1">
        <f t="shared" si="21"/>
        <v>7439.4202935864841</v>
      </c>
      <c r="U262" s="7">
        <f t="shared" si="25"/>
        <v>943351.75580109574</v>
      </c>
      <c r="V262" s="25">
        <f>-SUM(T$24:T262)/T$23</f>
        <v>48.167587790054789</v>
      </c>
      <c r="W262" s="15">
        <f>IF(A262&lt;=K$2,IF(A262=K$2,T262+G262, T262), 0)</f>
        <v>0</v>
      </c>
      <c r="X262" s="15">
        <f t="shared" si="26"/>
        <v>494478.63807538874</v>
      </c>
      <c r="Y262" s="25">
        <f>-SUM(W$24:W262)/W$23</f>
        <v>25.723931903769437</v>
      </c>
      <c r="Z262" s="8"/>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2"/>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row>
    <row r="263" spans="1:92" ht="15.75" thickBot="1" x14ac:dyDescent="0.3">
      <c r="A263" s="34">
        <v>240</v>
      </c>
      <c r="B263" s="11">
        <f>PMT(E$2/12, C$2, -E$23)</f>
        <v>1621.0513229898563</v>
      </c>
      <c r="C263" s="11">
        <f>IPMT(E$2/12, A263, C$2, -E$23)</f>
        <v>481.45749409700647</v>
      </c>
      <c r="D263" s="11">
        <f>PPMT(E$2/12, A263, C$2, -E$23)</f>
        <v>1139.5938288928498</v>
      </c>
      <c r="E263" s="11">
        <f t="shared" si="22"/>
        <v>163931.54700436682</v>
      </c>
      <c r="F263" s="11">
        <f t="shared" si="23"/>
        <v>216068.45299563336</v>
      </c>
      <c r="G263" s="11">
        <f>F263+S263-L$2</f>
        <v>844321.58095052466</v>
      </c>
      <c r="H263" s="1">
        <f t="shared" si="24"/>
        <v>0</v>
      </c>
      <c r="I263" s="1">
        <f>O$2* $M263</f>
        <v>163.86164402903535</v>
      </c>
      <c r="J263" s="1">
        <f>P$2* $M263</f>
        <v>163.86164402903535</v>
      </c>
      <c r="K263" s="1">
        <f>Q$2* $M263</f>
        <v>491.58493208710598</v>
      </c>
      <c r="L263" s="1">
        <f>R$2* $M263</f>
        <v>163.86164402903535</v>
      </c>
      <c r="M263" s="1">
        <f>M262*POWER(1 + $I$2, 1/12)</f>
        <v>1.6386164402903534</v>
      </c>
      <c r="N263" s="1">
        <f t="shared" si="27"/>
        <v>983.16986417421197</v>
      </c>
      <c r="O263" s="1">
        <f>O262*POWER(1 + $H$2, 1/12)</f>
        <v>2.6532977051444511</v>
      </c>
      <c r="P263" s="1">
        <f>$M$2 * O263</f>
        <v>10613.190820577804</v>
      </c>
      <c r="Q263" s="1">
        <f xml:space="preserve"> P263 * (1-$J$2)</f>
        <v>10082.531279548914</v>
      </c>
      <c r="R263" s="1">
        <f>R262*POWER(1+G$2, 1/12)</f>
        <v>2.6532977051444511</v>
      </c>
      <c r="S263" s="1">
        <f>L$2*R263</f>
        <v>1008253.1279548914</v>
      </c>
      <c r="T263" s="1">
        <f t="shared" si="21"/>
        <v>7478.310092384846</v>
      </c>
      <c r="U263" s="7">
        <f t="shared" si="25"/>
        <v>950830.06589348055</v>
      </c>
      <c r="V263" s="25">
        <f>-SUM(T$24:T263)/T$23</f>
        <v>48.54150329467403</v>
      </c>
      <c r="W263" s="15">
        <f>IF(A263&lt;=K$2,IF(A263=K$2,T263+G263, T263), 0)</f>
        <v>0</v>
      </c>
      <c r="X263" s="15">
        <f t="shared" si="26"/>
        <v>494478.63807538874</v>
      </c>
      <c r="Y263" s="25">
        <f>-SUM(W$24:W263)/W$23</f>
        <v>25.723931903769437</v>
      </c>
      <c r="Z263" s="8"/>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2"/>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row>
    <row r="264" spans="1:92" ht="15.75" thickBot="1" x14ac:dyDescent="0.3">
      <c r="A264" s="34">
        <v>241</v>
      </c>
      <c r="B264" s="11">
        <f>PMT(E$2/12, C$2, -E$23)</f>
        <v>1621.0513229898563</v>
      </c>
      <c r="C264" s="11">
        <f>IPMT(E$2/12, A264, C$2, -E$23)</f>
        <v>478.13367876273571</v>
      </c>
      <c r="D264" s="11">
        <f>PPMT(E$2/12, A264, C$2, -E$23)</f>
        <v>1142.9176442271207</v>
      </c>
      <c r="E264" s="11">
        <f t="shared" si="22"/>
        <v>162788.62936013969</v>
      </c>
      <c r="F264" s="11">
        <f t="shared" si="23"/>
        <v>217211.37063986048</v>
      </c>
      <c r="G264" s="11">
        <f>F264+S264-L$2</f>
        <v>849572.24664329062</v>
      </c>
      <c r="H264" s="1">
        <f t="shared" si="24"/>
        <v>0</v>
      </c>
      <c r="I264" s="1">
        <f>O$2* $M264</f>
        <v>164.19917218664239</v>
      </c>
      <c r="J264" s="1">
        <f>P$2* $M264</f>
        <v>164.19917218664239</v>
      </c>
      <c r="K264" s="1">
        <f>Q$2* $M264</f>
        <v>492.59751655992716</v>
      </c>
      <c r="L264" s="1">
        <f>R$2* $M264</f>
        <v>164.19917218664239</v>
      </c>
      <c r="M264" s="1">
        <f>M263*POWER(1 + $I$2, 1/12)</f>
        <v>1.6419917218664239</v>
      </c>
      <c r="N264" s="1">
        <f t="shared" si="27"/>
        <v>985.19503311985432</v>
      </c>
      <c r="O264" s="1">
        <f>O263*POWER(1 + $H$2, 1/12)</f>
        <v>2.6641075684300795</v>
      </c>
      <c r="P264" s="1">
        <f>$M$2 * O264</f>
        <v>10656.430273720318</v>
      </c>
      <c r="Q264" s="1">
        <f xml:space="preserve"> P264 * (1-$J$2)</f>
        <v>10123.608760034302</v>
      </c>
      <c r="R264" s="1">
        <f>R263*POWER(1+G$2, 1/12)</f>
        <v>2.6641075684300795</v>
      </c>
      <c r="S264" s="1">
        <f>L$2*R264</f>
        <v>1012360.8760034302</v>
      </c>
      <c r="T264" s="1">
        <f t="shared" si="21"/>
        <v>7517.3624039245906</v>
      </c>
      <c r="U264" s="7">
        <f t="shared" si="25"/>
        <v>958347.42829740513</v>
      </c>
      <c r="V264" s="25">
        <f>-SUM(T$24:T264)/T$23</f>
        <v>48.91737141487026</v>
      </c>
      <c r="W264" s="15">
        <f>IF(A264&lt;=K$2,IF(A264=K$2,T264+G264, T264), 0)</f>
        <v>0</v>
      </c>
      <c r="X264" s="15">
        <f t="shared" si="26"/>
        <v>494478.63807538874</v>
      </c>
      <c r="Y264" s="25">
        <f>-SUM(W$24:W264)/W$23</f>
        <v>25.723931903769437</v>
      </c>
      <c r="Z264" s="8"/>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2"/>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row>
    <row r="265" spans="1:92" ht="15.75" thickBot="1" x14ac:dyDescent="0.3">
      <c r="A265" s="34">
        <v>242</v>
      </c>
      <c r="B265" s="11">
        <f>PMT(E$2/12, C$2, -E$23)</f>
        <v>1621.0513229898563</v>
      </c>
      <c r="C265" s="11">
        <f>IPMT(E$2/12, A265, C$2, -E$23)</f>
        <v>474.80016896707338</v>
      </c>
      <c r="D265" s="11">
        <f>PPMT(E$2/12, A265, C$2, -E$23)</f>
        <v>1146.2511540227831</v>
      </c>
      <c r="E265" s="11">
        <f t="shared" si="22"/>
        <v>161642.3782061169</v>
      </c>
      <c r="F265" s="11">
        <f t="shared" si="23"/>
        <v>218357.62179388327</v>
      </c>
      <c r="G265" s="11">
        <f>F265+S265-L$2</f>
        <v>854842.98131987406</v>
      </c>
      <c r="H265" s="1">
        <f t="shared" si="24"/>
        <v>0</v>
      </c>
      <c r="I265" s="1">
        <f>O$2* $M265</f>
        <v>164.53739559699059</v>
      </c>
      <c r="J265" s="1">
        <f>P$2* $M265</f>
        <v>164.53739559699059</v>
      </c>
      <c r="K265" s="1">
        <f>Q$2* $M265</f>
        <v>493.61218679097175</v>
      </c>
      <c r="L265" s="1">
        <f>R$2* $M265</f>
        <v>164.53739559699059</v>
      </c>
      <c r="M265" s="1">
        <f>M264*POWER(1 + $I$2, 1/12)</f>
        <v>1.6453739559699059</v>
      </c>
      <c r="N265" s="1">
        <f t="shared" si="27"/>
        <v>987.2243735819435</v>
      </c>
      <c r="O265" s="1">
        <f>O264*POWER(1 + $H$2, 1/12)</f>
        <v>2.6749614724368178</v>
      </c>
      <c r="P265" s="1">
        <f>$M$2 * O265</f>
        <v>10699.845889747272</v>
      </c>
      <c r="Q265" s="1">
        <f xml:space="preserve"> P265 * (1-$J$2)</f>
        <v>10164.853595259909</v>
      </c>
      <c r="R265" s="1">
        <f>R264*POWER(1+G$2, 1/12)</f>
        <v>2.6749614724368178</v>
      </c>
      <c r="S265" s="1">
        <f>L$2*R265</f>
        <v>1016485.3595259908</v>
      </c>
      <c r="T265" s="1">
        <f t="shared" si="21"/>
        <v>7556.5778986881096</v>
      </c>
      <c r="U265" s="7">
        <f t="shared" si="25"/>
        <v>965904.00619609328</v>
      </c>
      <c r="V265" s="25">
        <f>-SUM(T$24:T265)/T$23</f>
        <v>49.295200309804663</v>
      </c>
      <c r="W265" s="15">
        <f>IF(A265&lt;=K$2,IF(A265=K$2,T265+G265, T265), 0)</f>
        <v>0</v>
      </c>
      <c r="X265" s="15">
        <f t="shared" si="26"/>
        <v>494478.63807538874</v>
      </c>
      <c r="Y265" s="25">
        <f>-SUM(W$24:W265)/W$23</f>
        <v>25.723931903769437</v>
      </c>
      <c r="Z265" s="8"/>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2"/>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row>
    <row r="266" spans="1:92" ht="15.75" thickBot="1" x14ac:dyDescent="0.3">
      <c r="A266" s="34">
        <v>243</v>
      </c>
      <c r="B266" s="11">
        <f>PMT(E$2/12, C$2, -E$23)</f>
        <v>1621.0513229898563</v>
      </c>
      <c r="C266" s="11">
        <f>IPMT(E$2/12, A266, C$2, -E$23)</f>
        <v>471.45693643450682</v>
      </c>
      <c r="D266" s="11">
        <f>PPMT(E$2/12, A266, C$2, -E$23)</f>
        <v>1149.5943865553495</v>
      </c>
      <c r="E266" s="11">
        <f t="shared" si="22"/>
        <v>160492.78381956156</v>
      </c>
      <c r="F266" s="11">
        <f t="shared" si="23"/>
        <v>219507.21618043861</v>
      </c>
      <c r="G266" s="11">
        <f>F266+S266-L$2</f>
        <v>860133.86288540461</v>
      </c>
      <c r="H266" s="1">
        <f t="shared" si="24"/>
        <v>0</v>
      </c>
      <c r="I266" s="1">
        <f>O$2* $M266</f>
        <v>164.87631569218672</v>
      </c>
      <c r="J266" s="1">
        <f>P$2* $M266</f>
        <v>164.87631569218672</v>
      </c>
      <c r="K266" s="1">
        <f>Q$2* $M266</f>
        <v>494.62894707656017</v>
      </c>
      <c r="L266" s="1">
        <f>R$2* $M266</f>
        <v>164.87631569218672</v>
      </c>
      <c r="M266" s="1">
        <f>M265*POWER(1 + $I$2, 1/12)</f>
        <v>1.6487631569218673</v>
      </c>
      <c r="N266" s="1">
        <f t="shared" si="27"/>
        <v>989.25789415312033</v>
      </c>
      <c r="O266" s="1">
        <f>O265*POWER(1 + $H$2, 1/12)</f>
        <v>2.6858595965920156</v>
      </c>
      <c r="P266" s="1">
        <f>$M$2 * O266</f>
        <v>10743.438386368061</v>
      </c>
      <c r="Q266" s="1">
        <f xml:space="preserve"> P266 * (1-$J$2)</f>
        <v>10206.266467049658</v>
      </c>
      <c r="R266" s="1">
        <f>R265*POWER(1+G$2, 1/12)</f>
        <v>2.6858595965920156</v>
      </c>
      <c r="S266" s="1">
        <f>L$2*R266</f>
        <v>1020626.646704966</v>
      </c>
      <c r="T266" s="1">
        <f t="shared" si="21"/>
        <v>7595.9572499066808</v>
      </c>
      <c r="U266" s="7">
        <f t="shared" si="25"/>
        <v>973499.96344600001</v>
      </c>
      <c r="V266" s="25">
        <f>-SUM(T$24:T266)/T$23</f>
        <v>49.6749981723</v>
      </c>
      <c r="W266" s="15">
        <f>IF(A266&lt;=K$2,IF(A266=K$2,T266+G266, T266), 0)</f>
        <v>0</v>
      </c>
      <c r="X266" s="15">
        <f t="shared" si="26"/>
        <v>494478.63807538874</v>
      </c>
      <c r="Y266" s="25">
        <f>-SUM(W$24:W266)/W$23</f>
        <v>25.723931903769437</v>
      </c>
      <c r="Z266" s="8"/>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2"/>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row>
    <row r="267" spans="1:92" ht="15.75" thickBot="1" x14ac:dyDescent="0.3">
      <c r="A267" s="34">
        <v>244</v>
      </c>
      <c r="B267" s="11">
        <f>PMT(E$2/12, C$2, -E$23)</f>
        <v>1621.0513229898563</v>
      </c>
      <c r="C267" s="11">
        <f>IPMT(E$2/12, A267, C$2, -E$23)</f>
        <v>468.1039528070537</v>
      </c>
      <c r="D267" s="11">
        <f>PPMT(E$2/12, A267, C$2, -E$23)</f>
        <v>1152.9473701828026</v>
      </c>
      <c r="E267" s="11">
        <f t="shared" si="22"/>
        <v>159339.83644937875</v>
      </c>
      <c r="F267" s="11">
        <f t="shared" si="23"/>
        <v>220660.16355062142</v>
      </c>
      <c r="G267" s="11">
        <f>F267+S267-L$2</f>
        <v>865444.96955115325</v>
      </c>
      <c r="H267" s="1">
        <f t="shared" si="24"/>
        <v>0</v>
      </c>
      <c r="I267" s="1">
        <f>O$2* $M267</f>
        <v>165.21593390728754</v>
      </c>
      <c r="J267" s="1">
        <f>P$2* $M267</f>
        <v>165.21593390728754</v>
      </c>
      <c r="K267" s="1">
        <f>Q$2* $M267</f>
        <v>495.64780172186261</v>
      </c>
      <c r="L267" s="1">
        <f>R$2* $M267</f>
        <v>165.21593390728754</v>
      </c>
      <c r="M267" s="1">
        <f>M266*POWER(1 + $I$2, 1/12)</f>
        <v>1.6521593390728753</v>
      </c>
      <c r="N267" s="1">
        <f t="shared" si="27"/>
        <v>991.29560344372521</v>
      </c>
      <c r="O267" s="1">
        <f>O266*POWER(1 + $H$2, 1/12)</f>
        <v>2.6968021210540312</v>
      </c>
      <c r="P267" s="1">
        <f>$M$2 * O267</f>
        <v>10787.208484216124</v>
      </c>
      <c r="Q267" s="1">
        <f xml:space="preserve"> P267 * (1-$J$2)</f>
        <v>10247.848060005317</v>
      </c>
      <c r="R267" s="1">
        <f>R266*POWER(1+G$2, 1/12)</f>
        <v>2.6968021210540312</v>
      </c>
      <c r="S267" s="1">
        <f>L$2*R267</f>
        <v>1024784.8060005319</v>
      </c>
      <c r="T267" s="1">
        <f t="shared" si="21"/>
        <v>7635.5011335717363</v>
      </c>
      <c r="U267" s="7">
        <f t="shared" si="25"/>
        <v>981135.46457957174</v>
      </c>
      <c r="V267" s="25">
        <f>-SUM(T$24:T267)/T$23</f>
        <v>50.056773228978585</v>
      </c>
      <c r="W267" s="15">
        <f>IF(A267&lt;=K$2,IF(A267=K$2,T267+G267, T267), 0)</f>
        <v>0</v>
      </c>
      <c r="X267" s="15">
        <f t="shared" si="26"/>
        <v>494478.63807538874</v>
      </c>
      <c r="Y267" s="25">
        <f>-SUM(W$24:W267)/W$23</f>
        <v>25.723931903769437</v>
      </c>
      <c r="Z267" s="8"/>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2"/>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row>
    <row r="268" spans="1:92" ht="15.75" thickBot="1" x14ac:dyDescent="0.3">
      <c r="A268" s="34">
        <v>245</v>
      </c>
      <c r="B268" s="11">
        <f>PMT(E$2/12, C$2, -E$23)</f>
        <v>1621.0513229898563</v>
      </c>
      <c r="C268" s="11">
        <f>IPMT(E$2/12, A268, C$2, -E$23)</f>
        <v>464.74118964402061</v>
      </c>
      <c r="D268" s="11">
        <f>PPMT(E$2/12, A268, C$2, -E$23)</f>
        <v>1156.3101333458358</v>
      </c>
      <c r="E268" s="11">
        <f t="shared" si="22"/>
        <v>158183.52631603292</v>
      </c>
      <c r="F268" s="11">
        <f t="shared" si="23"/>
        <v>221816.47368396726</v>
      </c>
      <c r="G268" s="11">
        <f>F268+S268-L$2</f>
        <v>870776.37983574718</v>
      </c>
      <c r="H268" s="1">
        <f t="shared" si="24"/>
        <v>0</v>
      </c>
      <c r="I268" s="1">
        <f>O$2* $M268</f>
        <v>165.55625168030571</v>
      </c>
      <c r="J268" s="1">
        <f>P$2* $M268</f>
        <v>165.55625168030571</v>
      </c>
      <c r="K268" s="1">
        <f>Q$2* $M268</f>
        <v>496.66875504091712</v>
      </c>
      <c r="L268" s="1">
        <f>R$2* $M268</f>
        <v>165.55625168030571</v>
      </c>
      <c r="M268" s="1">
        <f>M267*POWER(1 + $I$2, 1/12)</f>
        <v>1.655562516803057</v>
      </c>
      <c r="N268" s="1">
        <f t="shared" si="27"/>
        <v>993.33751008183413</v>
      </c>
      <c r="O268" s="1">
        <f>O267*POWER(1 + $H$2, 1/12)</f>
        <v>2.7077892267152106</v>
      </c>
      <c r="P268" s="1">
        <f>$M$2 * O268</f>
        <v>10831.156906860842</v>
      </c>
      <c r="Q268" s="1">
        <f xml:space="preserve"> P268 * (1-$J$2)</f>
        <v>10289.5990615178</v>
      </c>
      <c r="R268" s="1">
        <f>R267*POWER(1+G$2, 1/12)</f>
        <v>2.7077892267152106</v>
      </c>
      <c r="S268" s="1">
        <f>L$2*R268</f>
        <v>1028959.90615178</v>
      </c>
      <c r="T268" s="1">
        <f t="shared" si="21"/>
        <v>7675.2102284461098</v>
      </c>
      <c r="U268" s="7">
        <f t="shared" si="25"/>
        <v>988810.67480801779</v>
      </c>
      <c r="V268" s="25">
        <f>-SUM(T$24:T268)/T$23</f>
        <v>50.440533740400888</v>
      </c>
      <c r="W268" s="15">
        <f>IF(A268&lt;=K$2,IF(A268=K$2,T268+G268, T268), 0)</f>
        <v>0</v>
      </c>
      <c r="X268" s="15">
        <f t="shared" si="26"/>
        <v>494478.63807538874</v>
      </c>
      <c r="Y268" s="25">
        <f>-SUM(W$24:W268)/W$23</f>
        <v>25.723931903769437</v>
      </c>
      <c r="Z268" s="8"/>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2"/>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row>
    <row r="269" spans="1:92" ht="15.75" thickBot="1" x14ac:dyDescent="0.3">
      <c r="A269" s="34">
        <v>246</v>
      </c>
      <c r="B269" s="11">
        <f>PMT(E$2/12, C$2, -E$23)</f>
        <v>1621.0513229898563</v>
      </c>
      <c r="C269" s="11">
        <f>IPMT(E$2/12, A269, C$2, -E$23)</f>
        <v>461.36861842176194</v>
      </c>
      <c r="D269" s="11">
        <f>PPMT(E$2/12, A269, C$2, -E$23)</f>
        <v>1159.6827045680946</v>
      </c>
      <c r="E269" s="11">
        <f t="shared" si="22"/>
        <v>157023.84361146484</v>
      </c>
      <c r="F269" s="11">
        <f t="shared" si="23"/>
        <v>222976.15638853534</v>
      </c>
      <c r="G269" s="11">
        <f>F269+S269-L$2</f>
        <v>876128.17256638897</v>
      </c>
      <c r="H269" s="1">
        <f t="shared" si="24"/>
        <v>0</v>
      </c>
      <c r="I269" s="1">
        <f>O$2* $M269</f>
        <v>165.89727045221599</v>
      </c>
      <c r="J269" s="1">
        <f>P$2* $M269</f>
        <v>165.89727045221599</v>
      </c>
      <c r="K269" s="1">
        <f>Q$2* $M269</f>
        <v>497.69181135664803</v>
      </c>
      <c r="L269" s="1">
        <f>R$2* $M269</f>
        <v>165.89727045221599</v>
      </c>
      <c r="M269" s="1">
        <f>M268*POWER(1 + $I$2, 1/12)</f>
        <v>1.6589727045221601</v>
      </c>
      <c r="N269" s="1">
        <f t="shared" si="27"/>
        <v>995.38362271329606</v>
      </c>
      <c r="O269" s="1">
        <f>O268*POWER(1 + $H$2, 1/12)</f>
        <v>2.7188210952048779</v>
      </c>
      <c r="P269" s="1">
        <f>$M$2 * O269</f>
        <v>10875.284380819512</v>
      </c>
      <c r="Q269" s="1">
        <f xml:space="preserve"> P269 * (1-$J$2)</f>
        <v>10331.520161778535</v>
      </c>
      <c r="R269" s="1">
        <f>R268*POWER(1+G$2, 1/12)</f>
        <v>2.7188210952048779</v>
      </c>
      <c r="S269" s="1">
        <f>L$2*R269</f>
        <v>1033152.0161778536</v>
      </c>
      <c r="T269" s="1">
        <f t="shared" si="21"/>
        <v>7715.085216075383</v>
      </c>
      <c r="U269" s="7">
        <f t="shared" si="25"/>
        <v>996525.76002409321</v>
      </c>
      <c r="V269" s="25">
        <f>-SUM(T$24:T269)/T$23</f>
        <v>50.826288001204659</v>
      </c>
      <c r="W269" s="15">
        <f>IF(A269&lt;=K$2,IF(A269=K$2,T269+G269, T269), 0)</f>
        <v>0</v>
      </c>
      <c r="X269" s="15">
        <f t="shared" si="26"/>
        <v>494478.63807538874</v>
      </c>
      <c r="Y269" s="25">
        <f>-SUM(W$24:W269)/W$23</f>
        <v>25.723931903769437</v>
      </c>
      <c r="Z269" s="8"/>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2"/>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row>
    <row r="270" spans="1:92" ht="15.75" thickBot="1" x14ac:dyDescent="0.3">
      <c r="A270" s="34">
        <v>247</v>
      </c>
      <c r="B270" s="11">
        <f>PMT(E$2/12, C$2, -E$23)</f>
        <v>1621.0513229898563</v>
      </c>
      <c r="C270" s="11">
        <f>IPMT(E$2/12, A270, C$2, -E$23)</f>
        <v>457.98621053343828</v>
      </c>
      <c r="D270" s="11">
        <f>PPMT(E$2/12, A270, C$2, -E$23)</f>
        <v>1163.0651124564181</v>
      </c>
      <c r="E270" s="11">
        <f t="shared" si="22"/>
        <v>155860.77849900842</v>
      </c>
      <c r="F270" s="11">
        <f t="shared" si="23"/>
        <v>224139.22150099176</v>
      </c>
      <c r="G270" s="11">
        <f>F270+S270-L$2</f>
        <v>881500.42688008002</v>
      </c>
      <c r="H270" s="1">
        <f t="shared" si="24"/>
        <v>0</v>
      </c>
      <c r="I270" s="1">
        <f>O$2* $M270</f>
        <v>166.2389916669614</v>
      </c>
      <c r="J270" s="1">
        <f>P$2* $M270</f>
        <v>166.2389916669614</v>
      </c>
      <c r="K270" s="1">
        <f>Q$2* $M270</f>
        <v>498.71697500088419</v>
      </c>
      <c r="L270" s="1">
        <f>R$2* $M270</f>
        <v>166.2389916669614</v>
      </c>
      <c r="M270" s="1">
        <f>M269*POWER(1 + $I$2, 1/12)</f>
        <v>1.6623899166696139</v>
      </c>
      <c r="N270" s="1">
        <f t="shared" si="27"/>
        <v>997.43395000176838</v>
      </c>
      <c r="O270" s="1">
        <f>O269*POWER(1 + $H$2, 1/12)</f>
        <v>2.7298979088923372</v>
      </c>
      <c r="P270" s="1">
        <f>$M$2 * O270</f>
        <v>10919.591635569348</v>
      </c>
      <c r="Q270" s="1">
        <f xml:space="preserve"> P270 * (1-$J$2)</f>
        <v>10373.612053790881</v>
      </c>
      <c r="R270" s="1">
        <f>R269*POWER(1+G$2, 1/12)</f>
        <v>2.7298979088923372</v>
      </c>
      <c r="S270" s="1">
        <f>L$2*R270</f>
        <v>1037361.2053790882</v>
      </c>
      <c r="T270" s="1">
        <f t="shared" si="21"/>
        <v>7755.1267807992563</v>
      </c>
      <c r="U270" s="7">
        <f t="shared" si="25"/>
        <v>1004280.8868048924</v>
      </c>
      <c r="V270" s="25">
        <f>-SUM(T$24:T270)/T$23</f>
        <v>51.214044340244619</v>
      </c>
      <c r="W270" s="15">
        <f>IF(A270&lt;=K$2,IF(A270=K$2,T270+G270, T270), 0)</f>
        <v>0</v>
      </c>
      <c r="X270" s="15">
        <f t="shared" si="26"/>
        <v>494478.63807538874</v>
      </c>
      <c r="Y270" s="25">
        <f>-SUM(W$24:W270)/W$23</f>
        <v>25.723931903769437</v>
      </c>
      <c r="Z270" s="8"/>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2"/>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row>
    <row r="271" spans="1:92" ht="15.75" thickBot="1" x14ac:dyDescent="0.3">
      <c r="A271" s="34">
        <v>248</v>
      </c>
      <c r="B271" s="11">
        <f>PMT(E$2/12, C$2, -E$23)</f>
        <v>1621.0513229898563</v>
      </c>
      <c r="C271" s="11">
        <f>IPMT(E$2/12, A271, C$2, -E$23)</f>
        <v>454.5939372887737</v>
      </c>
      <c r="D271" s="11">
        <f>PPMT(E$2/12, A271, C$2, -E$23)</f>
        <v>1166.4573857010826</v>
      </c>
      <c r="E271" s="11">
        <f t="shared" si="22"/>
        <v>154694.32111330735</v>
      </c>
      <c r="F271" s="11">
        <f t="shared" si="23"/>
        <v>225305.67888669283</v>
      </c>
      <c r="G271" s="11">
        <f>F271+S271-L$2</f>
        <v>886893.22222484997</v>
      </c>
      <c r="H271" s="1">
        <f t="shared" si="24"/>
        <v>0</v>
      </c>
      <c r="I271" s="1">
        <f>O$2* $M271</f>
        <v>166.58141677145909</v>
      </c>
      <c r="J271" s="1">
        <f>P$2* $M271</f>
        <v>166.58141677145909</v>
      </c>
      <c r="K271" s="1">
        <f>Q$2* $M271</f>
        <v>499.74425031437721</v>
      </c>
      <c r="L271" s="1">
        <f>R$2* $M271</f>
        <v>166.58141677145909</v>
      </c>
      <c r="M271" s="1">
        <f>M270*POWER(1 + $I$2, 1/12)</f>
        <v>1.6658141677145908</v>
      </c>
      <c r="N271" s="1">
        <f t="shared" si="27"/>
        <v>999.48850062875454</v>
      </c>
      <c r="O271" s="1">
        <f>O270*POWER(1 + $H$2, 1/12)</f>
        <v>2.7410198508898875</v>
      </c>
      <c r="P271" s="1">
        <f>$M$2 * O271</f>
        <v>10964.07940355955</v>
      </c>
      <c r="Q271" s="1">
        <f xml:space="preserve"> P271 * (1-$J$2)</f>
        <v>10415.875433381572</v>
      </c>
      <c r="R271" s="1">
        <f>R270*POWER(1+G$2, 1/12)</f>
        <v>2.7410198508898875</v>
      </c>
      <c r="S271" s="1">
        <f>L$2*R271</f>
        <v>1041587.5433381572</v>
      </c>
      <c r="T271" s="1">
        <f t="shared" si="21"/>
        <v>7795.3356097629612</v>
      </c>
      <c r="U271" s="7">
        <f t="shared" si="25"/>
        <v>1012076.2224146554</v>
      </c>
      <c r="V271" s="25">
        <f>-SUM(T$24:T271)/T$23</f>
        <v>51.603811120732772</v>
      </c>
      <c r="W271" s="15">
        <f>IF(A271&lt;=K$2,IF(A271=K$2,T271+G271, T271), 0)</f>
        <v>0</v>
      </c>
      <c r="X271" s="15">
        <f t="shared" si="26"/>
        <v>494478.63807538874</v>
      </c>
      <c r="Y271" s="25">
        <f>-SUM(W$24:W271)/W$23</f>
        <v>25.723931903769437</v>
      </c>
      <c r="Z271" s="8"/>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2"/>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row>
    <row r="272" spans="1:92" ht="15.75" thickBot="1" x14ac:dyDescent="0.3">
      <c r="A272" s="34">
        <v>249</v>
      </c>
      <c r="B272" s="11">
        <f>PMT(E$2/12, C$2, -E$23)</f>
        <v>1621.0513229898563</v>
      </c>
      <c r="C272" s="11">
        <f>IPMT(E$2/12, A272, C$2, -E$23)</f>
        <v>451.19176991381221</v>
      </c>
      <c r="D272" s="11">
        <f>PPMT(E$2/12, A272, C$2, -E$23)</f>
        <v>1169.859553076044</v>
      </c>
      <c r="E272" s="11">
        <f t="shared" si="22"/>
        <v>153524.46156023131</v>
      </c>
      <c r="F272" s="11">
        <f t="shared" si="23"/>
        <v>226475.53843976886</v>
      </c>
      <c r="G272" s="11">
        <f>F272+S272-L$2</f>
        <v>892306.63836099207</v>
      </c>
      <c r="H272" s="1">
        <f t="shared" si="24"/>
        <v>0</v>
      </c>
      <c r="I272" s="1">
        <f>O$2* $M272</f>
        <v>166.92454721560671</v>
      </c>
      <c r="J272" s="1">
        <f>P$2* $M272</f>
        <v>166.92454721560671</v>
      </c>
      <c r="K272" s="1">
        <f>Q$2* $M272</f>
        <v>500.77364164682018</v>
      </c>
      <c r="L272" s="1">
        <f>R$2* $M272</f>
        <v>166.92454721560671</v>
      </c>
      <c r="M272" s="1">
        <f>M271*POWER(1 + $I$2, 1/12)</f>
        <v>1.6692454721560672</v>
      </c>
      <c r="N272" s="1">
        <f t="shared" si="27"/>
        <v>1001.5472832936402</v>
      </c>
      <c r="O272" s="1">
        <f>O271*POWER(1 + $H$2, 1/12)</f>
        <v>2.7521871050558504</v>
      </c>
      <c r="P272" s="1">
        <f>$M$2 * O272</f>
        <v>11008.748420223401</v>
      </c>
      <c r="Q272" s="1">
        <f xml:space="preserve"> P272 * (1-$J$2)</f>
        <v>10458.31099921223</v>
      </c>
      <c r="R272" s="1">
        <f>R271*POWER(1+G$2, 1/12)</f>
        <v>2.7521871050558504</v>
      </c>
      <c r="S272" s="1">
        <f>L$2*R272</f>
        <v>1045831.0999212231</v>
      </c>
      <c r="T272" s="1">
        <f t="shared" si="21"/>
        <v>7835.7123929287345</v>
      </c>
      <c r="U272" s="7">
        <f t="shared" si="25"/>
        <v>1019911.9348075842</v>
      </c>
      <c r="V272" s="25">
        <f>-SUM(T$24:T272)/T$23</f>
        <v>51.995596740379206</v>
      </c>
      <c r="W272" s="15">
        <f>IF(A272&lt;=K$2,IF(A272=K$2,T272+G272, T272), 0)</f>
        <v>0</v>
      </c>
      <c r="X272" s="15">
        <f t="shared" si="26"/>
        <v>494478.63807538874</v>
      </c>
      <c r="Y272" s="25">
        <f>-SUM(W$24:W272)/W$23</f>
        <v>25.723931903769437</v>
      </c>
      <c r="Z272" s="8"/>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2"/>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row>
    <row r="273" spans="1:92" ht="15.75" thickBot="1" x14ac:dyDescent="0.3">
      <c r="A273" s="34">
        <v>250</v>
      </c>
      <c r="B273" s="11">
        <f>PMT(E$2/12, C$2, -E$23)</f>
        <v>1621.0513229898563</v>
      </c>
      <c r="C273" s="11">
        <f>IPMT(E$2/12, A273, C$2, -E$23)</f>
        <v>447.77967955067385</v>
      </c>
      <c r="D273" s="11">
        <f>PPMT(E$2/12, A273, C$2, -E$23)</f>
        <v>1173.2716434391825</v>
      </c>
      <c r="E273" s="11">
        <f t="shared" si="22"/>
        <v>152351.18991679212</v>
      </c>
      <c r="F273" s="11">
        <f t="shared" si="23"/>
        <v>227648.81008320805</v>
      </c>
      <c r="G273" s="11">
        <f>F273+S273-L$2</f>
        <v>897740.7553622995</v>
      </c>
      <c r="H273" s="1">
        <f t="shared" si="24"/>
        <v>0</v>
      </c>
      <c r="I273" s="1">
        <f>O$2* $M273</f>
        <v>167.2683844522885</v>
      </c>
      <c r="J273" s="1">
        <f>P$2* $M273</f>
        <v>167.2683844522885</v>
      </c>
      <c r="K273" s="1">
        <f>Q$2* $M273</f>
        <v>501.8051533568655</v>
      </c>
      <c r="L273" s="1">
        <f>R$2* $M273</f>
        <v>167.2683844522885</v>
      </c>
      <c r="M273" s="1">
        <f>M272*POWER(1 + $I$2, 1/12)</f>
        <v>1.6726838445228851</v>
      </c>
      <c r="N273" s="1">
        <f t="shared" si="27"/>
        <v>1003.610306713731</v>
      </c>
      <c r="O273" s="1">
        <f>O272*POWER(1 + $H$2, 1/12)</f>
        <v>2.763399855997609</v>
      </c>
      <c r="P273" s="1">
        <f>$M$2 * O273</f>
        <v>11053.599423990436</v>
      </c>
      <c r="Q273" s="1">
        <f xml:space="preserve"> P273 * (1-$J$2)</f>
        <v>10500.919452790913</v>
      </c>
      <c r="R273" s="1">
        <f>R272*POWER(1+G$2, 1/12)</f>
        <v>2.763399855997609</v>
      </c>
      <c r="S273" s="1">
        <f>L$2*R273</f>
        <v>1050091.9452790914</v>
      </c>
      <c r="T273" s="1">
        <f t="shared" si="21"/>
        <v>7876.2578230873269</v>
      </c>
      <c r="U273" s="7">
        <f t="shared" si="25"/>
        <v>1027788.1926306714</v>
      </c>
      <c r="V273" s="25">
        <f>-SUM(T$24:T273)/T$23</f>
        <v>52.389409631533574</v>
      </c>
      <c r="W273" s="15">
        <f>IF(A273&lt;=K$2,IF(A273=K$2,T273+G273, T273), 0)</f>
        <v>0</v>
      </c>
      <c r="X273" s="15">
        <f t="shared" si="26"/>
        <v>494478.63807538874</v>
      </c>
      <c r="Y273" s="25">
        <f>-SUM(W$24:W273)/W$23</f>
        <v>25.723931903769437</v>
      </c>
      <c r="Z273" s="8"/>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2"/>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row>
    <row r="274" spans="1:92" ht="15.75" thickBot="1" x14ac:dyDescent="0.3">
      <c r="A274" s="34">
        <v>251</v>
      </c>
      <c r="B274" s="11">
        <f>PMT(E$2/12, C$2, -E$23)</f>
        <v>1621.0513229898563</v>
      </c>
      <c r="C274" s="11">
        <f>IPMT(E$2/12, A274, C$2, -E$23)</f>
        <v>444.35763725730953</v>
      </c>
      <c r="D274" s="11">
        <f>PPMT(E$2/12, A274, C$2, -E$23)</f>
        <v>1176.693685732547</v>
      </c>
      <c r="E274" s="11">
        <f t="shared" si="22"/>
        <v>151174.49623105957</v>
      </c>
      <c r="F274" s="11">
        <f t="shared" si="23"/>
        <v>228825.5037689406</v>
      </c>
      <c r="G274" s="11">
        <f>F274+S274-L$2</f>
        <v>903195.65361731127</v>
      </c>
      <c r="H274" s="1">
        <f t="shared" si="24"/>
        <v>0</v>
      </c>
      <c r="I274" s="1">
        <f>O$2* $M274</f>
        <v>167.61292993738132</v>
      </c>
      <c r="J274" s="1">
        <f>P$2* $M274</f>
        <v>167.61292993738132</v>
      </c>
      <c r="K274" s="1">
        <f>Q$2* $M274</f>
        <v>502.838789812144</v>
      </c>
      <c r="L274" s="1">
        <f>R$2* $M274</f>
        <v>167.61292993738132</v>
      </c>
      <c r="M274" s="1">
        <f>M273*POWER(1 + $I$2, 1/12)</f>
        <v>1.6761292993738133</v>
      </c>
      <c r="N274" s="1">
        <f t="shared" si="27"/>
        <v>1005.677579624288</v>
      </c>
      <c r="O274" s="1">
        <f>O273*POWER(1 + $H$2, 1/12)</f>
        <v>2.7746582890746594</v>
      </c>
      <c r="P274" s="1">
        <f>$M$2 * O274</f>
        <v>11098.633156298638</v>
      </c>
      <c r="Q274" s="1">
        <f xml:space="preserve"> P274 * (1-$J$2)</f>
        <v>10543.701498483706</v>
      </c>
      <c r="R274" s="1">
        <f>R273*POWER(1+G$2, 1/12)</f>
        <v>2.7746582890746594</v>
      </c>
      <c r="S274" s="1">
        <f>L$2*R274</f>
        <v>1054370.1498483706</v>
      </c>
      <c r="T274" s="1">
        <f t="shared" si="21"/>
        <v>7916.9725958695626</v>
      </c>
      <c r="U274" s="7">
        <f t="shared" si="25"/>
        <v>1035705.165226541</v>
      </c>
      <c r="V274" s="25">
        <f>-SUM(T$24:T274)/T$23</f>
        <v>52.785258261327051</v>
      </c>
      <c r="W274" s="15">
        <f>IF(A274&lt;=K$2,IF(A274=K$2,T274+G274, T274), 0)</f>
        <v>0</v>
      </c>
      <c r="X274" s="15">
        <f t="shared" si="26"/>
        <v>494478.63807538874</v>
      </c>
      <c r="Y274" s="25">
        <f>-SUM(W$24:W274)/W$23</f>
        <v>25.723931903769437</v>
      </c>
      <c r="Z274" s="8"/>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2"/>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row>
    <row r="275" spans="1:92" ht="15.75" thickBot="1" x14ac:dyDescent="0.3">
      <c r="A275" s="34">
        <v>252</v>
      </c>
      <c r="B275" s="11">
        <f>PMT(E$2/12, C$2, -E$23)</f>
        <v>1621.0513229898563</v>
      </c>
      <c r="C275" s="11">
        <f>IPMT(E$2/12, A275, C$2, -E$23)</f>
        <v>440.92561400725629</v>
      </c>
      <c r="D275" s="11">
        <f>PPMT(E$2/12, A275, C$2, -E$23)</f>
        <v>1180.1257089826001</v>
      </c>
      <c r="E275" s="11">
        <f t="shared" si="22"/>
        <v>149994.37052207696</v>
      </c>
      <c r="F275" s="11">
        <f t="shared" si="23"/>
        <v>230005.62947792321</v>
      </c>
      <c r="G275" s="11">
        <f>F275+S275-L$2</f>
        <v>908671.41383055993</v>
      </c>
      <c r="H275" s="1">
        <f t="shared" si="24"/>
        <v>0</v>
      </c>
      <c r="I275" s="1">
        <f>O$2* $M275</f>
        <v>167.95818512976095</v>
      </c>
      <c r="J275" s="1">
        <f>P$2* $M275</f>
        <v>167.95818512976095</v>
      </c>
      <c r="K275" s="1">
        <f>Q$2* $M275</f>
        <v>503.87455538928288</v>
      </c>
      <c r="L275" s="1">
        <f>R$2* $M275</f>
        <v>167.95818512976095</v>
      </c>
      <c r="M275" s="1">
        <f>M274*POWER(1 + $I$2, 1/12)</f>
        <v>1.6795818512976095</v>
      </c>
      <c r="N275" s="1">
        <f t="shared" si="27"/>
        <v>1007.7491107785658</v>
      </c>
      <c r="O275" s="1">
        <f>O274*POWER(1 + $H$2, 1/12)</f>
        <v>2.7859625904016756</v>
      </c>
      <c r="P275" s="1">
        <f>$M$2 * O275</f>
        <v>11143.850361606703</v>
      </c>
      <c r="Q275" s="1">
        <f xml:space="preserve"> P275 * (1-$J$2)</f>
        <v>10586.657843526367</v>
      </c>
      <c r="R275" s="1">
        <f>R274*POWER(1+G$2, 1/12)</f>
        <v>2.7859625904016756</v>
      </c>
      <c r="S275" s="1">
        <f>L$2*R275</f>
        <v>1058665.7843526367</v>
      </c>
      <c r="T275" s="1">
        <f t="shared" si="21"/>
        <v>7957.8574097579449</v>
      </c>
      <c r="U275" s="7">
        <f t="shared" si="25"/>
        <v>1043663.0226362989</v>
      </c>
      <c r="V275" s="25">
        <f>-SUM(T$24:T275)/T$23</f>
        <v>53.183151131814952</v>
      </c>
      <c r="W275" s="15">
        <f>IF(A275&lt;=K$2,IF(A275=K$2,T275+G275, T275), 0)</f>
        <v>0</v>
      </c>
      <c r="X275" s="15">
        <f t="shared" si="26"/>
        <v>494478.63807538874</v>
      </c>
      <c r="Y275" s="25">
        <f>-SUM(W$24:W275)/W$23</f>
        <v>25.723931903769437</v>
      </c>
      <c r="Z275" s="8"/>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2"/>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row>
    <row r="276" spans="1:92" ht="15.75" thickBot="1" x14ac:dyDescent="0.3">
      <c r="A276" s="34">
        <v>253</v>
      </c>
      <c r="B276" s="11">
        <f>PMT(E$2/12, C$2, -E$23)</f>
        <v>1621.0513229898563</v>
      </c>
      <c r="C276" s="11">
        <f>IPMT(E$2/12, A276, C$2, -E$23)</f>
        <v>437.48358068939029</v>
      </c>
      <c r="D276" s="11">
        <f>PPMT(E$2/12, A276, C$2, -E$23)</f>
        <v>1183.5677423004661</v>
      </c>
      <c r="E276" s="11">
        <f t="shared" si="22"/>
        <v>148810.80277977651</v>
      </c>
      <c r="F276" s="11">
        <f t="shared" si="23"/>
        <v>231189.19722022366</v>
      </c>
      <c r="G276" s="11">
        <f>F276+S276-L$2</f>
        <v>914168.11702382634</v>
      </c>
      <c r="H276" s="1">
        <f t="shared" si="24"/>
        <v>0</v>
      </c>
      <c r="I276" s="1">
        <f>O$2* $M276</f>
        <v>168.3041514913082</v>
      </c>
      <c r="J276" s="1">
        <f>P$2* $M276</f>
        <v>168.3041514913082</v>
      </c>
      <c r="K276" s="1">
        <f>Q$2* $M276</f>
        <v>504.91245447392458</v>
      </c>
      <c r="L276" s="1">
        <f>R$2* $M276</f>
        <v>168.3041514913082</v>
      </c>
      <c r="M276" s="1">
        <f>M275*POWER(1 + $I$2, 1/12)</f>
        <v>1.683041514913082</v>
      </c>
      <c r="N276" s="1">
        <f t="shared" si="27"/>
        <v>1009.8249089478492</v>
      </c>
      <c r="O276" s="1">
        <f>O275*POWER(1 + $H$2, 1/12)</f>
        <v>2.7973129468515858</v>
      </c>
      <c r="P276" s="1">
        <f>$M$2 * O276</f>
        <v>11189.251787406343</v>
      </c>
      <c r="Q276" s="1">
        <f xml:space="preserve"> P276 * (1-$J$2)</f>
        <v>10629.789198036025</v>
      </c>
      <c r="R276" s="1">
        <f>R275*POWER(1+G$2, 1/12)</f>
        <v>2.7973129468515858</v>
      </c>
      <c r="S276" s="1">
        <f>L$2*R276</f>
        <v>1062978.9198036026</v>
      </c>
      <c r="T276" s="1">
        <f t="shared" si="21"/>
        <v>7998.9129660983208</v>
      </c>
      <c r="U276" s="7">
        <f t="shared" si="25"/>
        <v>1051661.9356023972</v>
      </c>
      <c r="V276" s="25">
        <f>-SUM(T$24:T276)/T$23</f>
        <v>53.583096780119874</v>
      </c>
      <c r="W276" s="15">
        <f>IF(A276&lt;=K$2,IF(A276=K$2,T276+G276, T276), 0)</f>
        <v>0</v>
      </c>
      <c r="X276" s="15">
        <f t="shared" si="26"/>
        <v>494478.63807538874</v>
      </c>
      <c r="Y276" s="25">
        <f>-SUM(W$24:W276)/W$23</f>
        <v>25.723931903769437</v>
      </c>
      <c r="Z276" s="8"/>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2"/>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row>
    <row r="277" spans="1:92" ht="15.75" thickBot="1" x14ac:dyDescent="0.3">
      <c r="A277" s="34">
        <v>254</v>
      </c>
      <c r="B277" s="11">
        <f>PMT(E$2/12, C$2, -E$23)</f>
        <v>1621.0513229898563</v>
      </c>
      <c r="C277" s="11">
        <f>IPMT(E$2/12, A277, C$2, -E$23)</f>
        <v>434.03150810768068</v>
      </c>
      <c r="D277" s="11">
        <f>PPMT(E$2/12, A277, C$2, -E$23)</f>
        <v>1187.0198148821758</v>
      </c>
      <c r="E277" s="11">
        <f t="shared" si="22"/>
        <v>147623.78296489434</v>
      </c>
      <c r="F277" s="11">
        <f t="shared" si="23"/>
        <v>232376.21703510583</v>
      </c>
      <c r="G277" s="11">
        <f>F277+S277-L$2</f>
        <v>919685.84453739715</v>
      </c>
      <c r="H277" s="1">
        <f t="shared" si="24"/>
        <v>0</v>
      </c>
      <c r="I277" s="1">
        <f>O$2* $M277</f>
        <v>168.65083048691508</v>
      </c>
      <c r="J277" s="1">
        <f>P$2* $M277</f>
        <v>168.65083048691508</v>
      </c>
      <c r="K277" s="1">
        <f>Q$2* $M277</f>
        <v>505.95249146074531</v>
      </c>
      <c r="L277" s="1">
        <f>R$2* $M277</f>
        <v>168.65083048691508</v>
      </c>
      <c r="M277" s="1">
        <f>M276*POWER(1 + $I$2, 1/12)</f>
        <v>1.6865083048691509</v>
      </c>
      <c r="N277" s="1">
        <f t="shared" si="27"/>
        <v>1011.9049829214905</v>
      </c>
      <c r="O277" s="1">
        <f>O276*POWER(1 + $H$2, 1/12)</f>
        <v>2.8087095460586613</v>
      </c>
      <c r="P277" s="1">
        <f>$M$2 * O277</f>
        <v>11234.838184234644</v>
      </c>
      <c r="Q277" s="1">
        <f xml:space="preserve"> P277 * (1-$J$2)</f>
        <v>10673.096275022912</v>
      </c>
      <c r="R277" s="1">
        <f>R276*POWER(1+G$2, 1/12)</f>
        <v>2.8087095460586613</v>
      </c>
      <c r="S277" s="1">
        <f>L$2*R277</f>
        <v>1067309.6275022912</v>
      </c>
      <c r="T277" s="1">
        <f t="shared" si="21"/>
        <v>8040.1399691115648</v>
      </c>
      <c r="U277" s="7">
        <f t="shared" si="25"/>
        <v>1059702.0755715088</v>
      </c>
      <c r="V277" s="25">
        <f>-SUM(T$24:T277)/T$23</f>
        <v>53.985103778575457</v>
      </c>
      <c r="W277" s="15">
        <f>IF(A277&lt;=K$2,IF(A277=K$2,T277+G277, T277), 0)</f>
        <v>0</v>
      </c>
      <c r="X277" s="15">
        <f t="shared" si="26"/>
        <v>494478.63807538874</v>
      </c>
      <c r="Y277" s="25">
        <f>-SUM(W$24:W277)/W$23</f>
        <v>25.723931903769437</v>
      </c>
      <c r="Z277" s="8"/>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2"/>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row>
    <row r="278" spans="1:92" ht="15.75" thickBot="1" x14ac:dyDescent="0.3">
      <c r="A278" s="34">
        <v>255</v>
      </c>
      <c r="B278" s="11">
        <f>PMT(E$2/12, C$2, -E$23)</f>
        <v>1621.0513229898563</v>
      </c>
      <c r="C278" s="11">
        <f>IPMT(E$2/12, A278, C$2, -E$23)</f>
        <v>430.56936698094086</v>
      </c>
      <c r="D278" s="11">
        <f>PPMT(E$2/12, A278, C$2, -E$23)</f>
        <v>1190.4819560089154</v>
      </c>
      <c r="E278" s="11">
        <f t="shared" si="22"/>
        <v>146433.30100888544</v>
      </c>
      <c r="F278" s="11">
        <f t="shared" si="23"/>
        <v>233566.69899111474</v>
      </c>
      <c r="G278" s="11">
        <f>F278+S278-L$2</f>
        <v>925224.67803133</v>
      </c>
      <c r="H278" s="1">
        <f t="shared" si="24"/>
        <v>0</v>
      </c>
      <c r="I278" s="1">
        <f>O$2* $M278</f>
        <v>168.99822358449114</v>
      </c>
      <c r="J278" s="1">
        <f>P$2* $M278</f>
        <v>168.99822358449114</v>
      </c>
      <c r="K278" s="1">
        <f>Q$2* $M278</f>
        <v>506.99467075347343</v>
      </c>
      <c r="L278" s="1">
        <f>R$2* $M278</f>
        <v>168.99822358449114</v>
      </c>
      <c r="M278" s="1">
        <f>M277*POWER(1 + $I$2, 1/12)</f>
        <v>1.6899822358449115</v>
      </c>
      <c r="N278" s="1">
        <f t="shared" si="27"/>
        <v>1013.9893415069469</v>
      </c>
      <c r="O278" s="1">
        <f>O277*POWER(1 + $H$2, 1/12)</f>
        <v>2.8201525764216191</v>
      </c>
      <c r="P278" s="1">
        <f>$M$2 * O278</f>
        <v>11280.610305686476</v>
      </c>
      <c r="Q278" s="1">
        <f xml:space="preserve"> P278 * (1-$J$2)</f>
        <v>10716.579790402151</v>
      </c>
      <c r="R278" s="1">
        <f>R277*POWER(1+G$2, 1/12)</f>
        <v>2.8201525764216191</v>
      </c>
      <c r="S278" s="1">
        <f>L$2*R278</f>
        <v>1071657.9790402153</v>
      </c>
      <c r="T278" s="1">
        <f t="shared" si="21"/>
        <v>8081.5391259053476</v>
      </c>
      <c r="U278" s="7">
        <f t="shared" si="25"/>
        <v>1067783.6146974142</v>
      </c>
      <c r="V278" s="25">
        <f>-SUM(T$24:T278)/T$23</f>
        <v>54.38918073487072</v>
      </c>
      <c r="W278" s="15">
        <f>IF(A278&lt;=K$2,IF(A278=K$2,T278+G278, T278), 0)</f>
        <v>0</v>
      </c>
      <c r="X278" s="15">
        <f t="shared" si="26"/>
        <v>494478.63807538874</v>
      </c>
      <c r="Y278" s="25">
        <f>-SUM(W$24:W278)/W$23</f>
        <v>25.723931903769437</v>
      </c>
      <c r="Z278" s="8"/>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2"/>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row>
    <row r="279" spans="1:92" ht="15.75" thickBot="1" x14ac:dyDescent="0.3">
      <c r="A279" s="34">
        <v>256</v>
      </c>
      <c r="B279" s="11">
        <f>PMT(E$2/12, C$2, -E$23)</f>
        <v>1621.0513229898563</v>
      </c>
      <c r="C279" s="11">
        <f>IPMT(E$2/12, A279, C$2, -E$23)</f>
        <v>427.09712794258161</v>
      </c>
      <c r="D279" s="11">
        <f>PPMT(E$2/12, A279, C$2, -E$23)</f>
        <v>1193.9541950472749</v>
      </c>
      <c r="E279" s="11">
        <f t="shared" si="22"/>
        <v>145239.34681383817</v>
      </c>
      <c r="F279" s="11">
        <f t="shared" si="23"/>
        <v>234760.653186162</v>
      </c>
      <c r="G279" s="11">
        <f>F279+S279-L$2</f>
        <v>930784.69948672154</v>
      </c>
      <c r="H279" s="1">
        <f t="shared" si="24"/>
        <v>0</v>
      </c>
      <c r="I279" s="1">
        <f>O$2* $M279</f>
        <v>169.34633225496947</v>
      </c>
      <c r="J279" s="1">
        <f>P$2* $M279</f>
        <v>169.34633225496947</v>
      </c>
      <c r="K279" s="1">
        <f>Q$2* $M279</f>
        <v>508.0389967649084</v>
      </c>
      <c r="L279" s="1">
        <f>R$2* $M279</f>
        <v>169.34633225496947</v>
      </c>
      <c r="M279" s="1">
        <f>M278*POWER(1 + $I$2, 1/12)</f>
        <v>1.6934633225496947</v>
      </c>
      <c r="N279" s="1">
        <f t="shared" si="27"/>
        <v>1016.0779935298167</v>
      </c>
      <c r="O279" s="1">
        <f>O278*POWER(1 + $H$2, 1/12)</f>
        <v>2.8316422271067356</v>
      </c>
      <c r="P279" s="1">
        <f>$M$2 * O279</f>
        <v>11326.568908426943</v>
      </c>
      <c r="Q279" s="1">
        <f xml:space="preserve"> P279 * (1-$J$2)</f>
        <v>10760.240463005595</v>
      </c>
      <c r="R279" s="1">
        <f>R278*POWER(1+G$2, 1/12)</f>
        <v>2.8316422271067356</v>
      </c>
      <c r="S279" s="1">
        <f>L$2*R279</f>
        <v>1076024.0463005595</v>
      </c>
      <c r="T279" s="1">
        <f t="shared" si="21"/>
        <v>8123.1111464859232</v>
      </c>
      <c r="U279" s="7">
        <f t="shared" si="25"/>
        <v>1075906.7258439001</v>
      </c>
      <c r="V279" s="25">
        <f>-SUM(T$24:T279)/T$23</f>
        <v>54.795336292195017</v>
      </c>
      <c r="W279" s="15">
        <f>IF(A279&lt;=K$2,IF(A279=K$2,T279+G279, T279), 0)</f>
        <v>0</v>
      </c>
      <c r="X279" s="15">
        <f t="shared" si="26"/>
        <v>494478.63807538874</v>
      </c>
      <c r="Y279" s="25">
        <f>-SUM(W$24:W279)/W$23</f>
        <v>25.723931903769437</v>
      </c>
      <c r="Z279" s="8"/>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2"/>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row>
    <row r="280" spans="1:92" ht="15.75" thickBot="1" x14ac:dyDescent="0.3">
      <c r="A280" s="34">
        <v>257</v>
      </c>
      <c r="B280" s="11">
        <f>PMT(E$2/12, C$2, -E$23)</f>
        <v>1621.0513229898563</v>
      </c>
      <c r="C280" s="11">
        <f>IPMT(E$2/12, A280, C$2, -E$23)</f>
        <v>423.6147615403604</v>
      </c>
      <c r="D280" s="11">
        <f>PPMT(E$2/12, A280, C$2, -E$23)</f>
        <v>1197.4365614494959</v>
      </c>
      <c r="E280" s="11">
        <f t="shared" si="22"/>
        <v>144041.91025238868</v>
      </c>
      <c r="F280" s="11">
        <f t="shared" si="23"/>
        <v>235958.08974761149</v>
      </c>
      <c r="G280" s="11">
        <f>F280+S280-L$2</f>
        <v>936365.99120698147</v>
      </c>
      <c r="H280" s="1">
        <f t="shared" si="24"/>
        <v>0</v>
      </c>
      <c r="I280" s="1">
        <f>O$2* $M280</f>
        <v>169.6951579723131</v>
      </c>
      <c r="J280" s="1">
        <f>P$2* $M280</f>
        <v>169.6951579723131</v>
      </c>
      <c r="K280" s="1">
        <f>Q$2* $M280</f>
        <v>509.08547391693929</v>
      </c>
      <c r="L280" s="1">
        <f>R$2* $M280</f>
        <v>169.6951579723131</v>
      </c>
      <c r="M280" s="1">
        <f>M279*POWER(1 + $I$2, 1/12)</f>
        <v>1.6969515797231309</v>
      </c>
      <c r="N280" s="1">
        <f t="shared" si="27"/>
        <v>1018.1709478338787</v>
      </c>
      <c r="O280" s="1">
        <f>O279*POWER(1 + $H$2, 1/12)</f>
        <v>2.843178688050974</v>
      </c>
      <c r="P280" s="1">
        <f>$M$2 * O280</f>
        <v>11372.714752203896</v>
      </c>
      <c r="Q280" s="1">
        <f xml:space="preserve"> P280 * (1-$J$2)</f>
        <v>10804.079014593701</v>
      </c>
      <c r="R280" s="1">
        <f>R279*POWER(1+G$2, 1/12)</f>
        <v>2.843178688050974</v>
      </c>
      <c r="S280" s="1">
        <f>L$2*R280</f>
        <v>1080407.90145937</v>
      </c>
      <c r="T280" s="1">
        <f t="shared" ref="T280:T343" si="28">Q280-N280-B280</f>
        <v>8164.8567437699667</v>
      </c>
      <c r="U280" s="7">
        <f t="shared" si="25"/>
        <v>1084071.5825876701</v>
      </c>
      <c r="V280" s="25">
        <f>-SUM(T$24:T280)/T$23</f>
        <v>55.203579129383513</v>
      </c>
      <c r="W280" s="15">
        <f>IF(A280&lt;=K$2,IF(A280=K$2,T280+G280, T280), 0)</f>
        <v>0</v>
      </c>
      <c r="X280" s="15">
        <f t="shared" si="26"/>
        <v>494478.63807538874</v>
      </c>
      <c r="Y280" s="25">
        <f>-SUM(W$24:W280)/W$23</f>
        <v>25.723931903769437</v>
      </c>
      <c r="Z280" s="8"/>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2"/>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row>
    <row r="281" spans="1:92" ht="15.75" thickBot="1" x14ac:dyDescent="0.3">
      <c r="A281" s="34">
        <v>258</v>
      </c>
      <c r="B281" s="11">
        <f>PMT(E$2/12, C$2, -E$23)</f>
        <v>1621.0513229898563</v>
      </c>
      <c r="C281" s="11">
        <f>IPMT(E$2/12, A281, C$2, -E$23)</f>
        <v>420.12223823613272</v>
      </c>
      <c r="D281" s="11">
        <f>PPMT(E$2/12, A281, C$2, -E$23)</f>
        <v>1200.9290847537236</v>
      </c>
      <c r="E281" s="11">
        <f t="shared" ref="E281:E344" si="29">E280-D281</f>
        <v>142840.98116763495</v>
      </c>
      <c r="F281" s="11">
        <f t="shared" ref="F281:F344" si="30">F280+D281</f>
        <v>237159.01883236523</v>
      </c>
      <c r="G281" s="11">
        <f>F281+S281-L$2</f>
        <v>941968.63581911265</v>
      </c>
      <c r="H281" s="1">
        <f t="shared" ref="H281:H344" si="31">IF((G281/L$2)&lt;0.2, N$2* $M281, 0)</f>
        <v>0</v>
      </c>
      <c r="I281" s="1">
        <f>O$2* $M281</f>
        <v>170.04470221352113</v>
      </c>
      <c r="J281" s="1">
        <f>P$2* $M281</f>
        <v>170.04470221352113</v>
      </c>
      <c r="K281" s="1">
        <f>Q$2* $M281</f>
        <v>510.13410664056346</v>
      </c>
      <c r="L281" s="1">
        <f>R$2* $M281</f>
        <v>170.04470221352113</v>
      </c>
      <c r="M281" s="1">
        <f>M280*POWER(1 + $I$2, 1/12)</f>
        <v>1.7004470221352115</v>
      </c>
      <c r="N281" s="1">
        <f t="shared" si="27"/>
        <v>1020.2682132811269</v>
      </c>
      <c r="O281" s="1">
        <f>O280*POWER(1 + $H$2, 1/12)</f>
        <v>2.8547621499651243</v>
      </c>
      <c r="P281" s="1">
        <f>$M$2 * O281</f>
        <v>11419.048599860498</v>
      </c>
      <c r="Q281" s="1">
        <f xml:space="preserve"> P281 * (1-$J$2)</f>
        <v>10848.096169867473</v>
      </c>
      <c r="R281" s="1">
        <f>R280*POWER(1+G$2, 1/12)</f>
        <v>2.8547621499651243</v>
      </c>
      <c r="S281" s="1">
        <f>L$2*R281</f>
        <v>1084809.6169867474</v>
      </c>
      <c r="T281" s="1">
        <f t="shared" si="28"/>
        <v>8206.776633596488</v>
      </c>
      <c r="U281" s="7">
        <f t="shared" ref="U281:U344" si="32">U280+T281</f>
        <v>1092278.3592212666</v>
      </c>
      <c r="V281" s="25">
        <f>-SUM(T$24:T281)/T$23</f>
        <v>55.613917961063343</v>
      </c>
      <c r="W281" s="15">
        <f>IF(A281&lt;=K$2,IF(A281=K$2,T281+G281, T281), 0)</f>
        <v>0</v>
      </c>
      <c r="X281" s="15">
        <f t="shared" ref="X281:X344" si="33">X280+W281</f>
        <v>494478.63807538874</v>
      </c>
      <c r="Y281" s="25">
        <f>-SUM(W$24:W281)/W$23</f>
        <v>25.723931903769437</v>
      </c>
      <c r="Z281" s="8"/>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2"/>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row>
    <row r="282" spans="1:92" ht="15.75" thickBot="1" x14ac:dyDescent="0.3">
      <c r="A282" s="34">
        <v>259</v>
      </c>
      <c r="B282" s="11">
        <f>PMT(E$2/12, C$2, -E$23)</f>
        <v>1621.0513229898563</v>
      </c>
      <c r="C282" s="11">
        <f>IPMT(E$2/12, A282, C$2, -E$23)</f>
        <v>416.61952840560093</v>
      </c>
      <c r="D282" s="11">
        <f>PPMT(E$2/12, A282, C$2, -E$23)</f>
        <v>1204.4317945842552</v>
      </c>
      <c r="E282" s="11">
        <f t="shared" si="29"/>
        <v>141636.54937305069</v>
      </c>
      <c r="F282" s="11">
        <f t="shared" si="30"/>
        <v>238363.45062694949</v>
      </c>
      <c r="G282" s="11">
        <f>F282+S282-L$2</f>
        <v>947592.71627499303</v>
      </c>
      <c r="H282" s="1">
        <f t="shared" si="31"/>
        <v>0</v>
      </c>
      <c r="I282" s="1">
        <f>O$2* $M282</f>
        <v>170.39496645863517</v>
      </c>
      <c r="J282" s="1">
        <f>P$2* $M282</f>
        <v>170.39496645863517</v>
      </c>
      <c r="K282" s="1">
        <f>Q$2* $M282</f>
        <v>511.1848993759055</v>
      </c>
      <c r="L282" s="1">
        <f>R$2* $M282</f>
        <v>170.39496645863517</v>
      </c>
      <c r="M282" s="1">
        <f>M281*POWER(1 + $I$2, 1/12)</f>
        <v>1.7039496645863517</v>
      </c>
      <c r="N282" s="1">
        <f t="shared" ref="N282:N345" si="34">SUM(H282:L282)</f>
        <v>1022.369798751811</v>
      </c>
      <c r="O282" s="1">
        <f>O281*POWER(1 + $H$2, 1/12)</f>
        <v>2.8663928043369564</v>
      </c>
      <c r="P282" s="1">
        <f>$M$2 * O282</f>
        <v>11465.571217347826</v>
      </c>
      <c r="Q282" s="1">
        <f xml:space="preserve"> P282 * (1-$J$2)</f>
        <v>10892.292656480435</v>
      </c>
      <c r="R282" s="1">
        <f>R281*POWER(1+G$2, 1/12)</f>
        <v>2.8663928043369564</v>
      </c>
      <c r="S282" s="1">
        <f>L$2*R282</f>
        <v>1089229.2656480435</v>
      </c>
      <c r="T282" s="1">
        <f t="shared" si="28"/>
        <v>8248.8715347387661</v>
      </c>
      <c r="U282" s="7">
        <f t="shared" si="32"/>
        <v>1100527.2307560053</v>
      </c>
      <c r="V282" s="25">
        <f>-SUM(T$24:T282)/T$23</f>
        <v>56.026361537800277</v>
      </c>
      <c r="W282" s="15">
        <f>IF(A282&lt;=K$2,IF(A282=K$2,T282+G282, T282), 0)</f>
        <v>0</v>
      </c>
      <c r="X282" s="15">
        <f t="shared" si="33"/>
        <v>494478.63807538874</v>
      </c>
      <c r="Y282" s="25">
        <f>-SUM(W$24:W282)/W$23</f>
        <v>25.723931903769437</v>
      </c>
      <c r="Z282" s="8"/>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2"/>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row>
    <row r="283" spans="1:92" ht="15.75" thickBot="1" x14ac:dyDescent="0.3">
      <c r="A283" s="34">
        <v>260</v>
      </c>
      <c r="B283" s="11">
        <f>PMT(E$2/12, C$2, -E$23)</f>
        <v>1621.0513229898563</v>
      </c>
      <c r="C283" s="11">
        <f>IPMT(E$2/12, A283, C$2, -E$23)</f>
        <v>413.10660233806357</v>
      </c>
      <c r="D283" s="11">
        <f>PPMT(E$2/12, A283, C$2, -E$23)</f>
        <v>1207.9447206517927</v>
      </c>
      <c r="E283" s="11">
        <f t="shared" si="29"/>
        <v>140428.60465239891</v>
      </c>
      <c r="F283" s="11">
        <f t="shared" si="30"/>
        <v>239571.39534760127</v>
      </c>
      <c r="G283" s="11">
        <f>F283+S283-L$2</f>
        <v>953238.31585266721</v>
      </c>
      <c r="H283" s="1">
        <f t="shared" si="31"/>
        <v>0</v>
      </c>
      <c r="I283" s="1">
        <f>O$2* $M283</f>
        <v>170.7459521907453</v>
      </c>
      <c r="J283" s="1">
        <f>P$2* $M283</f>
        <v>170.7459521907453</v>
      </c>
      <c r="K283" s="1">
        <f>Q$2* $M283</f>
        <v>512.23785657223596</v>
      </c>
      <c r="L283" s="1">
        <f>R$2* $M283</f>
        <v>170.7459521907453</v>
      </c>
      <c r="M283" s="1">
        <f>M282*POWER(1 + $I$2, 1/12)</f>
        <v>1.7074595219074531</v>
      </c>
      <c r="N283" s="1">
        <f t="shared" si="34"/>
        <v>1024.4757131444719</v>
      </c>
      <c r="O283" s="1">
        <f>O282*POWER(1 + $H$2, 1/12)</f>
        <v>2.8780708434343842</v>
      </c>
      <c r="P283" s="1">
        <f>$M$2 * O283</f>
        <v>11512.283373737537</v>
      </c>
      <c r="Q283" s="1">
        <f xml:space="preserve"> P283 * (1-$J$2)</f>
        <v>10936.669205050659</v>
      </c>
      <c r="R283" s="1">
        <f>R282*POWER(1+G$2, 1/12)</f>
        <v>2.8780708434343842</v>
      </c>
      <c r="S283" s="1">
        <f>L$2*R283</f>
        <v>1093666.9205050659</v>
      </c>
      <c r="T283" s="1">
        <f t="shared" si="28"/>
        <v>8291.1421689163308</v>
      </c>
      <c r="U283" s="7">
        <f t="shared" si="32"/>
        <v>1108818.3729249216</v>
      </c>
      <c r="V283" s="25">
        <f>-SUM(T$24:T283)/T$23</f>
        <v>56.440918646246089</v>
      </c>
      <c r="W283" s="15">
        <f>IF(A283&lt;=K$2,IF(A283=K$2,T283+G283, T283), 0)</f>
        <v>0</v>
      </c>
      <c r="X283" s="15">
        <f t="shared" si="33"/>
        <v>494478.63807538874</v>
      </c>
      <c r="Y283" s="25">
        <f>-SUM(W$24:W283)/W$23</f>
        <v>25.723931903769437</v>
      </c>
      <c r="Z283" s="8"/>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2"/>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row>
    <row r="284" spans="1:92" ht="15.75" thickBot="1" x14ac:dyDescent="0.3">
      <c r="A284" s="34">
        <v>261</v>
      </c>
      <c r="B284" s="11">
        <f>PMT(E$2/12, C$2, -E$23)</f>
        <v>1621.0513229898563</v>
      </c>
      <c r="C284" s="11">
        <f>IPMT(E$2/12, A284, C$2, -E$23)</f>
        <v>409.58343023616249</v>
      </c>
      <c r="D284" s="11">
        <f>PPMT(E$2/12, A284, C$2, -E$23)</f>
        <v>1211.4678927536938</v>
      </c>
      <c r="E284" s="11">
        <f t="shared" si="29"/>
        <v>139217.13675964522</v>
      </c>
      <c r="F284" s="11">
        <f t="shared" si="30"/>
        <v>240782.86324035496</v>
      </c>
      <c r="G284" s="11">
        <f>F284+S284-L$2</f>
        <v>958905.51815764001</v>
      </c>
      <c r="H284" s="1">
        <f t="shared" si="31"/>
        <v>0</v>
      </c>
      <c r="I284" s="1">
        <f>O$2* $M284</f>
        <v>171.09766089599665</v>
      </c>
      <c r="J284" s="1">
        <f>P$2* $M284</f>
        <v>171.09766089599665</v>
      </c>
      <c r="K284" s="1">
        <f>Q$2* $M284</f>
        <v>513.29298268798993</v>
      </c>
      <c r="L284" s="1">
        <f>R$2* $M284</f>
        <v>171.09766089599665</v>
      </c>
      <c r="M284" s="1">
        <f>M283*POWER(1 + $I$2, 1/12)</f>
        <v>1.7109766089599665</v>
      </c>
      <c r="N284" s="1">
        <f t="shared" si="34"/>
        <v>1026.5859653759799</v>
      </c>
      <c r="O284" s="1">
        <f>O283*POWER(1 + $H$2, 1/12)</f>
        <v>2.889796460308645</v>
      </c>
      <c r="P284" s="1">
        <f>$M$2 * O284</f>
        <v>11559.185841234579</v>
      </c>
      <c r="Q284" s="1">
        <f xml:space="preserve"> P284 * (1-$J$2)</f>
        <v>10981.22654917285</v>
      </c>
      <c r="R284" s="1">
        <f>R283*POWER(1+G$2, 1/12)</f>
        <v>2.889796460308645</v>
      </c>
      <c r="S284" s="1">
        <f>L$2*R284</f>
        <v>1098122.6549172851</v>
      </c>
      <c r="T284" s="1">
        <f t="shared" si="28"/>
        <v>8333.5892608070135</v>
      </c>
      <c r="U284" s="7">
        <f t="shared" si="32"/>
        <v>1117151.9621857286</v>
      </c>
      <c r="V284" s="25">
        <f>-SUM(T$24:T284)/T$23</f>
        <v>56.857598109286442</v>
      </c>
      <c r="W284" s="15">
        <f>IF(A284&lt;=K$2,IF(A284=K$2,T284+G284, T284), 0)</f>
        <v>0</v>
      </c>
      <c r="X284" s="15">
        <f t="shared" si="33"/>
        <v>494478.63807538874</v>
      </c>
      <c r="Y284" s="25">
        <f>-SUM(W$24:W284)/W$23</f>
        <v>25.723931903769437</v>
      </c>
      <c r="Z284" s="8"/>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2"/>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row>
    <row r="285" spans="1:92" ht="15.75" thickBot="1" x14ac:dyDescent="0.3">
      <c r="A285" s="34">
        <v>262</v>
      </c>
      <c r="B285" s="11">
        <f>PMT(E$2/12, C$2, -E$23)</f>
        <v>1621.0513229898563</v>
      </c>
      <c r="C285" s="11">
        <f>IPMT(E$2/12, A285, C$2, -E$23)</f>
        <v>406.04998221563096</v>
      </c>
      <c r="D285" s="11">
        <f>PPMT(E$2/12, A285, C$2, -E$23)</f>
        <v>1215.0013407742254</v>
      </c>
      <c r="E285" s="11">
        <f t="shared" si="29"/>
        <v>138002.13541887098</v>
      </c>
      <c r="F285" s="11">
        <f t="shared" si="30"/>
        <v>241997.86458112919</v>
      </c>
      <c r="G285" s="11">
        <f>F285+S285-L$2</f>
        <v>964594.40712417592</v>
      </c>
      <c r="H285" s="1">
        <f t="shared" si="31"/>
        <v>0</v>
      </c>
      <c r="I285" s="1">
        <f>O$2* $M285</f>
        <v>171.45009406359549</v>
      </c>
      <c r="J285" s="1">
        <f>P$2* $M285</f>
        <v>171.45009406359549</v>
      </c>
      <c r="K285" s="1">
        <f>Q$2* $M285</f>
        <v>514.3502821907864</v>
      </c>
      <c r="L285" s="1">
        <f>R$2* $M285</f>
        <v>171.45009406359549</v>
      </c>
      <c r="M285" s="1">
        <f>M284*POWER(1 + $I$2, 1/12)</f>
        <v>1.7145009406359548</v>
      </c>
      <c r="N285" s="1">
        <f t="shared" si="34"/>
        <v>1028.7005643815728</v>
      </c>
      <c r="O285" s="1">
        <f>O284*POWER(1 + $H$2, 1/12)</f>
        <v>2.9015698487974912</v>
      </c>
      <c r="P285" s="1">
        <f>$M$2 * O285</f>
        <v>11606.279395189966</v>
      </c>
      <c r="Q285" s="1">
        <f xml:space="preserve"> P285 * (1-$J$2)</f>
        <v>11025.965425430468</v>
      </c>
      <c r="R285" s="1">
        <f>R284*POWER(1+G$2, 1/12)</f>
        <v>2.9015698487974912</v>
      </c>
      <c r="S285" s="1">
        <f>L$2*R285</f>
        <v>1102596.5425430466</v>
      </c>
      <c r="T285" s="1">
        <f t="shared" si="28"/>
        <v>8376.2135380590371</v>
      </c>
      <c r="U285" s="7">
        <f t="shared" si="32"/>
        <v>1125528.1757237876</v>
      </c>
      <c r="V285" s="25">
        <f>-SUM(T$24:T285)/T$23</f>
        <v>57.276408786189393</v>
      </c>
      <c r="W285" s="15">
        <f>IF(A285&lt;=K$2,IF(A285=K$2,T285+G285, T285), 0)</f>
        <v>0</v>
      </c>
      <c r="X285" s="15">
        <f t="shared" si="33"/>
        <v>494478.63807538874</v>
      </c>
      <c r="Y285" s="25">
        <f>-SUM(W$24:W285)/W$23</f>
        <v>25.723931903769437</v>
      </c>
      <c r="Z285" s="8"/>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2"/>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row>
    <row r="286" spans="1:92" ht="15.75" thickBot="1" x14ac:dyDescent="0.3">
      <c r="A286" s="34">
        <v>263</v>
      </c>
      <c r="B286" s="11">
        <f>PMT(E$2/12, C$2, -E$23)</f>
        <v>1621.0513229898563</v>
      </c>
      <c r="C286" s="11">
        <f>IPMT(E$2/12, A286, C$2, -E$23)</f>
        <v>402.50622830503937</v>
      </c>
      <c r="D286" s="11">
        <f>PPMT(E$2/12, A286, C$2, -E$23)</f>
        <v>1218.5450946848168</v>
      </c>
      <c r="E286" s="11">
        <f t="shared" si="29"/>
        <v>136783.59032418617</v>
      </c>
      <c r="F286" s="11">
        <f t="shared" si="30"/>
        <v>243216.40967581401</v>
      </c>
      <c r="G286" s="11">
        <f>F286+S286-L$2</f>
        <v>970305.06701660366</v>
      </c>
      <c r="H286" s="1">
        <f t="shared" si="31"/>
        <v>0</v>
      </c>
      <c r="I286" s="1">
        <f>O$2* $M286</f>
        <v>171.80325318581561</v>
      </c>
      <c r="J286" s="1">
        <f>P$2* $M286</f>
        <v>171.80325318581561</v>
      </c>
      <c r="K286" s="1">
        <f>Q$2* $M286</f>
        <v>515.40975955744682</v>
      </c>
      <c r="L286" s="1">
        <f>R$2* $M286</f>
        <v>171.80325318581561</v>
      </c>
      <c r="M286" s="1">
        <f>M285*POWER(1 + $I$2, 1/12)</f>
        <v>1.7180325318581562</v>
      </c>
      <c r="N286" s="1">
        <f t="shared" si="34"/>
        <v>1030.8195191148936</v>
      </c>
      <c r="O286" s="1">
        <f>O285*POWER(1 + $H$2, 1/12)</f>
        <v>2.913391203528394</v>
      </c>
      <c r="P286" s="1">
        <f>$M$2 * O286</f>
        <v>11653.564814113575</v>
      </c>
      <c r="Q286" s="1">
        <f xml:space="preserve"> P286 * (1-$J$2)</f>
        <v>11070.886573407895</v>
      </c>
      <c r="R286" s="1">
        <f>R285*POWER(1+G$2, 1/12)</f>
        <v>2.913391203528394</v>
      </c>
      <c r="S286" s="1">
        <f>L$2*R286</f>
        <v>1107088.6573407897</v>
      </c>
      <c r="T286" s="1">
        <f t="shared" si="28"/>
        <v>8419.015731303145</v>
      </c>
      <c r="U286" s="7">
        <f t="shared" si="32"/>
        <v>1133947.1914550909</v>
      </c>
      <c r="V286" s="25">
        <f>-SUM(T$24:T286)/T$23</f>
        <v>57.697359572754557</v>
      </c>
      <c r="W286" s="15">
        <f>IF(A286&lt;=K$2,IF(A286=K$2,T286+G286, T286), 0)</f>
        <v>0</v>
      </c>
      <c r="X286" s="15">
        <f t="shared" si="33"/>
        <v>494478.63807538874</v>
      </c>
      <c r="Y286" s="25">
        <f>-SUM(W$24:W286)/W$23</f>
        <v>25.723931903769437</v>
      </c>
      <c r="Z286" s="8"/>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2"/>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row>
    <row r="287" spans="1:92" ht="15.75" thickBot="1" x14ac:dyDescent="0.3">
      <c r="A287" s="34">
        <v>264</v>
      </c>
      <c r="B287" s="11">
        <f>PMT(E$2/12, C$2, -E$23)</f>
        <v>1621.0513229898563</v>
      </c>
      <c r="C287" s="11">
        <f>IPMT(E$2/12, A287, C$2, -E$23)</f>
        <v>398.952138445542</v>
      </c>
      <c r="D287" s="11">
        <f>PPMT(E$2/12, A287, C$2, -E$23)</f>
        <v>1222.0991845443145</v>
      </c>
      <c r="E287" s="11">
        <f t="shared" si="29"/>
        <v>135561.49113964185</v>
      </c>
      <c r="F287" s="11">
        <f t="shared" si="30"/>
        <v>244438.50886035833</v>
      </c>
      <c r="G287" s="11">
        <f>F287+S287-L$2</f>
        <v>976037.58243062743</v>
      </c>
      <c r="H287" s="1">
        <f t="shared" si="31"/>
        <v>0</v>
      </c>
      <c r="I287" s="1">
        <f>O$2* $M287</f>
        <v>172.15713975800472</v>
      </c>
      <c r="J287" s="1">
        <f>P$2* $M287</f>
        <v>172.15713975800472</v>
      </c>
      <c r="K287" s="1">
        <f>Q$2* $M287</f>
        <v>516.47141927401424</v>
      </c>
      <c r="L287" s="1">
        <f>R$2* $M287</f>
        <v>172.15713975800472</v>
      </c>
      <c r="M287" s="1">
        <f>M286*POWER(1 + $I$2, 1/12)</f>
        <v>1.7215713975800473</v>
      </c>
      <c r="N287" s="1">
        <f t="shared" si="34"/>
        <v>1032.9428385480282</v>
      </c>
      <c r="O287" s="1">
        <f>O286*POWER(1 + $H$2, 1/12)</f>
        <v>2.9252607199217611</v>
      </c>
      <c r="P287" s="1">
        <f>$M$2 * O287</f>
        <v>11701.042879687044</v>
      </c>
      <c r="Q287" s="1">
        <f xml:space="preserve"> P287 * (1-$J$2)</f>
        <v>11115.990735702691</v>
      </c>
      <c r="R287" s="1">
        <f>R286*POWER(1+G$2, 1/12)</f>
        <v>2.9252607199217611</v>
      </c>
      <c r="S287" s="1">
        <f>L$2*R287</f>
        <v>1111599.0735702692</v>
      </c>
      <c r="T287" s="1">
        <f t="shared" si="28"/>
        <v>8461.9965741648066</v>
      </c>
      <c r="U287" s="7">
        <f t="shared" si="32"/>
        <v>1142409.1880292557</v>
      </c>
      <c r="V287" s="25">
        <f>-SUM(T$24:T287)/T$23</f>
        <v>58.120459401462796</v>
      </c>
      <c r="W287" s="15">
        <f>IF(A287&lt;=K$2,IF(A287=K$2,T287+G287, T287), 0)</f>
        <v>0</v>
      </c>
      <c r="X287" s="15">
        <f t="shared" si="33"/>
        <v>494478.63807538874</v>
      </c>
      <c r="Y287" s="25">
        <f>-SUM(W$24:W287)/W$23</f>
        <v>25.723931903769437</v>
      </c>
      <c r="Z287" s="8"/>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2"/>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row>
    <row r="288" spans="1:92" ht="15.75" thickBot="1" x14ac:dyDescent="0.3">
      <c r="A288" s="34">
        <v>265</v>
      </c>
      <c r="B288" s="11">
        <f>PMT(E$2/12, C$2, -E$23)</f>
        <v>1621.0513229898563</v>
      </c>
      <c r="C288" s="11">
        <f>IPMT(E$2/12, A288, C$2, -E$23)</f>
        <v>395.38768249062105</v>
      </c>
      <c r="D288" s="11">
        <f>PPMT(E$2/12, A288, C$2, -E$23)</f>
        <v>1225.6636404992353</v>
      </c>
      <c r="E288" s="11">
        <f t="shared" si="29"/>
        <v>134335.82749914262</v>
      </c>
      <c r="F288" s="11">
        <f t="shared" si="30"/>
        <v>245664.17250085756</v>
      </c>
      <c r="G288" s="11">
        <f>F288+S288-L$2</f>
        <v>981792.03829464084</v>
      </c>
      <c r="H288" s="1">
        <f t="shared" si="31"/>
        <v>0</v>
      </c>
      <c r="I288" s="1">
        <f>O$2* $M288</f>
        <v>172.51175527859067</v>
      </c>
      <c r="J288" s="1">
        <f>P$2* $M288</f>
        <v>172.51175527859067</v>
      </c>
      <c r="K288" s="1">
        <f>Q$2* $M288</f>
        <v>517.53526583577195</v>
      </c>
      <c r="L288" s="1">
        <f>R$2* $M288</f>
        <v>172.51175527859067</v>
      </c>
      <c r="M288" s="1">
        <f>M287*POWER(1 + $I$2, 1/12)</f>
        <v>1.7251175527859066</v>
      </c>
      <c r="N288" s="1">
        <f t="shared" si="34"/>
        <v>1035.0705316715439</v>
      </c>
      <c r="O288" s="1">
        <f>O287*POWER(1 + $H$2, 1/12)</f>
        <v>2.9371785941941666</v>
      </c>
      <c r="P288" s="1">
        <f>$M$2 * O288</f>
        <v>11748.714376776667</v>
      </c>
      <c r="Q288" s="1">
        <f xml:space="preserve"> P288 * (1-$J$2)</f>
        <v>11161.278657937833</v>
      </c>
      <c r="R288" s="1">
        <f>R287*POWER(1+G$2, 1/12)</f>
        <v>2.9371785941941666</v>
      </c>
      <c r="S288" s="1">
        <f>L$2*R288</f>
        <v>1116127.8657937832</v>
      </c>
      <c r="T288" s="1">
        <f t="shared" si="28"/>
        <v>8505.1568032764335</v>
      </c>
      <c r="U288" s="7">
        <f t="shared" si="32"/>
        <v>1150914.3448325321</v>
      </c>
      <c r="V288" s="25">
        <f>-SUM(T$24:T288)/T$23</f>
        <v>58.545717241626619</v>
      </c>
      <c r="W288" s="15">
        <f>IF(A288&lt;=K$2,IF(A288=K$2,T288+G288, T288), 0)</f>
        <v>0</v>
      </c>
      <c r="X288" s="15">
        <f t="shared" si="33"/>
        <v>494478.63807538874</v>
      </c>
      <c r="Y288" s="25">
        <f>-SUM(W$24:W288)/W$23</f>
        <v>25.723931903769437</v>
      </c>
      <c r="Z288" s="8"/>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2"/>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row>
    <row r="289" spans="1:92" ht="15.75" thickBot="1" x14ac:dyDescent="0.3">
      <c r="A289" s="34">
        <v>266</v>
      </c>
      <c r="B289" s="11">
        <f>PMT(E$2/12, C$2, -E$23)</f>
        <v>1621.0513229898563</v>
      </c>
      <c r="C289" s="11">
        <f>IPMT(E$2/12, A289, C$2, -E$23)</f>
        <v>391.81283020583163</v>
      </c>
      <c r="D289" s="11">
        <f>PPMT(E$2/12, A289, C$2, -E$23)</f>
        <v>1229.2384927840246</v>
      </c>
      <c r="E289" s="11">
        <f t="shared" si="29"/>
        <v>133106.58900635858</v>
      </c>
      <c r="F289" s="11">
        <f t="shared" si="30"/>
        <v>246893.41099364159</v>
      </c>
      <c r="G289" s="11">
        <f>F289+S289-L$2</f>
        <v>987568.51987104816</v>
      </c>
      <c r="H289" s="1">
        <f t="shared" si="31"/>
        <v>0</v>
      </c>
      <c r="I289" s="1">
        <f>O$2* $M289</f>
        <v>172.86710124908774</v>
      </c>
      <c r="J289" s="1">
        <f>P$2* $M289</f>
        <v>172.86710124908774</v>
      </c>
      <c r="K289" s="1">
        <f>Q$2* $M289</f>
        <v>518.60130374726316</v>
      </c>
      <c r="L289" s="1">
        <f>R$2* $M289</f>
        <v>172.86710124908774</v>
      </c>
      <c r="M289" s="1">
        <f>M288*POWER(1 + $I$2, 1/12)</f>
        <v>1.7286710124908773</v>
      </c>
      <c r="N289" s="1">
        <f t="shared" si="34"/>
        <v>1037.2026074945263</v>
      </c>
      <c r="O289" s="1">
        <f>O288*POWER(1 + $H$2, 1/12)</f>
        <v>2.9491450233615959</v>
      </c>
      <c r="P289" s="1">
        <f>$M$2 * O289</f>
        <v>11796.580093446384</v>
      </c>
      <c r="Q289" s="1">
        <f xml:space="preserve"> P289 * (1-$J$2)</f>
        <v>11206.751088774065</v>
      </c>
      <c r="R289" s="1">
        <f>R288*POWER(1+G$2, 1/12)</f>
        <v>2.9491450233615959</v>
      </c>
      <c r="S289" s="1">
        <f>L$2*R289</f>
        <v>1120675.1088774065</v>
      </c>
      <c r="T289" s="1">
        <f t="shared" si="28"/>
        <v>8548.4971582896815</v>
      </c>
      <c r="U289" s="7">
        <f t="shared" si="32"/>
        <v>1159462.8419908218</v>
      </c>
      <c r="V289" s="25">
        <f>-SUM(T$24:T289)/T$23</f>
        <v>58.9731420995411</v>
      </c>
      <c r="W289" s="15">
        <f>IF(A289&lt;=K$2,IF(A289=K$2,T289+G289, T289), 0)</f>
        <v>0</v>
      </c>
      <c r="X289" s="15">
        <f t="shared" si="33"/>
        <v>494478.63807538874</v>
      </c>
      <c r="Y289" s="25">
        <f>-SUM(W$24:W289)/W$23</f>
        <v>25.723931903769437</v>
      </c>
      <c r="Z289" s="8"/>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2"/>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row>
    <row r="290" spans="1:92" ht="15.75" thickBot="1" x14ac:dyDescent="0.3">
      <c r="A290" s="34">
        <v>267</v>
      </c>
      <c r="B290" s="11">
        <f>PMT(E$2/12, C$2, -E$23)</f>
        <v>1621.0513229898563</v>
      </c>
      <c r="C290" s="11">
        <f>IPMT(E$2/12, A290, C$2, -E$23)</f>
        <v>388.22755126854486</v>
      </c>
      <c r="D290" s="11">
        <f>PPMT(E$2/12, A290, C$2, -E$23)</f>
        <v>1232.8237717213112</v>
      </c>
      <c r="E290" s="11">
        <f t="shared" si="29"/>
        <v>131873.76523463728</v>
      </c>
      <c r="F290" s="11">
        <f t="shared" si="30"/>
        <v>248126.2347653629</v>
      </c>
      <c r="G290" s="11">
        <f>F290+S290-L$2</f>
        <v>993367.11275758944</v>
      </c>
      <c r="H290" s="1">
        <f t="shared" si="31"/>
        <v>0</v>
      </c>
      <c r="I290" s="1">
        <f>O$2* $M290</f>
        <v>173.22317917410317</v>
      </c>
      <c r="J290" s="1">
        <f>P$2* $M290</f>
        <v>173.22317917410317</v>
      </c>
      <c r="K290" s="1">
        <f>Q$2* $M290</f>
        <v>519.6695375223095</v>
      </c>
      <c r="L290" s="1">
        <f>R$2* $M290</f>
        <v>173.22317917410317</v>
      </c>
      <c r="M290" s="1">
        <f>M289*POWER(1 + $I$2, 1/12)</f>
        <v>1.7322317917410317</v>
      </c>
      <c r="N290" s="1">
        <f t="shared" si="34"/>
        <v>1039.339075044619</v>
      </c>
      <c r="O290" s="1">
        <f>O289*POWER(1 + $H$2, 1/12)</f>
        <v>2.9611602052427015</v>
      </c>
      <c r="P290" s="1">
        <f>$M$2 * O290</f>
        <v>11844.640820970806</v>
      </c>
      <c r="Q290" s="1">
        <f xml:space="preserve"> P290 * (1-$J$2)</f>
        <v>11252.408779922265</v>
      </c>
      <c r="R290" s="1">
        <f>R289*POWER(1+G$2, 1/12)</f>
        <v>2.9611602052427015</v>
      </c>
      <c r="S290" s="1">
        <f>L$2*R290</f>
        <v>1125240.8779922265</v>
      </c>
      <c r="T290" s="1">
        <f t="shared" si="28"/>
        <v>8592.0183818877886</v>
      </c>
      <c r="U290" s="7">
        <f t="shared" si="32"/>
        <v>1168054.8603727096</v>
      </c>
      <c r="V290" s="25">
        <f>-SUM(T$24:T290)/T$23</f>
        <v>59.402743018635491</v>
      </c>
      <c r="W290" s="15">
        <f>IF(A290&lt;=K$2,IF(A290=K$2,T290+G290, T290), 0)</f>
        <v>0</v>
      </c>
      <c r="X290" s="15">
        <f t="shared" si="33"/>
        <v>494478.63807538874</v>
      </c>
      <c r="Y290" s="25">
        <f>-SUM(W$24:W290)/W$23</f>
        <v>25.723931903769437</v>
      </c>
      <c r="Z290" s="8"/>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2"/>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row>
    <row r="291" spans="1:92" ht="15.75" thickBot="1" x14ac:dyDescent="0.3">
      <c r="A291" s="34">
        <v>268</v>
      </c>
      <c r="B291" s="11">
        <f>PMT(E$2/12, C$2, -E$23)</f>
        <v>1621.0513229898563</v>
      </c>
      <c r="C291" s="11">
        <f>IPMT(E$2/12, A291, C$2, -E$23)</f>
        <v>384.63181526769114</v>
      </c>
      <c r="D291" s="11">
        <f>PPMT(E$2/12, A291, C$2, -E$23)</f>
        <v>1236.4195077221652</v>
      </c>
      <c r="E291" s="11">
        <f t="shared" si="29"/>
        <v>130637.34572691511</v>
      </c>
      <c r="F291" s="11">
        <f t="shared" si="30"/>
        <v>249362.65427308506</v>
      </c>
      <c r="G291" s="11">
        <f>F291+S291-L$2</f>
        <v>999187.90288867312</v>
      </c>
      <c r="H291" s="1">
        <f t="shared" si="31"/>
        <v>0</v>
      </c>
      <c r="I291" s="1">
        <f>O$2* $M291</f>
        <v>173.57999056134346</v>
      </c>
      <c r="J291" s="1">
        <f>P$2* $M291</f>
        <v>173.57999056134346</v>
      </c>
      <c r="K291" s="1">
        <f>Q$2* $M291</f>
        <v>520.73997168403037</v>
      </c>
      <c r="L291" s="1">
        <f>R$2* $M291</f>
        <v>173.57999056134346</v>
      </c>
      <c r="M291" s="1">
        <f>M290*POWER(1 + $I$2, 1/12)</f>
        <v>1.7357999056134346</v>
      </c>
      <c r="N291" s="1">
        <f t="shared" si="34"/>
        <v>1041.4799433680607</v>
      </c>
      <c r="O291" s="1">
        <f>O290*POWER(1 + $H$2, 1/12)</f>
        <v>2.973224338462074</v>
      </c>
      <c r="P291" s="1">
        <f>$M$2 * O291</f>
        <v>11892.897353848297</v>
      </c>
      <c r="Q291" s="1">
        <f xml:space="preserve"> P291 * (1-$J$2)</f>
        <v>11298.252486155881</v>
      </c>
      <c r="R291" s="1">
        <f>R290*POWER(1+G$2, 1/12)</f>
        <v>2.973224338462074</v>
      </c>
      <c r="S291" s="1">
        <f>L$2*R291</f>
        <v>1129825.2486155881</v>
      </c>
      <c r="T291" s="1">
        <f t="shared" si="28"/>
        <v>8635.7212197979643</v>
      </c>
      <c r="U291" s="7">
        <f t="shared" si="32"/>
        <v>1176690.5815925074</v>
      </c>
      <c r="V291" s="25">
        <f>-SUM(T$24:T291)/T$23</f>
        <v>59.834529079625383</v>
      </c>
      <c r="W291" s="15">
        <f>IF(A291&lt;=K$2,IF(A291=K$2,T291+G291, T291), 0)</f>
        <v>0</v>
      </c>
      <c r="X291" s="15">
        <f t="shared" si="33"/>
        <v>494478.63807538874</v>
      </c>
      <c r="Y291" s="25">
        <f>-SUM(W$24:W291)/W$23</f>
        <v>25.723931903769437</v>
      </c>
      <c r="Z291" s="8"/>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2"/>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row>
    <row r="292" spans="1:92" ht="15.75" thickBot="1" x14ac:dyDescent="0.3">
      <c r="A292" s="34">
        <v>269</v>
      </c>
      <c r="B292" s="11">
        <f>PMT(E$2/12, C$2, -E$23)</f>
        <v>1621.0513229898563</v>
      </c>
      <c r="C292" s="11">
        <f>IPMT(E$2/12, A292, C$2, -E$23)</f>
        <v>381.02559170350145</v>
      </c>
      <c r="D292" s="11">
        <f>PPMT(E$2/12, A292, C$2, -E$23)</f>
        <v>1240.025731286355</v>
      </c>
      <c r="E292" s="11">
        <f t="shared" si="29"/>
        <v>129397.31999562876</v>
      </c>
      <c r="F292" s="11">
        <f t="shared" si="30"/>
        <v>250602.68000437142</v>
      </c>
      <c r="G292" s="11">
        <f>F292+S292-L$2</f>
        <v>1005030.9765367107</v>
      </c>
      <c r="H292" s="1">
        <f t="shared" si="31"/>
        <v>0</v>
      </c>
      <c r="I292" s="1">
        <f>O$2* $M292</f>
        <v>173.93753692162065</v>
      </c>
      <c r="J292" s="1">
        <f>P$2* $M292</f>
        <v>173.93753692162065</v>
      </c>
      <c r="K292" s="1">
        <f>Q$2* $M292</f>
        <v>521.81261076486203</v>
      </c>
      <c r="L292" s="1">
        <f>R$2* $M292</f>
        <v>173.93753692162065</v>
      </c>
      <c r="M292" s="1">
        <f>M291*POWER(1 + $I$2, 1/12)</f>
        <v>1.7393753692162066</v>
      </c>
      <c r="N292" s="1">
        <f t="shared" si="34"/>
        <v>1043.6252215297241</v>
      </c>
      <c r="O292" s="1">
        <f>O291*POWER(1 + $H$2, 1/12)</f>
        <v>2.9853376224535246</v>
      </c>
      <c r="P292" s="1">
        <f>$M$2 * O292</f>
        <v>11941.350489814098</v>
      </c>
      <c r="Q292" s="1">
        <f xml:space="preserve"> P292 * (1-$J$2)</f>
        <v>11344.282965323393</v>
      </c>
      <c r="R292" s="1">
        <f>R291*POWER(1+G$2, 1/12)</f>
        <v>2.9853376224535246</v>
      </c>
      <c r="S292" s="1">
        <f>L$2*R292</f>
        <v>1134428.2965323394</v>
      </c>
      <c r="T292" s="1">
        <f t="shared" si="28"/>
        <v>8679.6064208038115</v>
      </c>
      <c r="U292" s="7">
        <f t="shared" si="32"/>
        <v>1185370.1880133112</v>
      </c>
      <c r="V292" s="25">
        <f>-SUM(T$24:T292)/T$23</f>
        <v>60.268509400665572</v>
      </c>
      <c r="W292" s="15">
        <f>IF(A292&lt;=K$2,IF(A292=K$2,T292+G292, T292), 0)</f>
        <v>0</v>
      </c>
      <c r="X292" s="15">
        <f t="shared" si="33"/>
        <v>494478.63807538874</v>
      </c>
      <c r="Y292" s="25">
        <f>-SUM(W$24:W292)/W$23</f>
        <v>25.723931903769437</v>
      </c>
      <c r="Z292" s="8"/>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2"/>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row>
    <row r="293" spans="1:92" ht="15.75" thickBot="1" x14ac:dyDescent="0.3">
      <c r="A293" s="34">
        <v>270</v>
      </c>
      <c r="B293" s="11">
        <f>PMT(E$2/12, C$2, -E$23)</f>
        <v>1621.0513229898563</v>
      </c>
      <c r="C293" s="11">
        <f>IPMT(E$2/12, A293, C$2, -E$23)</f>
        <v>377.40884998724965</v>
      </c>
      <c r="D293" s="11">
        <f>PPMT(E$2/12, A293, C$2, -E$23)</f>
        <v>1243.6424730026069</v>
      </c>
      <c r="E293" s="11">
        <f t="shared" si="29"/>
        <v>128153.67752262615</v>
      </c>
      <c r="F293" s="11">
        <f t="shared" si="30"/>
        <v>251846.32247737402</v>
      </c>
      <c r="G293" s="11">
        <f>F293+S293-L$2</f>
        <v>1010896.4203134594</v>
      </c>
      <c r="H293" s="1">
        <f t="shared" si="31"/>
        <v>0</v>
      </c>
      <c r="I293" s="1">
        <f>O$2* $M293</f>
        <v>174.29581976885893</v>
      </c>
      <c r="J293" s="1">
        <f>P$2* $M293</f>
        <v>174.29581976885893</v>
      </c>
      <c r="K293" s="1">
        <f>Q$2* $M293</f>
        <v>522.88745930657683</v>
      </c>
      <c r="L293" s="1">
        <f>R$2* $M293</f>
        <v>174.29581976885893</v>
      </c>
      <c r="M293" s="1">
        <f>M292*POWER(1 + $I$2, 1/12)</f>
        <v>1.7429581976885893</v>
      </c>
      <c r="N293" s="1">
        <f t="shared" si="34"/>
        <v>1045.7749186131537</v>
      </c>
      <c r="O293" s="1">
        <f>O292*POWER(1 + $H$2, 1/12)</f>
        <v>2.9975002574633827</v>
      </c>
      <c r="P293" s="1">
        <f>$M$2 * O293</f>
        <v>11990.001029853531</v>
      </c>
      <c r="Q293" s="1">
        <f xml:space="preserve"> P293 * (1-$J$2)</f>
        <v>11390.500978360853</v>
      </c>
      <c r="R293" s="1">
        <f>R292*POWER(1+G$2, 1/12)</f>
        <v>2.9975002574633827</v>
      </c>
      <c r="S293" s="1">
        <f>L$2*R293</f>
        <v>1139050.0978360854</v>
      </c>
      <c r="T293" s="1">
        <f t="shared" si="28"/>
        <v>8723.6747367578428</v>
      </c>
      <c r="U293" s="7">
        <f t="shared" si="32"/>
        <v>1194093.862750069</v>
      </c>
      <c r="V293" s="25">
        <f>-SUM(T$24:T293)/T$23</f>
        <v>60.704693137503462</v>
      </c>
      <c r="W293" s="15">
        <f>IF(A293&lt;=K$2,IF(A293=K$2,T293+G293, T293), 0)</f>
        <v>0</v>
      </c>
      <c r="X293" s="15">
        <f t="shared" si="33"/>
        <v>494478.63807538874</v>
      </c>
      <c r="Y293" s="25">
        <f>-SUM(W$24:W293)/W$23</f>
        <v>25.723931903769437</v>
      </c>
      <c r="Z293" s="8"/>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2"/>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row>
    <row r="294" spans="1:92" ht="15.75" thickBot="1" x14ac:dyDescent="0.3">
      <c r="A294" s="34">
        <v>271</v>
      </c>
      <c r="B294" s="11">
        <f>PMT(E$2/12, C$2, -E$23)</f>
        <v>1621.0513229898563</v>
      </c>
      <c r="C294" s="11">
        <f>IPMT(E$2/12, A294, C$2, -E$23)</f>
        <v>373.781559440992</v>
      </c>
      <c r="D294" s="11">
        <f>PPMT(E$2/12, A294, C$2, -E$23)</f>
        <v>1247.2697635488644</v>
      </c>
      <c r="E294" s="11">
        <f t="shared" si="29"/>
        <v>126906.40775907729</v>
      </c>
      <c r="F294" s="11">
        <f t="shared" si="30"/>
        <v>253093.59224092288</v>
      </c>
      <c r="G294" s="11">
        <f>F294+S294-L$2</f>
        <v>1016784.3211713692</v>
      </c>
      <c r="H294" s="1">
        <f t="shared" si="31"/>
        <v>0</v>
      </c>
      <c r="I294" s="1">
        <f>O$2* $M294</f>
        <v>174.6548406201008</v>
      </c>
      <c r="J294" s="1">
        <f>P$2* $M294</f>
        <v>174.6548406201008</v>
      </c>
      <c r="K294" s="1">
        <f>Q$2* $M294</f>
        <v>523.9645218603024</v>
      </c>
      <c r="L294" s="1">
        <f>R$2* $M294</f>
        <v>174.6548406201008</v>
      </c>
      <c r="M294" s="1">
        <f>M293*POWER(1 + $I$2, 1/12)</f>
        <v>1.7465484062010079</v>
      </c>
      <c r="N294" s="1">
        <f t="shared" si="34"/>
        <v>1047.9290437206048</v>
      </c>
      <c r="O294" s="1">
        <f>O293*POWER(1 + $H$2, 1/12)</f>
        <v>3.0097124445538062</v>
      </c>
      <c r="P294" s="1">
        <f>$M$2 * O294</f>
        <v>12038.849778215224</v>
      </c>
      <c r="Q294" s="1">
        <f xml:space="preserve"> P294 * (1-$J$2)</f>
        <v>11436.907289304463</v>
      </c>
      <c r="R294" s="1">
        <f>R293*POWER(1+G$2, 1/12)</f>
        <v>3.0097124445538062</v>
      </c>
      <c r="S294" s="1">
        <f>L$2*R294</f>
        <v>1143690.7289304463</v>
      </c>
      <c r="T294" s="1">
        <f t="shared" si="28"/>
        <v>8767.9269225940006</v>
      </c>
      <c r="U294" s="7">
        <f t="shared" si="32"/>
        <v>1202861.789672663</v>
      </c>
      <c r="V294" s="25">
        <f>-SUM(T$24:T294)/T$23</f>
        <v>61.143089483633162</v>
      </c>
      <c r="W294" s="15">
        <f>IF(A294&lt;=K$2,IF(A294=K$2,T294+G294, T294), 0)</f>
        <v>0</v>
      </c>
      <c r="X294" s="15">
        <f t="shared" si="33"/>
        <v>494478.63807538874</v>
      </c>
      <c r="Y294" s="25">
        <f>-SUM(W$24:W294)/W$23</f>
        <v>25.723931903769437</v>
      </c>
      <c r="Z294" s="8"/>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2"/>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row>
    <row r="295" spans="1:92" ht="15.75" thickBot="1" x14ac:dyDescent="0.3">
      <c r="A295" s="34">
        <v>272</v>
      </c>
      <c r="B295" s="11">
        <f>PMT(E$2/12, C$2, -E$23)</f>
        <v>1621.0513229898563</v>
      </c>
      <c r="C295" s="11">
        <f>IPMT(E$2/12, A295, C$2, -E$23)</f>
        <v>370.14368929730779</v>
      </c>
      <c r="D295" s="11">
        <f>PPMT(E$2/12, A295, C$2, -E$23)</f>
        <v>1250.9076336925484</v>
      </c>
      <c r="E295" s="11">
        <f t="shared" si="29"/>
        <v>125655.50012538474</v>
      </c>
      <c r="F295" s="11">
        <f t="shared" si="30"/>
        <v>254344.49987461543</v>
      </c>
      <c r="G295" s="11">
        <f>F295+S295-L$2</f>
        <v>1022694.7664049354</v>
      </c>
      <c r="H295" s="1">
        <f t="shared" si="31"/>
        <v>0</v>
      </c>
      <c r="I295" s="1">
        <f>O$2* $M295</f>
        <v>175.01460099551366</v>
      </c>
      <c r="J295" s="1">
        <f>P$2* $M295</f>
        <v>175.01460099551366</v>
      </c>
      <c r="K295" s="1">
        <f>Q$2* $M295</f>
        <v>525.04380298654098</v>
      </c>
      <c r="L295" s="1">
        <f>R$2* $M295</f>
        <v>175.01460099551366</v>
      </c>
      <c r="M295" s="1">
        <f>M294*POWER(1 + $I$2, 1/12)</f>
        <v>1.7501460099551367</v>
      </c>
      <c r="N295" s="1">
        <f t="shared" si="34"/>
        <v>1050.087605973082</v>
      </c>
      <c r="O295" s="1">
        <f>O294*POWER(1 + $H$2, 1/12)</f>
        <v>3.0219743856061054</v>
      </c>
      <c r="P295" s="1">
        <f>$M$2 * O295</f>
        <v>12087.897542424422</v>
      </c>
      <c r="Q295" s="1">
        <f xml:space="preserve"> P295 * (1-$J$2)</f>
        <v>11483.5026653032</v>
      </c>
      <c r="R295" s="1">
        <f>R294*POWER(1+G$2, 1/12)</f>
        <v>3.0219743856061054</v>
      </c>
      <c r="S295" s="1">
        <f>L$2*R295</f>
        <v>1148350.26653032</v>
      </c>
      <c r="T295" s="1">
        <f t="shared" si="28"/>
        <v>8812.3637363402613</v>
      </c>
      <c r="U295" s="7">
        <f t="shared" si="32"/>
        <v>1211674.1534090033</v>
      </c>
      <c r="V295" s="25">
        <f>-SUM(T$24:T295)/T$23</f>
        <v>61.583707670450174</v>
      </c>
      <c r="W295" s="15">
        <f>IF(A295&lt;=K$2,IF(A295=K$2,T295+G295, T295), 0)</f>
        <v>0</v>
      </c>
      <c r="X295" s="15">
        <f t="shared" si="33"/>
        <v>494478.63807538874</v>
      </c>
      <c r="Y295" s="25">
        <f>-SUM(W$24:W295)/W$23</f>
        <v>25.723931903769437</v>
      </c>
      <c r="Z295" s="8"/>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2"/>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row>
    <row r="296" spans="1:92" ht="15.75" thickBot="1" x14ac:dyDescent="0.3">
      <c r="A296" s="34">
        <v>273</v>
      </c>
      <c r="B296" s="11">
        <f>PMT(E$2/12, C$2, -E$23)</f>
        <v>1621.0513229898563</v>
      </c>
      <c r="C296" s="11">
        <f>IPMT(E$2/12, A296, C$2, -E$23)</f>
        <v>366.4952086990379</v>
      </c>
      <c r="D296" s="11">
        <f>PPMT(E$2/12, A296, C$2, -E$23)</f>
        <v>1254.5561142908184</v>
      </c>
      <c r="E296" s="11">
        <f t="shared" si="29"/>
        <v>124400.94401109393</v>
      </c>
      <c r="F296" s="11">
        <f t="shared" si="30"/>
        <v>255599.05598890624</v>
      </c>
      <c r="G296" s="11">
        <f>F296+S296-L$2</f>
        <v>1028627.8436520565</v>
      </c>
      <c r="H296" s="1">
        <f t="shared" si="31"/>
        <v>0</v>
      </c>
      <c r="I296" s="1">
        <f>O$2* $M296</f>
        <v>175.3751024183963</v>
      </c>
      <c r="J296" s="1">
        <f>P$2* $M296</f>
        <v>175.3751024183963</v>
      </c>
      <c r="K296" s="1">
        <f>Q$2* $M296</f>
        <v>526.12530725518889</v>
      </c>
      <c r="L296" s="1">
        <f>R$2* $M296</f>
        <v>175.3751024183963</v>
      </c>
      <c r="M296" s="1">
        <f>M295*POWER(1 + $I$2, 1/12)</f>
        <v>1.7537510241839629</v>
      </c>
      <c r="N296" s="1">
        <f t="shared" si="34"/>
        <v>1052.2506145103778</v>
      </c>
      <c r="O296" s="1">
        <f>O295*POWER(1 + $H$2, 1/12)</f>
        <v>3.0342862833240796</v>
      </c>
      <c r="P296" s="1">
        <f>$M$2 * O296</f>
        <v>12137.145133296319</v>
      </c>
      <c r="Q296" s="1">
        <f xml:space="preserve"> P296 * (1-$J$2)</f>
        <v>11530.287876631503</v>
      </c>
      <c r="R296" s="1">
        <f>R295*POWER(1+G$2, 1/12)</f>
        <v>3.0342862833240796</v>
      </c>
      <c r="S296" s="1">
        <f>L$2*R296</f>
        <v>1153028.7876631503</v>
      </c>
      <c r="T296" s="1">
        <f t="shared" si="28"/>
        <v>8856.9859391312675</v>
      </c>
      <c r="U296" s="7">
        <f t="shared" si="32"/>
        <v>1220531.1393481346</v>
      </c>
      <c r="V296" s="25">
        <f>-SUM(T$24:T296)/T$23</f>
        <v>62.026556967406741</v>
      </c>
      <c r="W296" s="15">
        <f>IF(A296&lt;=K$2,IF(A296=K$2,T296+G296, T296), 0)</f>
        <v>0</v>
      </c>
      <c r="X296" s="15">
        <f t="shared" si="33"/>
        <v>494478.63807538874</v>
      </c>
      <c r="Y296" s="25">
        <f>-SUM(W$24:W296)/W$23</f>
        <v>25.723931903769437</v>
      </c>
      <c r="Z296" s="8"/>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2"/>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row>
    <row r="297" spans="1:92" ht="15.75" thickBot="1" x14ac:dyDescent="0.3">
      <c r="A297" s="34">
        <v>274</v>
      </c>
      <c r="B297" s="11">
        <f>PMT(E$2/12, C$2, -E$23)</f>
        <v>1621.0513229898563</v>
      </c>
      <c r="C297" s="11">
        <f>IPMT(E$2/12, A297, C$2, -E$23)</f>
        <v>362.83608669902299</v>
      </c>
      <c r="D297" s="11">
        <f>PPMT(E$2/12, A297, C$2, -E$23)</f>
        <v>1258.2152362908334</v>
      </c>
      <c r="E297" s="11">
        <f t="shared" si="29"/>
        <v>123142.72877480309</v>
      </c>
      <c r="F297" s="11">
        <f t="shared" si="30"/>
        <v>256857.27122519707</v>
      </c>
      <c r="G297" s="11">
        <f>F297+S297-L$2</f>
        <v>1034583.6408953969</v>
      </c>
      <c r="H297" s="1">
        <f t="shared" si="31"/>
        <v>0</v>
      </c>
      <c r="I297" s="1">
        <f>O$2* $M297</f>
        <v>175.7363464151851</v>
      </c>
      <c r="J297" s="1">
        <f>P$2* $M297</f>
        <v>175.7363464151851</v>
      </c>
      <c r="K297" s="1">
        <f>Q$2* $M297</f>
        <v>527.20903924555523</v>
      </c>
      <c r="L297" s="1">
        <f>R$2* $M297</f>
        <v>175.7363464151851</v>
      </c>
      <c r="M297" s="1">
        <f>M296*POWER(1 + $I$2, 1/12)</f>
        <v>1.757363464151851</v>
      </c>
      <c r="N297" s="1">
        <f t="shared" si="34"/>
        <v>1054.4180784911105</v>
      </c>
      <c r="O297" s="1">
        <f>O296*POWER(1 + $H$2, 1/12)</f>
        <v>3.0466483412373684</v>
      </c>
      <c r="P297" s="1">
        <f>$M$2 * O297</f>
        <v>12186.593364949473</v>
      </c>
      <c r="Q297" s="1">
        <f xml:space="preserve"> P297 * (1-$J$2)</f>
        <v>11577.263696701999</v>
      </c>
      <c r="R297" s="1">
        <f>R296*POWER(1+G$2, 1/12)</f>
        <v>3.0466483412373684</v>
      </c>
      <c r="S297" s="1">
        <f>L$2*R297</f>
        <v>1157726.3696701999</v>
      </c>
      <c r="T297" s="1">
        <f t="shared" si="28"/>
        <v>8901.7942952210324</v>
      </c>
      <c r="U297" s="7">
        <f t="shared" si="32"/>
        <v>1229432.9336433557</v>
      </c>
      <c r="V297" s="25">
        <f>-SUM(T$24:T297)/T$23</f>
        <v>62.471646682167801</v>
      </c>
      <c r="W297" s="15">
        <f>IF(A297&lt;=K$2,IF(A297=K$2,T297+G297, T297), 0)</f>
        <v>0</v>
      </c>
      <c r="X297" s="15">
        <f t="shared" si="33"/>
        <v>494478.63807538874</v>
      </c>
      <c r="Y297" s="25">
        <f>-SUM(W$24:W297)/W$23</f>
        <v>25.723931903769437</v>
      </c>
      <c r="Z297" s="8"/>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2"/>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row>
    <row r="298" spans="1:92" ht="15.75" thickBot="1" x14ac:dyDescent="0.3">
      <c r="A298" s="34">
        <v>275</v>
      </c>
      <c r="B298" s="11">
        <f>PMT(E$2/12, C$2, -E$23)</f>
        <v>1621.0513229898563</v>
      </c>
      <c r="C298" s="11">
        <f>IPMT(E$2/12, A298, C$2, -E$23)</f>
        <v>359.16629225984138</v>
      </c>
      <c r="D298" s="11">
        <f>PPMT(E$2/12, A298, C$2, -E$23)</f>
        <v>1261.8850307300149</v>
      </c>
      <c r="E298" s="11">
        <f t="shared" si="29"/>
        <v>121880.84374407308</v>
      </c>
      <c r="F298" s="11">
        <f t="shared" si="30"/>
        <v>258119.15625592708</v>
      </c>
      <c r="G298" s="11">
        <f>F298+S298-L$2</f>
        <v>1040562.2464637575</v>
      </c>
      <c r="H298" s="1">
        <f t="shared" si="31"/>
        <v>0</v>
      </c>
      <c r="I298" s="1">
        <f>O$2* $M298</f>
        <v>176.09833451546075</v>
      </c>
      <c r="J298" s="1">
        <f>P$2* $M298</f>
        <v>176.09833451546075</v>
      </c>
      <c r="K298" s="1">
        <f>Q$2* $M298</f>
        <v>528.2950035463823</v>
      </c>
      <c r="L298" s="1">
        <f>R$2* $M298</f>
        <v>176.09833451546075</v>
      </c>
      <c r="M298" s="1">
        <f>M297*POWER(1 + $I$2, 1/12)</f>
        <v>1.7609833451546075</v>
      </c>
      <c r="N298" s="1">
        <f t="shared" si="34"/>
        <v>1056.5900070927646</v>
      </c>
      <c r="O298" s="1">
        <f>O297*POWER(1 + $H$2, 1/12)</f>
        <v>3.0590607637048164</v>
      </c>
      <c r="P298" s="1">
        <f>$M$2 * O298</f>
        <v>12236.243054819266</v>
      </c>
      <c r="Q298" s="1">
        <f xml:space="preserve"> P298 * (1-$J$2)</f>
        <v>11624.430902078302</v>
      </c>
      <c r="R298" s="1">
        <f>R297*POWER(1+G$2, 1/12)</f>
        <v>3.0590607637048164</v>
      </c>
      <c r="S298" s="1">
        <f>L$2*R298</f>
        <v>1162443.0902078303</v>
      </c>
      <c r="T298" s="1">
        <f t="shared" si="28"/>
        <v>8946.7895719956796</v>
      </c>
      <c r="U298" s="7">
        <f t="shared" si="32"/>
        <v>1238379.7232153513</v>
      </c>
      <c r="V298" s="25">
        <f>-SUM(T$24:T298)/T$23</f>
        <v>62.918986160767581</v>
      </c>
      <c r="W298" s="15">
        <f>IF(A298&lt;=K$2,IF(A298=K$2,T298+G298, T298), 0)</f>
        <v>0</v>
      </c>
      <c r="X298" s="15">
        <f t="shared" si="33"/>
        <v>494478.63807538874</v>
      </c>
      <c r="Y298" s="25">
        <f>-SUM(W$24:W298)/W$23</f>
        <v>25.723931903769437</v>
      </c>
      <c r="Z298" s="8"/>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2"/>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row>
    <row r="299" spans="1:92" ht="15.75" thickBot="1" x14ac:dyDescent="0.3">
      <c r="A299" s="34">
        <v>276</v>
      </c>
      <c r="B299" s="11">
        <f>PMT(E$2/12, C$2, -E$23)</f>
        <v>1621.0513229898563</v>
      </c>
      <c r="C299" s="11">
        <f>IPMT(E$2/12, A299, C$2, -E$23)</f>
        <v>355.48579425354546</v>
      </c>
      <c r="D299" s="11">
        <f>PPMT(E$2/12, A299, C$2, -E$23)</f>
        <v>1265.5655287363109</v>
      </c>
      <c r="E299" s="11">
        <f t="shared" si="29"/>
        <v>120615.27821533677</v>
      </c>
      <c r="F299" s="11">
        <f t="shared" si="30"/>
        <v>259384.72178466339</v>
      </c>
      <c r="G299" s="11">
        <f>F299+S299-L$2</f>
        <v>1046563.7490334471</v>
      </c>
      <c r="H299" s="1">
        <f t="shared" si="31"/>
        <v>0</v>
      </c>
      <c r="I299" s="1">
        <f>O$2* $M299</f>
        <v>176.4610682519546</v>
      </c>
      <c r="J299" s="1">
        <f>P$2* $M299</f>
        <v>176.4610682519546</v>
      </c>
      <c r="K299" s="1">
        <f>Q$2* $M299</f>
        <v>529.38320475586374</v>
      </c>
      <c r="L299" s="1">
        <f>R$2* $M299</f>
        <v>176.4610682519546</v>
      </c>
      <c r="M299" s="1">
        <f>M298*POWER(1 + $I$2, 1/12)</f>
        <v>1.764610682519546</v>
      </c>
      <c r="N299" s="1">
        <f t="shared" si="34"/>
        <v>1058.7664095117275</v>
      </c>
      <c r="O299" s="1">
        <f>O298*POWER(1 + $H$2, 1/12)</f>
        <v>3.0715237559178519</v>
      </c>
      <c r="P299" s="1">
        <f>$M$2 * O299</f>
        <v>12286.095023671407</v>
      </c>
      <c r="Q299" s="1">
        <f xml:space="preserve"> P299 * (1-$J$2)</f>
        <v>11671.790272487837</v>
      </c>
      <c r="R299" s="1">
        <f>R298*POWER(1+G$2, 1/12)</f>
        <v>3.0715237559178519</v>
      </c>
      <c r="S299" s="1">
        <f>L$2*R299</f>
        <v>1167179.0272487837</v>
      </c>
      <c r="T299" s="1">
        <f t="shared" si="28"/>
        <v>8991.9725399862527</v>
      </c>
      <c r="U299" s="7">
        <f t="shared" si="32"/>
        <v>1247371.6957553376</v>
      </c>
      <c r="V299" s="25">
        <f>-SUM(T$24:T299)/T$23</f>
        <v>63.368584787766892</v>
      </c>
      <c r="W299" s="15">
        <f>IF(A299&lt;=K$2,IF(A299=K$2,T299+G299, T299), 0)</f>
        <v>0</v>
      </c>
      <c r="X299" s="15">
        <f t="shared" si="33"/>
        <v>494478.63807538874</v>
      </c>
      <c r="Y299" s="25">
        <f>-SUM(W$24:W299)/W$23</f>
        <v>25.723931903769437</v>
      </c>
      <c r="Z299" s="8"/>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2"/>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row>
    <row r="300" spans="1:92" ht="15.75" thickBot="1" x14ac:dyDescent="0.3">
      <c r="A300" s="34">
        <v>277</v>
      </c>
      <c r="B300" s="11">
        <f>PMT(E$2/12, C$2, -E$23)</f>
        <v>1621.0513229898563</v>
      </c>
      <c r="C300" s="11">
        <f>IPMT(E$2/12, A300, C$2, -E$23)</f>
        <v>351.7945614613979</v>
      </c>
      <c r="D300" s="11">
        <f>PPMT(E$2/12, A300, C$2, -E$23)</f>
        <v>1269.2567615284584</v>
      </c>
      <c r="E300" s="11">
        <f t="shared" si="29"/>
        <v>119346.02145380831</v>
      </c>
      <c r="F300" s="11">
        <f t="shared" si="30"/>
        <v>260653.97854619185</v>
      </c>
      <c r="G300" s="11">
        <f>F300+S300-L$2</f>
        <v>1052588.2376296653</v>
      </c>
      <c r="H300" s="1">
        <f t="shared" si="31"/>
        <v>0</v>
      </c>
      <c r="I300" s="1">
        <f>O$2* $M300</f>
        <v>176.82454916055516</v>
      </c>
      <c r="J300" s="1">
        <f>P$2* $M300</f>
        <v>176.82454916055516</v>
      </c>
      <c r="K300" s="1">
        <f>Q$2* $M300</f>
        <v>530.47364748166547</v>
      </c>
      <c r="L300" s="1">
        <f>R$2* $M300</f>
        <v>176.82454916055516</v>
      </c>
      <c r="M300" s="1">
        <f>M299*POWER(1 + $I$2, 1/12)</f>
        <v>1.7682454916055517</v>
      </c>
      <c r="N300" s="1">
        <f t="shared" si="34"/>
        <v>1060.9472949633309</v>
      </c>
      <c r="O300" s="1">
        <f>O299*POWER(1 + $H$2, 1/12)</f>
        <v>3.0840375239038775</v>
      </c>
      <c r="P300" s="1">
        <f>$M$2 * O300</f>
        <v>12336.150095615511</v>
      </c>
      <c r="Q300" s="1">
        <f xml:space="preserve"> P300 * (1-$J$2)</f>
        <v>11719.342590834734</v>
      </c>
      <c r="R300" s="1">
        <f>R299*POWER(1+G$2, 1/12)</f>
        <v>3.0840375239038775</v>
      </c>
      <c r="S300" s="1">
        <f>L$2*R300</f>
        <v>1171934.2590834734</v>
      </c>
      <c r="T300" s="1">
        <f t="shared" si="28"/>
        <v>9037.3439728815465</v>
      </c>
      <c r="U300" s="7">
        <f t="shared" si="32"/>
        <v>1256409.0397282192</v>
      </c>
      <c r="V300" s="25">
        <f>-SUM(T$24:T300)/T$23</f>
        <v>63.820451986410973</v>
      </c>
      <c r="W300" s="15">
        <f>IF(A300&lt;=K$2,IF(A300=K$2,T300+G300, T300), 0)</f>
        <v>0</v>
      </c>
      <c r="X300" s="15">
        <f t="shared" si="33"/>
        <v>494478.63807538874</v>
      </c>
      <c r="Y300" s="25">
        <f>-SUM(W$24:W300)/W$23</f>
        <v>25.723931903769437</v>
      </c>
      <c r="Z300" s="8"/>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2"/>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row>
    <row r="301" spans="1:92" ht="15.75" thickBot="1" x14ac:dyDescent="0.3">
      <c r="A301" s="34">
        <v>278</v>
      </c>
      <c r="B301" s="11">
        <f>PMT(E$2/12, C$2, -E$23)</f>
        <v>1621.0513229898563</v>
      </c>
      <c r="C301" s="11">
        <f>IPMT(E$2/12, A301, C$2, -E$23)</f>
        <v>348.09256257360659</v>
      </c>
      <c r="D301" s="11">
        <f>PPMT(E$2/12, A301, C$2, -E$23)</f>
        <v>1272.9587604162498</v>
      </c>
      <c r="E301" s="11">
        <f t="shared" si="29"/>
        <v>118073.06269339206</v>
      </c>
      <c r="F301" s="11">
        <f t="shared" si="30"/>
        <v>261926.9373066081</v>
      </c>
      <c r="G301" s="11">
        <f>F301+S301-L$2</f>
        <v>1058635.8016278858</v>
      </c>
      <c r="H301" s="1">
        <f t="shared" si="31"/>
        <v>0</v>
      </c>
      <c r="I301" s="1">
        <f>O$2* $M301</f>
        <v>177.18877878031466</v>
      </c>
      <c r="J301" s="1">
        <f>P$2* $M301</f>
        <v>177.18877878031466</v>
      </c>
      <c r="K301" s="1">
        <f>Q$2* $M301</f>
        <v>531.56633634094396</v>
      </c>
      <c r="L301" s="1">
        <f>R$2* $M301</f>
        <v>177.18877878031466</v>
      </c>
      <c r="M301" s="1">
        <f>M300*POWER(1 + $I$2, 1/12)</f>
        <v>1.7718877878031467</v>
      </c>
      <c r="N301" s="1">
        <f t="shared" si="34"/>
        <v>1063.1326726818879</v>
      </c>
      <c r="O301" s="1">
        <f>O300*POWER(1 + $H$2, 1/12)</f>
        <v>3.0966022745296784</v>
      </c>
      <c r="P301" s="1">
        <f>$M$2 * O301</f>
        <v>12386.409098118713</v>
      </c>
      <c r="Q301" s="1">
        <f xml:space="preserve"> P301 * (1-$J$2)</f>
        <v>11767.088643212777</v>
      </c>
      <c r="R301" s="1">
        <f>R300*POWER(1+G$2, 1/12)</f>
        <v>3.0966022745296784</v>
      </c>
      <c r="S301" s="1">
        <f>L$2*R301</f>
        <v>1176708.8643212777</v>
      </c>
      <c r="T301" s="1">
        <f t="shared" si="28"/>
        <v>9082.9046475410323</v>
      </c>
      <c r="U301" s="7">
        <f t="shared" si="32"/>
        <v>1265491.9443757602</v>
      </c>
      <c r="V301" s="25">
        <f>-SUM(T$24:T301)/T$23</f>
        <v>64.274597218788017</v>
      </c>
      <c r="W301" s="15">
        <f>IF(A301&lt;=K$2,IF(A301=K$2,T301+G301, T301), 0)</f>
        <v>0</v>
      </c>
      <c r="X301" s="15">
        <f t="shared" si="33"/>
        <v>494478.63807538874</v>
      </c>
      <c r="Y301" s="25">
        <f>-SUM(W$24:W301)/W$23</f>
        <v>25.723931903769437</v>
      </c>
      <c r="Z301" s="8"/>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2"/>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row>
    <row r="302" spans="1:92" ht="15.75" thickBot="1" x14ac:dyDescent="0.3">
      <c r="A302" s="34">
        <v>279</v>
      </c>
      <c r="B302" s="11">
        <f>PMT(E$2/12, C$2, -E$23)</f>
        <v>1621.0513229898563</v>
      </c>
      <c r="C302" s="11">
        <f>IPMT(E$2/12, A302, C$2, -E$23)</f>
        <v>344.37976618905918</v>
      </c>
      <c r="D302" s="11">
        <f>PPMT(E$2/12, A302, C$2, -E$23)</f>
        <v>1276.6715568007971</v>
      </c>
      <c r="E302" s="11">
        <f t="shared" si="29"/>
        <v>116796.39113659126</v>
      </c>
      <c r="F302" s="11">
        <f t="shared" si="30"/>
        <v>263203.60886340891</v>
      </c>
      <c r="G302" s="11">
        <f>F302+S302-L$2</f>
        <v>1064706.5307552479</v>
      </c>
      <c r="H302" s="1">
        <f t="shared" si="31"/>
        <v>0</v>
      </c>
      <c r="I302" s="1">
        <f>O$2* $M302</f>
        <v>177.5537586534555</v>
      </c>
      <c r="J302" s="1">
        <f>P$2* $M302</f>
        <v>177.5537586534555</v>
      </c>
      <c r="K302" s="1">
        <f>Q$2* $M302</f>
        <v>532.66127596036654</v>
      </c>
      <c r="L302" s="1">
        <f>R$2* $M302</f>
        <v>177.5537586534555</v>
      </c>
      <c r="M302" s="1">
        <f>M301*POWER(1 + $I$2, 1/12)</f>
        <v>1.7755375865345551</v>
      </c>
      <c r="N302" s="1">
        <f t="shared" si="34"/>
        <v>1065.3225519207331</v>
      </c>
      <c r="O302" s="1">
        <f>O301*POWER(1 + $H$2, 1/12)</f>
        <v>3.1092182155048396</v>
      </c>
      <c r="P302" s="1">
        <f>$M$2 * O302</f>
        <v>12436.872862019358</v>
      </c>
      <c r="Q302" s="1">
        <f xml:space="preserve"> P302 * (1-$J$2)</f>
        <v>11815.029218918389</v>
      </c>
      <c r="R302" s="1">
        <f>R301*POWER(1+G$2, 1/12)</f>
        <v>3.1092182155048396</v>
      </c>
      <c r="S302" s="1">
        <f>L$2*R302</f>
        <v>1181502.921891839</v>
      </c>
      <c r="T302" s="1">
        <f t="shared" si="28"/>
        <v>9128.6553440077987</v>
      </c>
      <c r="U302" s="7">
        <f t="shared" si="32"/>
        <v>1274620.5997197679</v>
      </c>
      <c r="V302" s="25">
        <f>-SUM(T$24:T302)/T$23</f>
        <v>64.731029985988414</v>
      </c>
      <c r="W302" s="15">
        <f>IF(A302&lt;=K$2,IF(A302=K$2,T302+G302, T302), 0)</f>
        <v>0</v>
      </c>
      <c r="X302" s="15">
        <f t="shared" si="33"/>
        <v>494478.63807538874</v>
      </c>
      <c r="Y302" s="25">
        <f>-SUM(W$24:W302)/W$23</f>
        <v>25.723931903769437</v>
      </c>
      <c r="Z302" s="8"/>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2"/>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row>
    <row r="303" spans="1:92" ht="15.75" thickBot="1" x14ac:dyDescent="0.3">
      <c r="A303" s="34">
        <v>280</v>
      </c>
      <c r="B303" s="11">
        <f>PMT(E$2/12, C$2, -E$23)</f>
        <v>1621.0513229898563</v>
      </c>
      <c r="C303" s="11">
        <f>IPMT(E$2/12, A303, C$2, -E$23)</f>
        <v>340.65614081505686</v>
      </c>
      <c r="D303" s="11">
        <f>PPMT(E$2/12, A303, C$2, -E$23)</f>
        <v>1280.3951821747994</v>
      </c>
      <c r="E303" s="11">
        <f t="shared" si="29"/>
        <v>115515.99595441646</v>
      </c>
      <c r="F303" s="11">
        <f t="shared" si="30"/>
        <v>264484.00404558372</v>
      </c>
      <c r="G303" s="11">
        <f>F303+S303-L$2</f>
        <v>1070800.5150919524</v>
      </c>
      <c r="H303" s="1">
        <f t="shared" si="31"/>
        <v>0</v>
      </c>
      <c r="I303" s="1">
        <f>O$2* $M303</f>
        <v>177.91949032537678</v>
      </c>
      <c r="J303" s="1">
        <f>P$2* $M303</f>
        <v>177.91949032537678</v>
      </c>
      <c r="K303" s="1">
        <f>Q$2* $M303</f>
        <v>533.75847097613041</v>
      </c>
      <c r="L303" s="1">
        <f>R$2* $M303</f>
        <v>177.91949032537678</v>
      </c>
      <c r="M303" s="1">
        <f>M302*POWER(1 + $I$2, 1/12)</f>
        <v>1.7791949032537679</v>
      </c>
      <c r="N303" s="1">
        <f t="shared" si="34"/>
        <v>1067.5169419522608</v>
      </c>
      <c r="O303" s="1">
        <f>O302*POWER(1 + $H$2, 1/12)</f>
        <v>3.1218855553851803</v>
      </c>
      <c r="P303" s="1">
        <f>$M$2 * O303</f>
        <v>12487.542221540722</v>
      </c>
      <c r="Q303" s="1">
        <f xml:space="preserve"> P303 * (1-$J$2)</f>
        <v>11863.165110463686</v>
      </c>
      <c r="R303" s="1">
        <f>R302*POWER(1+G$2, 1/12)</f>
        <v>3.1218855553851803</v>
      </c>
      <c r="S303" s="1">
        <f>L$2*R303</f>
        <v>1186316.5110463686</v>
      </c>
      <c r="T303" s="1">
        <f t="shared" si="28"/>
        <v>9174.596845521568</v>
      </c>
      <c r="U303" s="7">
        <f t="shared" si="32"/>
        <v>1283795.1965652895</v>
      </c>
      <c r="V303" s="25">
        <f>-SUM(T$24:T303)/T$23</f>
        <v>65.189759828264485</v>
      </c>
      <c r="W303" s="15">
        <f>IF(A303&lt;=K$2,IF(A303=K$2,T303+G303, T303), 0)</f>
        <v>0</v>
      </c>
      <c r="X303" s="15">
        <f t="shared" si="33"/>
        <v>494478.63807538874</v>
      </c>
      <c r="Y303" s="25">
        <f>-SUM(W$24:W303)/W$23</f>
        <v>25.723931903769437</v>
      </c>
      <c r="Z303" s="8"/>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2"/>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row>
    <row r="304" spans="1:92" ht="15.75" thickBot="1" x14ac:dyDescent="0.3">
      <c r="A304" s="34">
        <v>281</v>
      </c>
      <c r="B304" s="11">
        <f>PMT(E$2/12, C$2, -E$23)</f>
        <v>1621.0513229898563</v>
      </c>
      <c r="C304" s="11">
        <f>IPMT(E$2/12, A304, C$2, -E$23)</f>
        <v>336.92165486704704</v>
      </c>
      <c r="D304" s="11">
        <f>PPMT(E$2/12, A304, C$2, -E$23)</f>
        <v>1284.1296681228093</v>
      </c>
      <c r="E304" s="11">
        <f t="shared" si="29"/>
        <v>114231.86628629365</v>
      </c>
      <c r="F304" s="11">
        <f t="shared" si="30"/>
        <v>265768.13371370651</v>
      </c>
      <c r="G304" s="11">
        <f>F304+S304-L$2</f>
        <v>1076917.8450726639</v>
      </c>
      <c r="H304" s="1">
        <f t="shared" si="31"/>
        <v>0</v>
      </c>
      <c r="I304" s="1">
        <f>O$2* $M304</f>
        <v>178.28597534466093</v>
      </c>
      <c r="J304" s="1">
        <f>P$2* $M304</f>
        <v>178.28597534466093</v>
      </c>
      <c r="K304" s="1">
        <f>Q$2* $M304</f>
        <v>534.85792603398284</v>
      </c>
      <c r="L304" s="1">
        <f>R$2* $M304</f>
        <v>178.28597534466093</v>
      </c>
      <c r="M304" s="1">
        <f>M303*POWER(1 + $I$2, 1/12)</f>
        <v>1.7828597534466093</v>
      </c>
      <c r="N304" s="1">
        <f t="shared" si="34"/>
        <v>1069.7158520679657</v>
      </c>
      <c r="O304" s="1">
        <f>O303*POWER(1 + $H$2, 1/12)</f>
        <v>3.1346045035762033</v>
      </c>
      <c r="P304" s="1">
        <f>$M$2 * O304</f>
        <v>12538.418014304814</v>
      </c>
      <c r="Q304" s="1">
        <f xml:space="preserve"> P304 * (1-$J$2)</f>
        <v>11911.497113589572</v>
      </c>
      <c r="R304" s="1">
        <f>R303*POWER(1+G$2, 1/12)</f>
        <v>3.1346045035762033</v>
      </c>
      <c r="S304" s="1">
        <f>L$2*R304</f>
        <v>1191149.7113589572</v>
      </c>
      <c r="T304" s="1">
        <f t="shared" si="28"/>
        <v>9220.7299385317492</v>
      </c>
      <c r="U304" s="7">
        <f t="shared" si="32"/>
        <v>1293015.9265038213</v>
      </c>
      <c r="V304" s="25">
        <f>-SUM(T$24:T304)/T$23</f>
        <v>65.650796325191081</v>
      </c>
      <c r="W304" s="15">
        <f>IF(A304&lt;=K$2,IF(A304=K$2,T304+G304, T304), 0)</f>
        <v>0</v>
      </c>
      <c r="X304" s="15">
        <f t="shared" si="33"/>
        <v>494478.63807538874</v>
      </c>
      <c r="Y304" s="25">
        <f>-SUM(W$24:W304)/W$23</f>
        <v>25.723931903769437</v>
      </c>
      <c r="Z304" s="8"/>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2"/>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row>
    <row r="305" spans="1:92" ht="15.75" thickBot="1" x14ac:dyDescent="0.3">
      <c r="A305" s="34">
        <v>282</v>
      </c>
      <c r="B305" s="11">
        <f>PMT(E$2/12, C$2, -E$23)</f>
        <v>1621.0513229898563</v>
      </c>
      <c r="C305" s="11">
        <f>IPMT(E$2/12, A305, C$2, -E$23)</f>
        <v>333.17627666835546</v>
      </c>
      <c r="D305" s="11">
        <f>PPMT(E$2/12, A305, C$2, -E$23)</f>
        <v>1287.8750463215008</v>
      </c>
      <c r="E305" s="11">
        <f t="shared" si="29"/>
        <v>112943.99123997215</v>
      </c>
      <c r="F305" s="11">
        <f t="shared" si="30"/>
        <v>267056.00876002799</v>
      </c>
      <c r="G305" s="11">
        <f>F305+S305-L$2</f>
        <v>1083058.6114879188</v>
      </c>
      <c r="H305" s="1">
        <f t="shared" si="31"/>
        <v>0</v>
      </c>
      <c r="I305" s="1">
        <f>O$2* $M305</f>
        <v>178.65321526308014</v>
      </c>
      <c r="J305" s="1">
        <f>P$2* $M305</f>
        <v>178.65321526308014</v>
      </c>
      <c r="K305" s="1">
        <f>Q$2* $M305</f>
        <v>535.95964578924043</v>
      </c>
      <c r="L305" s="1">
        <f>R$2* $M305</f>
        <v>178.65321526308014</v>
      </c>
      <c r="M305" s="1">
        <f>M304*POWER(1 + $I$2, 1/12)</f>
        <v>1.7865321526308016</v>
      </c>
      <c r="N305" s="1">
        <f t="shared" si="34"/>
        <v>1071.9192915784809</v>
      </c>
      <c r="O305" s="1">
        <f>O304*POWER(1 + $H$2, 1/12)</f>
        <v>3.1473752703365543</v>
      </c>
      <c r="P305" s="1">
        <f>$M$2 * O305</f>
        <v>12589.501081346218</v>
      </c>
      <c r="Q305" s="1">
        <f xml:space="preserve"> P305 * (1-$J$2)</f>
        <v>11960.026027278906</v>
      </c>
      <c r="R305" s="1">
        <f>R304*POWER(1+G$2, 1/12)</f>
        <v>3.1473752703365543</v>
      </c>
      <c r="S305" s="1">
        <f>L$2*R305</f>
        <v>1196002.6027278907</v>
      </c>
      <c r="T305" s="1">
        <f t="shared" si="28"/>
        <v>9267.0554127105679</v>
      </c>
      <c r="U305" s="7">
        <f t="shared" si="32"/>
        <v>1302282.9819165319</v>
      </c>
      <c r="V305" s="25">
        <f>-SUM(T$24:T305)/T$23</f>
        <v>66.114149095826605</v>
      </c>
      <c r="W305" s="15">
        <f>IF(A305&lt;=K$2,IF(A305=K$2,T305+G305, T305), 0)</f>
        <v>0</v>
      </c>
      <c r="X305" s="15">
        <f t="shared" si="33"/>
        <v>494478.63807538874</v>
      </c>
      <c r="Y305" s="25">
        <f>-SUM(W$24:W305)/W$23</f>
        <v>25.723931903769437</v>
      </c>
      <c r="Z305" s="8"/>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2"/>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row>
    <row r="306" spans="1:92" ht="15.75" thickBot="1" x14ac:dyDescent="0.3">
      <c r="A306" s="34">
        <v>283</v>
      </c>
      <c r="B306" s="11">
        <f>PMT(E$2/12, C$2, -E$23)</f>
        <v>1621.0513229898563</v>
      </c>
      <c r="C306" s="11">
        <f>IPMT(E$2/12, A306, C$2, -E$23)</f>
        <v>329.41997444991779</v>
      </c>
      <c r="D306" s="11">
        <f>PPMT(E$2/12, A306, C$2, -E$23)</f>
        <v>1291.6313485399385</v>
      </c>
      <c r="E306" s="11">
        <f t="shared" si="29"/>
        <v>111652.35989143221</v>
      </c>
      <c r="F306" s="11">
        <f t="shared" si="30"/>
        <v>268347.64010856795</v>
      </c>
      <c r="G306" s="11">
        <f>F306+S306-L$2</f>
        <v>1089222.9054855376</v>
      </c>
      <c r="H306" s="1">
        <f t="shared" si="31"/>
        <v>0</v>
      </c>
      <c r="I306" s="1">
        <f>O$2* $M306</f>
        <v>179.02121163560307</v>
      </c>
      <c r="J306" s="1">
        <f>P$2* $M306</f>
        <v>179.02121163560307</v>
      </c>
      <c r="K306" s="1">
        <f>Q$2* $M306</f>
        <v>537.06363490680917</v>
      </c>
      <c r="L306" s="1">
        <f>R$2* $M306</f>
        <v>179.02121163560307</v>
      </c>
      <c r="M306" s="1">
        <f>M305*POWER(1 + $I$2, 1/12)</f>
        <v>1.7902121163560307</v>
      </c>
      <c r="N306" s="1">
        <f t="shared" si="34"/>
        <v>1074.1272698136183</v>
      </c>
      <c r="O306" s="1">
        <f>O305*POWER(1 + $H$2, 1/12)</f>
        <v>3.1601980667814993</v>
      </c>
      <c r="P306" s="1">
        <f>$M$2 * O306</f>
        <v>12640.792267125997</v>
      </c>
      <c r="Q306" s="1">
        <f xml:space="preserve"> P306 * (1-$J$2)</f>
        <v>12008.752653769696</v>
      </c>
      <c r="R306" s="1">
        <f>R305*POWER(1+G$2, 1/12)</f>
        <v>3.1601980667814993</v>
      </c>
      <c r="S306" s="1">
        <f>L$2*R306</f>
        <v>1200875.2653769697</v>
      </c>
      <c r="T306" s="1">
        <f t="shared" si="28"/>
        <v>9313.5740609662207</v>
      </c>
      <c r="U306" s="7">
        <f t="shared" si="32"/>
        <v>1311596.5559774982</v>
      </c>
      <c r="V306" s="25">
        <f>-SUM(T$24:T306)/T$23</f>
        <v>66.579827798874916</v>
      </c>
      <c r="W306" s="15">
        <f>IF(A306&lt;=K$2,IF(A306=K$2,T306+G306, T306), 0)</f>
        <v>0</v>
      </c>
      <c r="X306" s="15">
        <f t="shared" si="33"/>
        <v>494478.63807538874</v>
      </c>
      <c r="Y306" s="25">
        <f>-SUM(W$24:W306)/W$23</f>
        <v>25.723931903769437</v>
      </c>
      <c r="Z306" s="8"/>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2"/>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row>
    <row r="307" spans="1:92" ht="15.75" thickBot="1" x14ac:dyDescent="0.3">
      <c r="A307" s="34">
        <v>284</v>
      </c>
      <c r="B307" s="11">
        <f>PMT(E$2/12, C$2, -E$23)</f>
        <v>1621.0513229898563</v>
      </c>
      <c r="C307" s="11">
        <f>IPMT(E$2/12, A307, C$2, -E$23)</f>
        <v>325.65271635000965</v>
      </c>
      <c r="D307" s="11">
        <f>PPMT(E$2/12, A307, C$2, -E$23)</f>
        <v>1295.3986066398468</v>
      </c>
      <c r="E307" s="11">
        <f t="shared" si="29"/>
        <v>110356.96128479236</v>
      </c>
      <c r="F307" s="11">
        <f t="shared" si="30"/>
        <v>269643.03871520777</v>
      </c>
      <c r="G307" s="11">
        <f>F307+S307-L$2</f>
        <v>1095410.8185720448</v>
      </c>
      <c r="H307" s="1">
        <f t="shared" si="31"/>
        <v>0</v>
      </c>
      <c r="I307" s="1">
        <f>O$2* $M307</f>
        <v>179.38996602040126</v>
      </c>
      <c r="J307" s="1">
        <f>P$2* $M307</f>
        <v>179.38996602040126</v>
      </c>
      <c r="K307" s="1">
        <f>Q$2* $M307</f>
        <v>538.16989806120387</v>
      </c>
      <c r="L307" s="1">
        <f>R$2* $M307</f>
        <v>179.38996602040126</v>
      </c>
      <c r="M307" s="1">
        <f>M306*POWER(1 + $I$2, 1/12)</f>
        <v>1.7938996602040127</v>
      </c>
      <c r="N307" s="1">
        <f t="shared" si="34"/>
        <v>1076.3397961224077</v>
      </c>
      <c r="O307" s="1">
        <f>O306*POWER(1 + $H$2, 1/12)</f>
        <v>3.1730731048864134</v>
      </c>
      <c r="P307" s="1">
        <f>$M$2 * O307</f>
        <v>12692.292419545653</v>
      </c>
      <c r="Q307" s="1">
        <f xml:space="preserve"> P307 * (1-$J$2)</f>
        <v>12057.677798568369</v>
      </c>
      <c r="R307" s="1">
        <f>R306*POWER(1+G$2, 1/12)</f>
        <v>3.1730731048864134</v>
      </c>
      <c r="S307" s="1">
        <f>L$2*R307</f>
        <v>1205767.7798568371</v>
      </c>
      <c r="T307" s="1">
        <f t="shared" si="28"/>
        <v>9360.286679456105</v>
      </c>
      <c r="U307" s="7">
        <f t="shared" si="32"/>
        <v>1320956.8426569542</v>
      </c>
      <c r="V307" s="25">
        <f>-SUM(T$24:T307)/T$23</f>
        <v>67.04784213284772</v>
      </c>
      <c r="W307" s="15">
        <f>IF(A307&lt;=K$2,IF(A307=K$2,T307+G307, T307), 0)</f>
        <v>0</v>
      </c>
      <c r="X307" s="15">
        <f t="shared" si="33"/>
        <v>494478.63807538874</v>
      </c>
      <c r="Y307" s="25">
        <f>-SUM(W$24:W307)/W$23</f>
        <v>25.723931903769437</v>
      </c>
      <c r="Z307" s="8"/>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2"/>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row>
    <row r="308" spans="1:92" ht="15.75" thickBot="1" x14ac:dyDescent="0.3">
      <c r="A308" s="34">
        <v>285</v>
      </c>
      <c r="B308" s="11">
        <f>PMT(E$2/12, C$2, -E$23)</f>
        <v>1621.0513229898563</v>
      </c>
      <c r="C308" s="11">
        <f>IPMT(E$2/12, A308, C$2, -E$23)</f>
        <v>321.87447041397672</v>
      </c>
      <c r="D308" s="11">
        <f>PPMT(E$2/12, A308, C$2, -E$23)</f>
        <v>1299.1768525758796</v>
      </c>
      <c r="E308" s="11">
        <f t="shared" si="29"/>
        <v>109057.78443221647</v>
      </c>
      <c r="F308" s="11">
        <f t="shared" si="30"/>
        <v>270942.21556778363</v>
      </c>
      <c r="G308" s="11">
        <f>F308+S308-L$2</f>
        <v>1101622.4426140925</v>
      </c>
      <c r="H308" s="1">
        <f t="shared" si="31"/>
        <v>0</v>
      </c>
      <c r="I308" s="1">
        <f>O$2* $M308</f>
        <v>179.75947997885595</v>
      </c>
      <c r="J308" s="1">
        <f>P$2* $M308</f>
        <v>179.75947997885595</v>
      </c>
      <c r="K308" s="1">
        <f>Q$2* $M308</f>
        <v>539.27843993656791</v>
      </c>
      <c r="L308" s="1">
        <f>R$2* $M308</f>
        <v>179.75947997885595</v>
      </c>
      <c r="M308" s="1">
        <f>M307*POWER(1 + $I$2, 1/12)</f>
        <v>1.7975947997885595</v>
      </c>
      <c r="N308" s="1">
        <f t="shared" si="34"/>
        <v>1078.5568798731358</v>
      </c>
      <c r="O308" s="1">
        <f>O307*POWER(1 + $H$2, 1/12)</f>
        <v>3.1860005974902861</v>
      </c>
      <c r="P308" s="1">
        <f>$M$2 * O308</f>
        <v>12744.002389961144</v>
      </c>
      <c r="Q308" s="1">
        <f xml:space="preserve"> P308 * (1-$J$2)</f>
        <v>12106.802270463086</v>
      </c>
      <c r="R308" s="1">
        <f>R307*POWER(1+G$2, 1/12)</f>
        <v>3.1860005974902861</v>
      </c>
      <c r="S308" s="1">
        <f>L$2*R308</f>
        <v>1210680.2270463088</v>
      </c>
      <c r="T308" s="1">
        <f t="shared" si="28"/>
        <v>9407.1940676000922</v>
      </c>
      <c r="U308" s="7">
        <f t="shared" si="32"/>
        <v>1330364.0367245544</v>
      </c>
      <c r="V308" s="25">
        <f>-SUM(T$24:T308)/T$23</f>
        <v>67.518201836227732</v>
      </c>
      <c r="W308" s="15">
        <f>IF(A308&lt;=K$2,IF(A308=K$2,T308+G308, T308), 0)</f>
        <v>0</v>
      </c>
      <c r="X308" s="15">
        <f t="shared" si="33"/>
        <v>494478.63807538874</v>
      </c>
      <c r="Y308" s="25">
        <f>-SUM(W$24:W308)/W$23</f>
        <v>25.723931903769437</v>
      </c>
      <c r="Z308" s="8"/>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2"/>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row>
    <row r="309" spans="1:92" ht="15.75" thickBot="1" x14ac:dyDescent="0.3">
      <c r="A309" s="34">
        <v>286</v>
      </c>
      <c r="B309" s="11">
        <f>PMT(E$2/12, C$2, -E$23)</f>
        <v>1621.0513229898563</v>
      </c>
      <c r="C309" s="11">
        <f>IPMT(E$2/12, A309, C$2, -E$23)</f>
        <v>318.08520459396374</v>
      </c>
      <c r="D309" s="11">
        <f>PPMT(E$2/12, A309, C$2, -E$23)</f>
        <v>1302.9661183958926</v>
      </c>
      <c r="E309" s="11">
        <f t="shared" si="29"/>
        <v>107754.81831382058</v>
      </c>
      <c r="F309" s="11">
        <f t="shared" si="30"/>
        <v>272245.18168617954</v>
      </c>
      <c r="G309" s="11">
        <f>F309+S309-L$2</f>
        <v>1107857.8698398904</v>
      </c>
      <c r="H309" s="1">
        <f t="shared" si="31"/>
        <v>0</v>
      </c>
      <c r="I309" s="1">
        <f>O$2* $M309</f>
        <v>180.12975507556447</v>
      </c>
      <c r="J309" s="1">
        <f>P$2* $M309</f>
        <v>180.12975507556447</v>
      </c>
      <c r="K309" s="1">
        <f>Q$2* $M309</f>
        <v>540.3892652266934</v>
      </c>
      <c r="L309" s="1">
        <f>R$2* $M309</f>
        <v>180.12975507556447</v>
      </c>
      <c r="M309" s="1">
        <f>M308*POWER(1 + $I$2, 1/12)</f>
        <v>1.8012975507556448</v>
      </c>
      <c r="N309" s="1">
        <f t="shared" si="34"/>
        <v>1080.7785304533868</v>
      </c>
      <c r="O309" s="1">
        <f>O308*POWER(1 + $H$2, 1/12)</f>
        <v>3.1989807582992391</v>
      </c>
      <c r="P309" s="1">
        <f>$M$2 * O309</f>
        <v>12795.923033196956</v>
      </c>
      <c r="Q309" s="1">
        <f xml:space="preserve"> P309 * (1-$J$2)</f>
        <v>12156.126881537108</v>
      </c>
      <c r="R309" s="1">
        <f>R308*POWER(1+G$2, 1/12)</f>
        <v>3.1989807582992391</v>
      </c>
      <c r="S309" s="1">
        <f>L$2*R309</f>
        <v>1215612.6881537109</v>
      </c>
      <c r="T309" s="1">
        <f t="shared" si="28"/>
        <v>9454.2970280938644</v>
      </c>
      <c r="U309" s="7">
        <f t="shared" si="32"/>
        <v>1339818.3337526482</v>
      </c>
      <c r="V309" s="25">
        <f>-SUM(T$24:T309)/T$23</f>
        <v>67.990916687632421</v>
      </c>
      <c r="W309" s="15">
        <f>IF(A309&lt;=K$2,IF(A309=K$2,T309+G309, T309), 0)</f>
        <v>0</v>
      </c>
      <c r="X309" s="15">
        <f t="shared" si="33"/>
        <v>494478.63807538874</v>
      </c>
      <c r="Y309" s="25">
        <f>-SUM(W$24:W309)/W$23</f>
        <v>25.723931903769437</v>
      </c>
      <c r="Z309" s="8"/>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2"/>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row>
    <row r="310" spans="1:92" ht="15.75" thickBot="1" x14ac:dyDescent="0.3">
      <c r="A310" s="34">
        <v>287</v>
      </c>
      <c r="B310" s="11">
        <f>PMT(E$2/12, C$2, -E$23)</f>
        <v>1621.0513229898563</v>
      </c>
      <c r="C310" s="11">
        <f>IPMT(E$2/12, A310, C$2, -E$23)</f>
        <v>314.28488674864241</v>
      </c>
      <c r="D310" s="11">
        <f>PPMT(E$2/12, A310, C$2, -E$23)</f>
        <v>1306.766436241214</v>
      </c>
      <c r="E310" s="11">
        <f t="shared" si="29"/>
        <v>106448.05187757936</v>
      </c>
      <c r="F310" s="11">
        <f t="shared" si="30"/>
        <v>273551.94812242076</v>
      </c>
      <c r="G310" s="11">
        <f>F310+S310-L$2</f>
        <v>1114117.1928406435</v>
      </c>
      <c r="H310" s="1">
        <f t="shared" si="31"/>
        <v>0</v>
      </c>
      <c r="I310" s="1">
        <f>O$2* $M310</f>
        <v>180.50079287834703</v>
      </c>
      <c r="J310" s="1">
        <f>P$2* $M310</f>
        <v>180.50079287834703</v>
      </c>
      <c r="K310" s="1">
        <f>Q$2* $M310</f>
        <v>541.50237863504105</v>
      </c>
      <c r="L310" s="1">
        <f>R$2* $M310</f>
        <v>180.50079287834703</v>
      </c>
      <c r="M310" s="1">
        <f>M309*POWER(1 + $I$2, 1/12)</f>
        <v>1.8050079287834702</v>
      </c>
      <c r="N310" s="1">
        <f t="shared" si="34"/>
        <v>1083.0047572700821</v>
      </c>
      <c r="O310" s="1">
        <f>O309*POWER(1 + $H$2, 1/12)</f>
        <v>3.2120138018900595</v>
      </c>
      <c r="P310" s="1">
        <f>$M$2 * O310</f>
        <v>12848.055207560237</v>
      </c>
      <c r="Q310" s="1">
        <f xml:space="preserve"> P310 * (1-$J$2)</f>
        <v>12205.652447182225</v>
      </c>
      <c r="R310" s="1">
        <f>R309*POWER(1+G$2, 1/12)</f>
        <v>3.2120138018900595</v>
      </c>
      <c r="S310" s="1">
        <f>L$2*R310</f>
        <v>1220565.2447182226</v>
      </c>
      <c r="T310" s="1">
        <f t="shared" si="28"/>
        <v>9501.5963669222856</v>
      </c>
      <c r="U310" s="7">
        <f t="shared" si="32"/>
        <v>1349319.9301195706</v>
      </c>
      <c r="V310" s="25">
        <f>-SUM(T$24:T310)/T$23</f>
        <v>68.465996505978538</v>
      </c>
      <c r="W310" s="15">
        <f>IF(A310&lt;=K$2,IF(A310=K$2,T310+G310, T310), 0)</f>
        <v>0</v>
      </c>
      <c r="X310" s="15">
        <f t="shared" si="33"/>
        <v>494478.63807538874</v>
      </c>
      <c r="Y310" s="25">
        <f>-SUM(W$24:W310)/W$23</f>
        <v>25.723931903769437</v>
      </c>
      <c r="Z310" s="8"/>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2"/>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row>
    <row r="311" spans="1:92" ht="15.75" thickBot="1" x14ac:dyDescent="0.3">
      <c r="A311" s="34">
        <v>288</v>
      </c>
      <c r="B311" s="11">
        <f>PMT(E$2/12, C$2, -E$23)</f>
        <v>1621.0513229898563</v>
      </c>
      <c r="C311" s="11">
        <f>IPMT(E$2/12, A311, C$2, -E$23)</f>
        <v>310.4734846429389</v>
      </c>
      <c r="D311" s="11">
        <f>PPMT(E$2/12, A311, C$2, -E$23)</f>
        <v>1310.5778383469174</v>
      </c>
      <c r="E311" s="11">
        <f t="shared" si="29"/>
        <v>105137.47403923245</v>
      </c>
      <c r="F311" s="11">
        <f t="shared" si="30"/>
        <v>274862.5259607677</v>
      </c>
      <c r="G311" s="11">
        <f>F311+S311-L$2</f>
        <v>1120400.5045719913</v>
      </c>
      <c r="H311" s="1">
        <f t="shared" si="31"/>
        <v>0</v>
      </c>
      <c r="I311" s="1">
        <f>O$2* $M311</f>
        <v>180.87259495825322</v>
      </c>
      <c r="J311" s="1">
        <f>P$2* $M311</f>
        <v>180.87259495825322</v>
      </c>
      <c r="K311" s="1">
        <f>Q$2* $M311</f>
        <v>542.61778487475965</v>
      </c>
      <c r="L311" s="1">
        <f>R$2* $M311</f>
        <v>180.87259495825322</v>
      </c>
      <c r="M311" s="1">
        <f>M310*POWER(1 + $I$2, 1/12)</f>
        <v>1.8087259495825321</v>
      </c>
      <c r="N311" s="1">
        <f t="shared" si="34"/>
        <v>1085.2355697495193</v>
      </c>
      <c r="O311" s="1">
        <f>O310*POWER(1 + $H$2, 1/12)</f>
        <v>3.2250999437137464</v>
      </c>
      <c r="P311" s="1">
        <f>$M$2 * O311</f>
        <v>12900.399774854986</v>
      </c>
      <c r="Q311" s="1">
        <f xml:space="preserve"> P311 * (1-$J$2)</f>
        <v>12255.379786112237</v>
      </c>
      <c r="R311" s="1">
        <f>R310*POWER(1+G$2, 1/12)</f>
        <v>3.2250999437137464</v>
      </c>
      <c r="S311" s="1">
        <f>L$2*R311</f>
        <v>1225537.9786112236</v>
      </c>
      <c r="T311" s="1">
        <f t="shared" si="28"/>
        <v>9549.092893372861</v>
      </c>
      <c r="U311" s="7">
        <f t="shared" si="32"/>
        <v>1358869.0230129433</v>
      </c>
      <c r="V311" s="25">
        <f>-SUM(T$24:T311)/T$23</f>
        <v>68.943451150647178</v>
      </c>
      <c r="W311" s="15">
        <f>IF(A311&lt;=K$2,IF(A311=K$2,T311+G311, T311), 0)</f>
        <v>0</v>
      </c>
      <c r="X311" s="15">
        <f t="shared" si="33"/>
        <v>494478.63807538874</v>
      </c>
      <c r="Y311" s="25">
        <f>-SUM(W$24:W311)/W$23</f>
        <v>25.723931903769437</v>
      </c>
      <c r="Z311" s="8"/>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2"/>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row>
    <row r="312" spans="1:92" ht="15.75" thickBot="1" x14ac:dyDescent="0.3">
      <c r="A312" s="34">
        <v>289</v>
      </c>
      <c r="B312" s="11">
        <f>PMT(E$2/12, C$2, -E$23)</f>
        <v>1621.0513229898563</v>
      </c>
      <c r="C312" s="11">
        <f>IPMT(E$2/12, A312, C$2, -E$23)</f>
        <v>306.65096594776037</v>
      </c>
      <c r="D312" s="11">
        <f>PPMT(E$2/12, A312, C$2, -E$23)</f>
        <v>1314.4003570420959</v>
      </c>
      <c r="E312" s="11">
        <f t="shared" si="29"/>
        <v>103823.07368219036</v>
      </c>
      <c r="F312" s="11">
        <f t="shared" si="30"/>
        <v>276176.92631780979</v>
      </c>
      <c r="G312" s="11">
        <f>F312+S312-L$2</f>
        <v>1126707.8983554577</v>
      </c>
      <c r="H312" s="1">
        <f t="shared" si="31"/>
        <v>0</v>
      </c>
      <c r="I312" s="1">
        <f>O$2* $M312</f>
        <v>181.2451628895688</v>
      </c>
      <c r="J312" s="1">
        <f>P$2* $M312</f>
        <v>181.2451628895688</v>
      </c>
      <c r="K312" s="1">
        <f>Q$2* $M312</f>
        <v>543.73548866870635</v>
      </c>
      <c r="L312" s="1">
        <f>R$2* $M312</f>
        <v>181.2451628895688</v>
      </c>
      <c r="M312" s="1">
        <f>M311*POWER(1 + $I$2, 1/12)</f>
        <v>1.812451628895688</v>
      </c>
      <c r="N312" s="1">
        <f t="shared" si="34"/>
        <v>1087.4709773374127</v>
      </c>
      <c r="O312" s="1">
        <f>O311*POWER(1 + $H$2, 1/12)</f>
        <v>3.2382394000990735</v>
      </c>
      <c r="P312" s="1">
        <f>$M$2 * O312</f>
        <v>12952.957600396294</v>
      </c>
      <c r="Q312" s="1">
        <f xml:space="preserve"> P312 * (1-$J$2)</f>
        <v>12305.309720376479</v>
      </c>
      <c r="R312" s="1">
        <f>R311*POWER(1+G$2, 1/12)</f>
        <v>3.2382394000990735</v>
      </c>
      <c r="S312" s="1">
        <f>L$2*R312</f>
        <v>1230530.9720376479</v>
      </c>
      <c r="T312" s="1">
        <f t="shared" si="28"/>
        <v>9596.7874200492097</v>
      </c>
      <c r="U312" s="7">
        <f t="shared" si="32"/>
        <v>1368465.8104329926</v>
      </c>
      <c r="V312" s="25">
        <f>-SUM(T$24:T312)/T$23</f>
        <v>69.423290521649648</v>
      </c>
      <c r="W312" s="15">
        <f>IF(A312&lt;=K$2,IF(A312=K$2,T312+G312, T312), 0)</f>
        <v>0</v>
      </c>
      <c r="X312" s="15">
        <f t="shared" si="33"/>
        <v>494478.63807538874</v>
      </c>
      <c r="Y312" s="25">
        <f>-SUM(W$24:W312)/W$23</f>
        <v>25.723931903769437</v>
      </c>
      <c r="Z312" s="8"/>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2"/>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row>
    <row r="313" spans="1:92" ht="15.75" thickBot="1" x14ac:dyDescent="0.3">
      <c r="A313" s="34">
        <v>290</v>
      </c>
      <c r="B313" s="11">
        <f>PMT(E$2/12, C$2, -E$23)</f>
        <v>1621.0513229898563</v>
      </c>
      <c r="C313" s="11">
        <f>IPMT(E$2/12, A313, C$2, -E$23)</f>
        <v>302.81729823972091</v>
      </c>
      <c r="D313" s="11">
        <f>PPMT(E$2/12, A313, C$2, -E$23)</f>
        <v>1318.2340247501354</v>
      </c>
      <c r="E313" s="11">
        <f t="shared" si="29"/>
        <v>102504.83965744021</v>
      </c>
      <c r="F313" s="11">
        <f t="shared" si="30"/>
        <v>277495.16034255992</v>
      </c>
      <c r="G313" s="11">
        <f>F313+S313-L$2</f>
        <v>1133039.4678799023</v>
      </c>
      <c r="H313" s="1">
        <f t="shared" si="31"/>
        <v>0</v>
      </c>
      <c r="I313" s="1">
        <f>O$2* $M313</f>
        <v>181.61849824982227</v>
      </c>
      <c r="J313" s="1">
        <f>P$2* $M313</f>
        <v>181.61849824982227</v>
      </c>
      <c r="K313" s="1">
        <f>Q$2* $M313</f>
        <v>544.85549474946686</v>
      </c>
      <c r="L313" s="1">
        <f>R$2* $M313</f>
        <v>181.61849824982227</v>
      </c>
      <c r="M313" s="1">
        <f>M312*POWER(1 + $I$2, 1/12)</f>
        <v>1.8161849824982228</v>
      </c>
      <c r="N313" s="1">
        <f t="shared" si="34"/>
        <v>1089.7109894989337</v>
      </c>
      <c r="O313" s="1">
        <f>O312*POWER(1 + $H$2, 1/12)</f>
        <v>3.2514323882561644</v>
      </c>
      <c r="P313" s="1">
        <f>$M$2 * O313</f>
        <v>13005.729553024657</v>
      </c>
      <c r="Q313" s="1">
        <f xml:space="preserve"> P313 * (1-$J$2)</f>
        <v>12355.443075373423</v>
      </c>
      <c r="R313" s="1">
        <f>R312*POWER(1+G$2, 1/12)</f>
        <v>3.2514323882561644</v>
      </c>
      <c r="S313" s="1">
        <f>L$2*R313</f>
        <v>1235544.3075373424</v>
      </c>
      <c r="T313" s="1">
        <f t="shared" si="28"/>
        <v>9644.6807628846327</v>
      </c>
      <c r="U313" s="7">
        <f t="shared" si="32"/>
        <v>1378110.4911958773</v>
      </c>
      <c r="V313" s="25">
        <f>-SUM(T$24:T313)/T$23</f>
        <v>69.905524559793875</v>
      </c>
      <c r="W313" s="15">
        <f>IF(A313&lt;=K$2,IF(A313=K$2,T313+G313, T313), 0)</f>
        <v>0</v>
      </c>
      <c r="X313" s="15">
        <f t="shared" si="33"/>
        <v>494478.63807538874</v>
      </c>
      <c r="Y313" s="25">
        <f>-SUM(W$24:W313)/W$23</f>
        <v>25.723931903769437</v>
      </c>
      <c r="Z313" s="8"/>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2"/>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row>
    <row r="314" spans="1:92" ht="15.75" thickBot="1" x14ac:dyDescent="0.3">
      <c r="A314" s="34">
        <v>291</v>
      </c>
      <c r="B314" s="11">
        <f>PMT(E$2/12, C$2, -E$23)</f>
        <v>1621.0513229898563</v>
      </c>
      <c r="C314" s="11">
        <f>IPMT(E$2/12, A314, C$2, -E$23)</f>
        <v>298.97244900086639</v>
      </c>
      <c r="D314" s="11">
        <f>PPMT(E$2/12, A314, C$2, -E$23)</f>
        <v>1322.0788739889899</v>
      </c>
      <c r="E314" s="11">
        <f t="shared" si="29"/>
        <v>101182.76078345123</v>
      </c>
      <c r="F314" s="11">
        <f t="shared" si="30"/>
        <v>278817.23921654891</v>
      </c>
      <c r="G314" s="11">
        <f>F314+S314-L$2</f>
        <v>1139395.3072029806</v>
      </c>
      <c r="H314" s="1">
        <f t="shared" si="31"/>
        <v>0</v>
      </c>
      <c r="I314" s="1">
        <f>O$2* $M314</f>
        <v>181.99260261979165</v>
      </c>
      <c r="J314" s="1">
        <f>P$2* $M314</f>
        <v>181.99260261979165</v>
      </c>
      <c r="K314" s="1">
        <f>Q$2* $M314</f>
        <v>545.97780785937493</v>
      </c>
      <c r="L314" s="1">
        <f>R$2* $M314</f>
        <v>181.99260261979165</v>
      </c>
      <c r="M314" s="1">
        <f>M313*POWER(1 + $I$2, 1/12)</f>
        <v>1.8199260261979164</v>
      </c>
      <c r="N314" s="1">
        <f t="shared" si="34"/>
        <v>1091.9556157187499</v>
      </c>
      <c r="O314" s="1">
        <f>O313*POWER(1 + $H$2, 1/12)</f>
        <v>3.2646791262800834</v>
      </c>
      <c r="P314" s="1">
        <f>$M$2 * O314</f>
        <v>13058.716505120334</v>
      </c>
      <c r="Q314" s="1">
        <f xml:space="preserve"> P314 * (1-$J$2)</f>
        <v>12405.780679864316</v>
      </c>
      <c r="R314" s="1">
        <f>R313*POWER(1+G$2, 1/12)</f>
        <v>3.2646791262800834</v>
      </c>
      <c r="S314" s="1">
        <f>L$2*R314</f>
        <v>1240578.0679864318</v>
      </c>
      <c r="T314" s="1">
        <f t="shared" si="28"/>
        <v>9692.77374115571</v>
      </c>
      <c r="U314" s="7">
        <f t="shared" si="32"/>
        <v>1387803.2649370329</v>
      </c>
      <c r="V314" s="25">
        <f>-SUM(T$24:T314)/T$23</f>
        <v>70.390163246851657</v>
      </c>
      <c r="W314" s="15">
        <f>IF(A314&lt;=K$2,IF(A314=K$2,T314+G314, T314), 0)</f>
        <v>0</v>
      </c>
      <c r="X314" s="15">
        <f t="shared" si="33"/>
        <v>494478.63807538874</v>
      </c>
      <c r="Y314" s="25">
        <f>-SUM(W$24:W314)/W$23</f>
        <v>25.723931903769437</v>
      </c>
      <c r="Z314" s="8"/>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2"/>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row>
    <row r="315" spans="1:92" ht="15.75" thickBot="1" x14ac:dyDescent="0.3">
      <c r="A315" s="34">
        <v>292</v>
      </c>
      <c r="B315" s="11">
        <f>PMT(E$2/12, C$2, -E$23)</f>
        <v>1621.0513229898563</v>
      </c>
      <c r="C315" s="11">
        <f>IPMT(E$2/12, A315, C$2, -E$23)</f>
        <v>295.11638561839845</v>
      </c>
      <c r="D315" s="11">
        <f>PPMT(E$2/12, A315, C$2, -E$23)</f>
        <v>1325.9349373714579</v>
      </c>
      <c r="E315" s="11">
        <f t="shared" si="29"/>
        <v>99856.825846079766</v>
      </c>
      <c r="F315" s="11">
        <f t="shared" si="30"/>
        <v>280143.17415392038</v>
      </c>
      <c r="G315" s="11">
        <f>F315+S315-L$2</f>
        <v>1145775.5107526081</v>
      </c>
      <c r="H315" s="1">
        <f t="shared" si="31"/>
        <v>0</v>
      </c>
      <c r="I315" s="1">
        <f>O$2* $M315</f>
        <v>182.36747758351098</v>
      </c>
      <c r="J315" s="1">
        <f>P$2* $M315</f>
        <v>182.36747758351098</v>
      </c>
      <c r="K315" s="1">
        <f>Q$2* $M315</f>
        <v>547.1024327505329</v>
      </c>
      <c r="L315" s="1">
        <f>R$2* $M315</f>
        <v>182.36747758351098</v>
      </c>
      <c r="M315" s="1">
        <f>M314*POWER(1 + $I$2, 1/12)</f>
        <v>1.8236747758351097</v>
      </c>
      <c r="N315" s="1">
        <f t="shared" si="34"/>
        <v>1094.2048655010658</v>
      </c>
      <c r="O315" s="1">
        <f>O314*POWER(1 + $H$2, 1/12)</f>
        <v>3.2779798331544412</v>
      </c>
      <c r="P315" s="1">
        <f>$M$2 * O315</f>
        <v>13111.919332617765</v>
      </c>
      <c r="Q315" s="1">
        <f xml:space="preserve"> P315 * (1-$J$2)</f>
        <v>12456.323365986877</v>
      </c>
      <c r="R315" s="1">
        <f>R314*POWER(1+G$2, 1/12)</f>
        <v>3.2779798331544412</v>
      </c>
      <c r="S315" s="1">
        <f>L$2*R315</f>
        <v>1245632.3365986876</v>
      </c>
      <c r="T315" s="1">
        <f t="shared" si="28"/>
        <v>9741.0671774959537</v>
      </c>
      <c r="U315" s="7">
        <f t="shared" si="32"/>
        <v>1397544.3321145289</v>
      </c>
      <c r="V315" s="25">
        <f>-SUM(T$24:T315)/T$23</f>
        <v>70.87721660572646</v>
      </c>
      <c r="W315" s="15">
        <f>IF(A315&lt;=K$2,IF(A315=K$2,T315+G315, T315), 0)</f>
        <v>0</v>
      </c>
      <c r="X315" s="15">
        <f t="shared" si="33"/>
        <v>494478.63807538874</v>
      </c>
      <c r="Y315" s="25">
        <f>-SUM(W$24:W315)/W$23</f>
        <v>25.723931903769437</v>
      </c>
      <c r="Z315" s="8"/>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2"/>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row>
    <row r="316" spans="1:92" ht="15.75" thickBot="1" x14ac:dyDescent="0.3">
      <c r="A316" s="34">
        <v>293</v>
      </c>
      <c r="B316" s="11">
        <f>PMT(E$2/12, C$2, -E$23)</f>
        <v>1621.0513229898563</v>
      </c>
      <c r="C316" s="11">
        <f>IPMT(E$2/12, A316, C$2, -E$23)</f>
        <v>291.2490753843984</v>
      </c>
      <c r="D316" s="11">
        <f>PPMT(E$2/12, A316, C$2, -E$23)</f>
        <v>1329.802247605458</v>
      </c>
      <c r="E316" s="11">
        <f t="shared" si="29"/>
        <v>98527.023598474305</v>
      </c>
      <c r="F316" s="11">
        <f t="shared" si="30"/>
        <v>281472.97640152584</v>
      </c>
      <c r="G316" s="11">
        <f>F316+S316-L$2</f>
        <v>1152180.1733284316</v>
      </c>
      <c r="H316" s="1">
        <f t="shared" si="31"/>
        <v>0</v>
      </c>
      <c r="I316" s="1">
        <f>O$2* $M316</f>
        <v>182.74312472827722</v>
      </c>
      <c r="J316" s="1">
        <f>P$2* $M316</f>
        <v>182.74312472827722</v>
      </c>
      <c r="K316" s="1">
        <f>Q$2* $M316</f>
        <v>548.22937418483173</v>
      </c>
      <c r="L316" s="1">
        <f>R$2* $M316</f>
        <v>182.74312472827722</v>
      </c>
      <c r="M316" s="1">
        <f>M315*POWER(1 + $I$2, 1/12)</f>
        <v>1.8274312472827723</v>
      </c>
      <c r="N316" s="1">
        <f t="shared" si="34"/>
        <v>1096.4587483696635</v>
      </c>
      <c r="O316" s="1">
        <f>O315*POWER(1 + $H$2, 1/12)</f>
        <v>3.2913347287550154</v>
      </c>
      <c r="P316" s="1">
        <f>$M$2 * O316</f>
        <v>13165.338915020062</v>
      </c>
      <c r="Q316" s="1">
        <f xml:space="preserve"> P316 * (1-$J$2)</f>
        <v>12507.071969269058</v>
      </c>
      <c r="R316" s="1">
        <f>R315*POWER(1+G$2, 1/12)</f>
        <v>3.2913347287550154</v>
      </c>
      <c r="S316" s="1">
        <f>L$2*R316</f>
        <v>1250707.1969269058</v>
      </c>
      <c r="T316" s="1">
        <f t="shared" si="28"/>
        <v>9789.5618979095379</v>
      </c>
      <c r="U316" s="7">
        <f t="shared" si="32"/>
        <v>1407333.8940124384</v>
      </c>
      <c r="V316" s="25">
        <f>-SUM(T$24:T316)/T$23</f>
        <v>71.366694700621935</v>
      </c>
      <c r="W316" s="15">
        <f>IF(A316&lt;=K$2,IF(A316=K$2,T316+G316, T316), 0)</f>
        <v>0</v>
      </c>
      <c r="X316" s="15">
        <f t="shared" si="33"/>
        <v>494478.63807538874</v>
      </c>
      <c r="Y316" s="25">
        <f>-SUM(W$24:W316)/W$23</f>
        <v>25.723931903769437</v>
      </c>
      <c r="Z316" s="8"/>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2"/>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row>
    <row r="317" spans="1:92" ht="15.75" thickBot="1" x14ac:dyDescent="0.3">
      <c r="A317" s="34">
        <v>294</v>
      </c>
      <c r="B317" s="11">
        <f>PMT(E$2/12, C$2, -E$23)</f>
        <v>1621.0513229898563</v>
      </c>
      <c r="C317" s="11">
        <f>IPMT(E$2/12, A317, C$2, -E$23)</f>
        <v>287.37048549554913</v>
      </c>
      <c r="D317" s="11">
        <f>PPMT(E$2/12, A317, C$2, -E$23)</f>
        <v>1333.6808374943073</v>
      </c>
      <c r="E317" s="11">
        <f t="shared" si="29"/>
        <v>97193.342760979998</v>
      </c>
      <c r="F317" s="11">
        <f t="shared" si="30"/>
        <v>282806.65723902016</v>
      </c>
      <c r="G317" s="11">
        <f>F317+S317-L$2</f>
        <v>1158609.3901033059</v>
      </c>
      <c r="H317" s="1">
        <f t="shared" si="31"/>
        <v>0</v>
      </c>
      <c r="I317" s="1">
        <f>O$2* $M317</f>
        <v>183.11954564465694</v>
      </c>
      <c r="J317" s="1">
        <f>P$2* $M317</f>
        <v>183.11954564465694</v>
      </c>
      <c r="K317" s="1">
        <f>Q$2* $M317</f>
        <v>549.35863693397084</v>
      </c>
      <c r="L317" s="1">
        <f>R$2* $M317</f>
        <v>183.11954564465694</v>
      </c>
      <c r="M317" s="1">
        <f>M316*POWER(1 + $I$2, 1/12)</f>
        <v>1.8311954564465693</v>
      </c>
      <c r="N317" s="1">
        <f t="shared" si="34"/>
        <v>1098.7172738679417</v>
      </c>
      <c r="O317" s="1">
        <f>O316*POWER(1 + $H$2, 1/12)</f>
        <v>3.304744033853384</v>
      </c>
      <c r="P317" s="1">
        <f>$M$2 * O317</f>
        <v>13218.976135413535</v>
      </c>
      <c r="Q317" s="1">
        <f xml:space="preserve"> P317 * (1-$J$2)</f>
        <v>12558.027328642858</v>
      </c>
      <c r="R317" s="1">
        <f>R316*POWER(1+G$2, 1/12)</f>
        <v>3.304744033853384</v>
      </c>
      <c r="S317" s="1">
        <f>L$2*R317</f>
        <v>1255802.7328642858</v>
      </c>
      <c r="T317" s="1">
        <f t="shared" si="28"/>
        <v>9838.2587317850594</v>
      </c>
      <c r="U317" s="7">
        <f t="shared" si="32"/>
        <v>1417172.1527442234</v>
      </c>
      <c r="V317" s="25">
        <f>-SUM(T$24:T317)/T$23</f>
        <v>71.858607637211179</v>
      </c>
      <c r="W317" s="15">
        <f>IF(A317&lt;=K$2,IF(A317=K$2,T317+G317, T317), 0)</f>
        <v>0</v>
      </c>
      <c r="X317" s="15">
        <f t="shared" si="33"/>
        <v>494478.63807538874</v>
      </c>
      <c r="Y317" s="25">
        <f>-SUM(W$24:W317)/W$23</f>
        <v>25.723931903769437</v>
      </c>
      <c r="Z317" s="8"/>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2"/>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row>
    <row r="318" spans="1:92" ht="15.75" thickBot="1" x14ac:dyDescent="0.3">
      <c r="A318" s="34">
        <v>295</v>
      </c>
      <c r="B318" s="11">
        <f>PMT(E$2/12, C$2, -E$23)</f>
        <v>1621.0513229898563</v>
      </c>
      <c r="C318" s="11">
        <f>IPMT(E$2/12, A318, C$2, -E$23)</f>
        <v>283.48058305285736</v>
      </c>
      <c r="D318" s="11">
        <f>PPMT(E$2/12, A318, C$2, -E$23)</f>
        <v>1337.570739936999</v>
      </c>
      <c r="E318" s="11">
        <f t="shared" si="29"/>
        <v>95855.772021042998</v>
      </c>
      <c r="F318" s="11">
        <f t="shared" si="30"/>
        <v>284144.22797895718</v>
      </c>
      <c r="G318" s="11">
        <f>F318+S318-L$2</f>
        <v>1165063.2566247759</v>
      </c>
      <c r="H318" s="1">
        <f t="shared" si="31"/>
        <v>0</v>
      </c>
      <c r="I318" s="1">
        <f>O$2* $M318</f>
        <v>183.49674192649292</v>
      </c>
      <c r="J318" s="1">
        <f>P$2* $M318</f>
        <v>183.49674192649292</v>
      </c>
      <c r="K318" s="1">
        <f>Q$2* $M318</f>
        <v>550.49022577947881</v>
      </c>
      <c r="L318" s="1">
        <f>R$2* $M318</f>
        <v>183.49674192649292</v>
      </c>
      <c r="M318" s="1">
        <f>M317*POWER(1 + $I$2, 1/12)</f>
        <v>1.8349674192649292</v>
      </c>
      <c r="N318" s="1">
        <f t="shared" si="34"/>
        <v>1100.9804515589576</v>
      </c>
      <c r="O318" s="1">
        <f>O317*POWER(1 + $H$2, 1/12)</f>
        <v>3.318207970120576</v>
      </c>
      <c r="P318" s="1">
        <f>$M$2 * O318</f>
        <v>13272.831880482305</v>
      </c>
      <c r="Q318" s="1">
        <f xml:space="preserve"> P318 * (1-$J$2)</f>
        <v>12609.19028645819</v>
      </c>
      <c r="R318" s="1">
        <f>R317*POWER(1+G$2, 1/12)</f>
        <v>3.318207970120576</v>
      </c>
      <c r="S318" s="1">
        <f>L$2*R318</f>
        <v>1260919.0286458188</v>
      </c>
      <c r="T318" s="1">
        <f t="shared" si="28"/>
        <v>9887.1585119093761</v>
      </c>
      <c r="U318" s="7">
        <f t="shared" si="32"/>
        <v>1427059.3112561328</v>
      </c>
      <c r="V318" s="25">
        <f>-SUM(T$24:T318)/T$23</f>
        <v>72.352965562806645</v>
      </c>
      <c r="W318" s="15">
        <f>IF(A318&lt;=K$2,IF(A318=K$2,T318+G318, T318), 0)</f>
        <v>0</v>
      </c>
      <c r="X318" s="15">
        <f t="shared" si="33"/>
        <v>494478.63807538874</v>
      </c>
      <c r="Y318" s="25">
        <f>-SUM(W$24:W318)/W$23</f>
        <v>25.723931903769437</v>
      </c>
      <c r="Z318" s="8"/>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2"/>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row>
    <row r="319" spans="1:92" ht="15.75" thickBot="1" x14ac:dyDescent="0.3">
      <c r="A319" s="34">
        <v>296</v>
      </c>
      <c r="B319" s="11">
        <f>PMT(E$2/12, C$2, -E$23)</f>
        <v>1621.0513229898563</v>
      </c>
      <c r="C319" s="11">
        <f>IPMT(E$2/12, A319, C$2, -E$23)</f>
        <v>279.57933506137442</v>
      </c>
      <c r="D319" s="11">
        <f>PPMT(E$2/12, A319, C$2, -E$23)</f>
        <v>1341.4719879284817</v>
      </c>
      <c r="E319" s="11">
        <f t="shared" si="29"/>
        <v>94514.300033114516</v>
      </c>
      <c r="F319" s="11">
        <f t="shared" si="30"/>
        <v>285485.69996688567</v>
      </c>
      <c r="G319" s="11">
        <f>F319+S319-L$2</f>
        <v>1171541.8688165653</v>
      </c>
      <c r="H319" s="1">
        <f t="shared" si="31"/>
        <v>0</v>
      </c>
      <c r="I319" s="1">
        <f>O$2* $M319</f>
        <v>183.87471517091109</v>
      </c>
      <c r="J319" s="1">
        <f>P$2* $M319</f>
        <v>183.87471517091109</v>
      </c>
      <c r="K319" s="1">
        <f>Q$2* $M319</f>
        <v>551.62414551273332</v>
      </c>
      <c r="L319" s="1">
        <f>R$2* $M319</f>
        <v>183.87471517091109</v>
      </c>
      <c r="M319" s="1">
        <f>M318*POWER(1 + $I$2, 1/12)</f>
        <v>1.838747151709111</v>
      </c>
      <c r="N319" s="1">
        <f t="shared" si="34"/>
        <v>1103.2482910254666</v>
      </c>
      <c r="O319" s="1">
        <f>O318*POWER(1 + $H$2, 1/12)</f>
        <v>3.3317267601307359</v>
      </c>
      <c r="P319" s="1">
        <f>$M$2 * O319</f>
        <v>13326.907040522943</v>
      </c>
      <c r="Q319" s="1">
        <f xml:space="preserve"> P319 * (1-$J$2)</f>
        <v>12660.561688496795</v>
      </c>
      <c r="R319" s="1">
        <f>R318*POWER(1+G$2, 1/12)</f>
        <v>3.3317267601307359</v>
      </c>
      <c r="S319" s="1">
        <f>L$2*R319</f>
        <v>1266056.1688496796</v>
      </c>
      <c r="T319" s="1">
        <f t="shared" si="28"/>
        <v>9936.2620744814703</v>
      </c>
      <c r="U319" s="7">
        <f t="shared" si="32"/>
        <v>1436995.5733306143</v>
      </c>
      <c r="V319" s="25">
        <f>-SUM(T$24:T319)/T$23</f>
        <v>72.849778666530725</v>
      </c>
      <c r="W319" s="15">
        <f>IF(A319&lt;=K$2,IF(A319=K$2,T319+G319, T319), 0)</f>
        <v>0</v>
      </c>
      <c r="X319" s="15">
        <f t="shared" si="33"/>
        <v>494478.63807538874</v>
      </c>
      <c r="Y319" s="25">
        <f>-SUM(W$24:W319)/W$23</f>
        <v>25.723931903769437</v>
      </c>
      <c r="Z319" s="8"/>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2"/>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row>
    <row r="320" spans="1:92" ht="15.75" thickBot="1" x14ac:dyDescent="0.3">
      <c r="A320" s="34">
        <v>297</v>
      </c>
      <c r="B320" s="11">
        <f>PMT(E$2/12, C$2, -E$23)</f>
        <v>1621.0513229898563</v>
      </c>
      <c r="C320" s="11">
        <f>IPMT(E$2/12, A320, C$2, -E$23)</f>
        <v>275.66670842991635</v>
      </c>
      <c r="D320" s="11">
        <f>PPMT(E$2/12, A320, C$2, -E$23)</f>
        <v>1345.38461455994</v>
      </c>
      <c r="E320" s="11">
        <f t="shared" si="29"/>
        <v>93168.915418554578</v>
      </c>
      <c r="F320" s="11">
        <f t="shared" si="30"/>
        <v>286831.08458144561</v>
      </c>
      <c r="G320" s="11">
        <f>F320+S320-L$2</f>
        <v>1178045.3229800705</v>
      </c>
      <c r="H320" s="1">
        <f t="shared" si="31"/>
        <v>0</v>
      </c>
      <c r="I320" s="1">
        <f>O$2* $M320</f>
        <v>184.25346697832714</v>
      </c>
      <c r="J320" s="1">
        <f>P$2* $M320</f>
        <v>184.25346697832714</v>
      </c>
      <c r="K320" s="1">
        <f>Q$2* $M320</f>
        <v>552.76040093498148</v>
      </c>
      <c r="L320" s="1">
        <f>R$2* $M320</f>
        <v>184.25346697832714</v>
      </c>
      <c r="M320" s="1">
        <f>M319*POWER(1 + $I$2, 1/12)</f>
        <v>1.8425346697832714</v>
      </c>
      <c r="N320" s="1">
        <f t="shared" si="34"/>
        <v>1105.520801869963</v>
      </c>
      <c r="O320" s="1">
        <f>O319*POWER(1 + $H$2, 1/12)</f>
        <v>3.3453006273648023</v>
      </c>
      <c r="P320" s="1">
        <f>$M$2 * O320</f>
        <v>13381.20250945921</v>
      </c>
      <c r="Q320" s="1">
        <f xml:space="preserve"> P320 * (1-$J$2)</f>
        <v>12712.142383986249</v>
      </c>
      <c r="R320" s="1">
        <f>R319*POWER(1+G$2, 1/12)</f>
        <v>3.3453006273648023</v>
      </c>
      <c r="S320" s="1">
        <f>L$2*R320</f>
        <v>1271214.2383986248</v>
      </c>
      <c r="T320" s="1">
        <f t="shared" si="28"/>
        <v>9985.5702591264289</v>
      </c>
      <c r="U320" s="7">
        <f t="shared" si="32"/>
        <v>1446981.1435897406</v>
      </c>
      <c r="V320" s="25">
        <f>-SUM(T$24:T320)/T$23</f>
        <v>73.349057179487048</v>
      </c>
      <c r="W320" s="15">
        <f>IF(A320&lt;=K$2,IF(A320=K$2,T320+G320, T320), 0)</f>
        <v>0</v>
      </c>
      <c r="X320" s="15">
        <f t="shared" si="33"/>
        <v>494478.63807538874</v>
      </c>
      <c r="Y320" s="25">
        <f>-SUM(W$24:W320)/W$23</f>
        <v>25.723931903769437</v>
      </c>
      <c r="Z320" s="8"/>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2"/>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row>
    <row r="321" spans="1:92" ht="15.75" thickBot="1" x14ac:dyDescent="0.3">
      <c r="A321" s="34">
        <v>298</v>
      </c>
      <c r="B321" s="11">
        <f>PMT(E$2/12, C$2, -E$23)</f>
        <v>1621.0513229898563</v>
      </c>
      <c r="C321" s="11">
        <f>IPMT(E$2/12, A321, C$2, -E$23)</f>
        <v>271.74266997078325</v>
      </c>
      <c r="D321" s="11">
        <f>PPMT(E$2/12, A321, C$2, -E$23)</f>
        <v>1349.3086530190731</v>
      </c>
      <c r="E321" s="11">
        <f t="shared" si="29"/>
        <v>91819.6067655355</v>
      </c>
      <c r="F321" s="11">
        <f t="shared" si="30"/>
        <v>288180.39323446469</v>
      </c>
      <c r="G321" s="11">
        <f>F321+S321-L$2</f>
        <v>1184573.7157958616</v>
      </c>
      <c r="H321" s="1">
        <f t="shared" si="31"/>
        <v>0</v>
      </c>
      <c r="I321" s="1">
        <f>O$2* $M321</f>
        <v>184.63299895245336</v>
      </c>
      <c r="J321" s="1">
        <f>P$2* $M321</f>
        <v>184.63299895245336</v>
      </c>
      <c r="K321" s="1">
        <f>Q$2* $M321</f>
        <v>553.89899685736009</v>
      </c>
      <c r="L321" s="1">
        <f>R$2* $M321</f>
        <v>184.63299895245336</v>
      </c>
      <c r="M321" s="1">
        <f>M320*POWER(1 + $I$2, 1/12)</f>
        <v>1.8463299895245338</v>
      </c>
      <c r="N321" s="1">
        <f t="shared" si="34"/>
        <v>1107.7979937147202</v>
      </c>
      <c r="O321" s="1">
        <f>O320*POWER(1 + $H$2, 1/12)</f>
        <v>3.3589297962142028</v>
      </c>
      <c r="P321" s="1">
        <f>$M$2 * O321</f>
        <v>13435.719184856811</v>
      </c>
      <c r="Q321" s="1">
        <f xml:space="preserve"> P321 * (1-$J$2)</f>
        <v>12763.93322561397</v>
      </c>
      <c r="R321" s="1">
        <f>R320*POWER(1+G$2, 1/12)</f>
        <v>3.3589297962142028</v>
      </c>
      <c r="S321" s="1">
        <f>L$2*R321</f>
        <v>1276393.322561397</v>
      </c>
      <c r="T321" s="1">
        <f t="shared" si="28"/>
        <v>10035.083908909393</v>
      </c>
      <c r="U321" s="7">
        <f t="shared" si="32"/>
        <v>1457016.2274986501</v>
      </c>
      <c r="V321" s="25">
        <f>-SUM(T$24:T321)/T$23</f>
        <v>73.850811374932519</v>
      </c>
      <c r="W321" s="15">
        <f>IF(A321&lt;=K$2,IF(A321=K$2,T321+G321, T321), 0)</f>
        <v>0</v>
      </c>
      <c r="X321" s="15">
        <f t="shared" si="33"/>
        <v>494478.63807538874</v>
      </c>
      <c r="Y321" s="25">
        <f>-SUM(W$24:W321)/W$23</f>
        <v>25.723931903769437</v>
      </c>
      <c r="Z321" s="8"/>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2"/>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row>
    <row r="322" spans="1:92" ht="15.75" thickBot="1" x14ac:dyDescent="0.3">
      <c r="A322" s="34">
        <v>299</v>
      </c>
      <c r="B322" s="11">
        <f>PMT(E$2/12, C$2, -E$23)</f>
        <v>1621.0513229898563</v>
      </c>
      <c r="C322" s="11">
        <f>IPMT(E$2/12, A322, C$2, -E$23)</f>
        <v>267.80718639947764</v>
      </c>
      <c r="D322" s="11">
        <f>PPMT(E$2/12, A322, C$2, -E$23)</f>
        <v>1353.244136590379</v>
      </c>
      <c r="E322" s="11">
        <f t="shared" si="29"/>
        <v>90466.36262894512</v>
      </c>
      <c r="F322" s="11">
        <f t="shared" si="30"/>
        <v>289533.63737105508</v>
      </c>
      <c r="G322" s="11">
        <f>F322+S322-L$2</f>
        <v>1191127.1443251895</v>
      </c>
      <c r="H322" s="1">
        <f t="shared" si="31"/>
        <v>0</v>
      </c>
      <c r="I322" s="1">
        <f>O$2* $M322</f>
        <v>185.01331270030548</v>
      </c>
      <c r="J322" s="1">
        <f>P$2* $M322</f>
        <v>185.01331270030548</v>
      </c>
      <c r="K322" s="1">
        <f>Q$2* $M322</f>
        <v>555.0399381009164</v>
      </c>
      <c r="L322" s="1">
        <f>R$2* $M322</f>
        <v>185.01331270030548</v>
      </c>
      <c r="M322" s="1">
        <f>M321*POWER(1 + $I$2, 1/12)</f>
        <v>1.8501331270030548</v>
      </c>
      <c r="N322" s="1">
        <f t="shared" si="34"/>
        <v>1110.0798762018328</v>
      </c>
      <c r="O322" s="1">
        <f>O321*POWER(1 + $H$2, 1/12)</f>
        <v>3.3726144919845642</v>
      </c>
      <c r="P322" s="1">
        <f>$M$2 * O322</f>
        <v>13490.457967938257</v>
      </c>
      <c r="Q322" s="1">
        <f xml:space="preserve"> P322 * (1-$J$2)</f>
        <v>12815.935069541343</v>
      </c>
      <c r="R322" s="1">
        <f>R321*POWER(1+G$2, 1/12)</f>
        <v>3.3726144919845642</v>
      </c>
      <c r="S322" s="1">
        <f>L$2*R322</f>
        <v>1281593.5069541344</v>
      </c>
      <c r="T322" s="1">
        <f t="shared" si="28"/>
        <v>10084.803870349653</v>
      </c>
      <c r="U322" s="7">
        <f t="shared" si="32"/>
        <v>1467101.0313689997</v>
      </c>
      <c r="V322" s="25">
        <f>-SUM(T$24:T322)/T$23</f>
        <v>74.355051568449994</v>
      </c>
      <c r="W322" s="15">
        <f>IF(A322&lt;=K$2,IF(A322=K$2,T322+G322, T322), 0)</f>
        <v>0</v>
      </c>
      <c r="X322" s="15">
        <f t="shared" si="33"/>
        <v>494478.63807538874</v>
      </c>
      <c r="Y322" s="25">
        <f>-SUM(W$24:W322)/W$23</f>
        <v>25.723931903769437</v>
      </c>
      <c r="Z322" s="8"/>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2"/>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row>
    <row r="323" spans="1:92" ht="15.75" thickBot="1" x14ac:dyDescent="0.3">
      <c r="A323" s="34">
        <v>300</v>
      </c>
      <c r="B323" s="11">
        <f>PMT(E$2/12, C$2, -E$23)</f>
        <v>1621.0513229898563</v>
      </c>
      <c r="C323" s="11">
        <f>IPMT(E$2/12, A323, C$2, -E$23)</f>
        <v>263.86022433442236</v>
      </c>
      <c r="D323" s="11">
        <f>PPMT(E$2/12, A323, C$2, -E$23)</f>
        <v>1357.191098655434</v>
      </c>
      <c r="E323" s="11">
        <f t="shared" si="29"/>
        <v>89109.171530289692</v>
      </c>
      <c r="F323" s="11">
        <f t="shared" si="30"/>
        <v>290890.82846971054</v>
      </c>
      <c r="G323" s="11">
        <f>F323+S323-L$2</f>
        <v>1197705.706011496</v>
      </c>
      <c r="H323" s="1">
        <f t="shared" si="31"/>
        <v>0</v>
      </c>
      <c r="I323" s="1">
        <f>O$2* $M323</f>
        <v>185.39440983220931</v>
      </c>
      <c r="J323" s="1">
        <f>P$2* $M323</f>
        <v>185.39440983220931</v>
      </c>
      <c r="K323" s="1">
        <f>Q$2* $M323</f>
        <v>556.18322949662797</v>
      </c>
      <c r="L323" s="1">
        <f>R$2* $M323</f>
        <v>185.39440983220931</v>
      </c>
      <c r="M323" s="1">
        <f>M322*POWER(1 + $I$2, 1/12)</f>
        <v>1.8539440983220932</v>
      </c>
      <c r="N323" s="1">
        <f t="shared" si="34"/>
        <v>1112.3664589932559</v>
      </c>
      <c r="O323" s="1">
        <f>O322*POWER(1 + $H$2, 1/12)</f>
        <v>3.3863549408994356</v>
      </c>
      <c r="P323" s="1">
        <f>$M$2 * O323</f>
        <v>13545.419763597742</v>
      </c>
      <c r="Q323" s="1">
        <f xml:space="preserve"> P323 * (1-$J$2)</f>
        <v>12868.148775417854</v>
      </c>
      <c r="R323" s="1">
        <f>R322*POWER(1+G$2, 1/12)</f>
        <v>3.3863549408994356</v>
      </c>
      <c r="S323" s="1">
        <f>L$2*R323</f>
        <v>1286814.8775417856</v>
      </c>
      <c r="T323" s="1">
        <f t="shared" si="28"/>
        <v>10134.730993434741</v>
      </c>
      <c r="U323" s="7">
        <f t="shared" si="32"/>
        <v>1477235.7623624345</v>
      </c>
      <c r="V323" s="25">
        <f>-SUM(T$24:T323)/T$23</f>
        <v>74.861788118121737</v>
      </c>
      <c r="W323" s="15">
        <f>IF(A323&lt;=K$2,IF(A323=K$2,T323+G323, T323), 0)</f>
        <v>0</v>
      </c>
      <c r="X323" s="15">
        <f t="shared" si="33"/>
        <v>494478.63807538874</v>
      </c>
      <c r="Y323" s="25">
        <f>-SUM(W$24:W323)/W$23</f>
        <v>25.723931903769437</v>
      </c>
      <c r="Z323" s="8"/>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2"/>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row>
    <row r="324" spans="1:92" ht="15.75" thickBot="1" x14ac:dyDescent="0.3">
      <c r="A324" s="34">
        <v>301</v>
      </c>
      <c r="B324" s="11">
        <f>PMT(E$2/12, C$2, -E$23)</f>
        <v>1621.0513229898563</v>
      </c>
      <c r="C324" s="11">
        <f>IPMT(E$2/12, A324, C$2, -E$23)</f>
        <v>259.90175029667728</v>
      </c>
      <c r="D324" s="11">
        <f>PPMT(E$2/12, A324, C$2, -E$23)</f>
        <v>1361.1495726931789</v>
      </c>
      <c r="E324" s="11">
        <f t="shared" si="29"/>
        <v>87748.021957596517</v>
      </c>
      <c r="F324" s="11">
        <f t="shared" si="30"/>
        <v>292251.9780424037</v>
      </c>
      <c r="G324" s="11">
        <f>F324+S324-L$2</f>
        <v>1204309.4986819348</v>
      </c>
      <c r="H324" s="1">
        <f t="shared" si="31"/>
        <v>0</v>
      </c>
      <c r="I324" s="1">
        <f>O$2* $M324</f>
        <v>185.77629196180777</v>
      </c>
      <c r="J324" s="1">
        <f>P$2* $M324</f>
        <v>185.77629196180777</v>
      </c>
      <c r="K324" s="1">
        <f>Q$2* $M324</f>
        <v>557.32887588542337</v>
      </c>
      <c r="L324" s="1">
        <f>R$2* $M324</f>
        <v>185.77629196180777</v>
      </c>
      <c r="M324" s="1">
        <f>M323*POWER(1 + $I$2, 1/12)</f>
        <v>1.8577629196180778</v>
      </c>
      <c r="N324" s="1">
        <f t="shared" si="34"/>
        <v>1114.6577517708467</v>
      </c>
      <c r="O324" s="1">
        <f>O323*POWER(1 + $H$2, 1/12)</f>
        <v>3.4001513701040289</v>
      </c>
      <c r="P324" s="1">
        <f>$M$2 * O324</f>
        <v>13600.605480416116</v>
      </c>
      <c r="Q324" s="1">
        <f xml:space="preserve"> P324 * (1-$J$2)</f>
        <v>12920.57520639531</v>
      </c>
      <c r="R324" s="1">
        <f>R323*POWER(1+G$2, 1/12)</f>
        <v>3.4001513701040289</v>
      </c>
      <c r="S324" s="1">
        <f>L$2*R324</f>
        <v>1292057.5206395311</v>
      </c>
      <c r="T324" s="1">
        <f t="shared" si="28"/>
        <v>10184.866131634606</v>
      </c>
      <c r="U324" s="7">
        <f t="shared" si="32"/>
        <v>1487420.6284940692</v>
      </c>
      <c r="V324" s="25">
        <f>-SUM(T$24:T324)/T$23</f>
        <v>75.371031424703474</v>
      </c>
      <c r="W324" s="15">
        <f>IF(A324&lt;=K$2,IF(A324=K$2,T324+G324, T324), 0)</f>
        <v>0</v>
      </c>
      <c r="X324" s="15">
        <f t="shared" si="33"/>
        <v>494478.63807538874</v>
      </c>
      <c r="Y324" s="25">
        <f>-SUM(W$24:W324)/W$23</f>
        <v>25.723931903769437</v>
      </c>
      <c r="Z324" s="8"/>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2"/>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row>
    <row r="325" spans="1:92" ht="15.75" thickBot="1" x14ac:dyDescent="0.3">
      <c r="A325" s="34">
        <v>302</v>
      </c>
      <c r="B325" s="11">
        <f>PMT(E$2/12, C$2, -E$23)</f>
        <v>1621.0513229898563</v>
      </c>
      <c r="C325" s="11">
        <f>IPMT(E$2/12, A325, C$2, -E$23)</f>
        <v>255.93173070965554</v>
      </c>
      <c r="D325" s="11">
        <f>PPMT(E$2/12, A325, C$2, -E$23)</f>
        <v>1365.1195922802008</v>
      </c>
      <c r="E325" s="11">
        <f t="shared" si="29"/>
        <v>86382.902365316317</v>
      </c>
      <c r="F325" s="11">
        <f t="shared" si="30"/>
        <v>293617.09763468389</v>
      </c>
      <c r="G325" s="11">
        <f>F325+S325-L$2</f>
        <v>1210938.6205488939</v>
      </c>
      <c r="H325" s="1">
        <f t="shared" si="31"/>
        <v>0</v>
      </c>
      <c r="I325" s="1">
        <f>O$2* $M325</f>
        <v>186.1589607060676</v>
      </c>
      <c r="J325" s="1">
        <f>P$2* $M325</f>
        <v>186.1589607060676</v>
      </c>
      <c r="K325" s="1">
        <f>Q$2* $M325</f>
        <v>558.47688211820287</v>
      </c>
      <c r="L325" s="1">
        <f>R$2* $M325</f>
        <v>186.1589607060676</v>
      </c>
      <c r="M325" s="1">
        <f>M324*POWER(1 + $I$2, 1/12)</f>
        <v>1.8615896070606761</v>
      </c>
      <c r="N325" s="1">
        <f t="shared" si="34"/>
        <v>1116.9537642364057</v>
      </c>
      <c r="O325" s="1">
        <f>O324*POWER(1 + $H$2, 1/12)</f>
        <v>3.4140040076689742</v>
      </c>
      <c r="P325" s="1">
        <f>$M$2 * O325</f>
        <v>13656.016030675897</v>
      </c>
      <c r="Q325" s="1">
        <f xml:space="preserve"> P325 * (1-$J$2)</f>
        <v>12973.215229142103</v>
      </c>
      <c r="R325" s="1">
        <f>R324*POWER(1+G$2, 1/12)</f>
        <v>3.4140040076689742</v>
      </c>
      <c r="S325" s="1">
        <f>L$2*R325</f>
        <v>1297321.5229142101</v>
      </c>
      <c r="T325" s="1">
        <f t="shared" si="28"/>
        <v>10235.210141915839</v>
      </c>
      <c r="U325" s="7">
        <f t="shared" si="32"/>
        <v>1497655.838635985</v>
      </c>
      <c r="V325" s="25">
        <f>-SUM(T$24:T325)/T$23</f>
        <v>75.882791931799261</v>
      </c>
      <c r="W325" s="15">
        <f>IF(A325&lt;=K$2,IF(A325=K$2,T325+G325, T325), 0)</f>
        <v>0</v>
      </c>
      <c r="X325" s="15">
        <f t="shared" si="33"/>
        <v>494478.63807538874</v>
      </c>
      <c r="Y325" s="25">
        <f>-SUM(W$24:W325)/W$23</f>
        <v>25.723931903769437</v>
      </c>
      <c r="Z325" s="8"/>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2"/>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row>
    <row r="326" spans="1:92" ht="15.75" thickBot="1" x14ac:dyDescent="0.3">
      <c r="A326" s="34">
        <v>303</v>
      </c>
      <c r="B326" s="11">
        <f>PMT(E$2/12, C$2, -E$23)</f>
        <v>1621.0513229898563</v>
      </c>
      <c r="C326" s="11">
        <f>IPMT(E$2/12, A326, C$2, -E$23)</f>
        <v>251.95013189883829</v>
      </c>
      <c r="D326" s="11">
        <f>PPMT(E$2/12, A326, C$2, -E$23)</f>
        <v>1369.1011910910181</v>
      </c>
      <c r="E326" s="11">
        <f t="shared" si="29"/>
        <v>85013.8011742253</v>
      </c>
      <c r="F326" s="11">
        <f t="shared" si="30"/>
        <v>294986.19882577489</v>
      </c>
      <c r="G326" s="11">
        <f>F326+S326-L$2</f>
        <v>1217593.1702115289</v>
      </c>
      <c r="H326" s="1">
        <f t="shared" si="31"/>
        <v>0</v>
      </c>
      <c r="I326" s="1">
        <f>O$2* $M326</f>
        <v>186.54241768528618</v>
      </c>
      <c r="J326" s="1">
        <f>P$2* $M326</f>
        <v>186.54241768528618</v>
      </c>
      <c r="K326" s="1">
        <f>Q$2* $M326</f>
        <v>559.62725305585855</v>
      </c>
      <c r="L326" s="1">
        <f>R$2* $M326</f>
        <v>186.54241768528618</v>
      </c>
      <c r="M326" s="1">
        <f>M325*POWER(1 + $I$2, 1/12)</f>
        <v>1.8654241768528619</v>
      </c>
      <c r="N326" s="1">
        <f t="shared" si="34"/>
        <v>1119.2545061117171</v>
      </c>
      <c r="O326" s="1">
        <f>O325*POWER(1 + $H$2, 1/12)</f>
        <v>3.4279130825940891</v>
      </c>
      <c r="P326" s="1">
        <f>$M$2 * O326</f>
        <v>13711.652330376357</v>
      </c>
      <c r="Q326" s="1">
        <f xml:space="preserve"> P326 * (1-$J$2)</f>
        <v>13026.069713857538</v>
      </c>
      <c r="R326" s="1">
        <f>R325*POWER(1+G$2, 1/12)</f>
        <v>3.4279130825940891</v>
      </c>
      <c r="S326" s="1">
        <f>L$2*R326</f>
        <v>1302606.9713857539</v>
      </c>
      <c r="T326" s="1">
        <f t="shared" si="28"/>
        <v>10285.763884755965</v>
      </c>
      <c r="U326" s="7">
        <f t="shared" si="32"/>
        <v>1507941.6025207411</v>
      </c>
      <c r="V326" s="25">
        <f>-SUM(T$24:T326)/T$23</f>
        <v>76.397080126037068</v>
      </c>
      <c r="W326" s="15">
        <f>IF(A326&lt;=K$2,IF(A326=K$2,T326+G326, T326), 0)</f>
        <v>0</v>
      </c>
      <c r="X326" s="15">
        <f t="shared" si="33"/>
        <v>494478.63807538874</v>
      </c>
      <c r="Y326" s="25">
        <f>-SUM(W$24:W326)/W$23</f>
        <v>25.723931903769437</v>
      </c>
      <c r="Z326" s="8"/>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2"/>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row>
    <row r="327" spans="1:92" ht="15.75" thickBot="1" x14ac:dyDescent="0.3">
      <c r="A327" s="34">
        <v>304</v>
      </c>
      <c r="B327" s="11">
        <f>PMT(E$2/12, C$2, -E$23)</f>
        <v>1621.0513229898563</v>
      </c>
      <c r="C327" s="11">
        <f>IPMT(E$2/12, A327, C$2, -E$23)</f>
        <v>247.95692009148951</v>
      </c>
      <c r="D327" s="11">
        <f>PPMT(E$2/12, A327, C$2, -E$23)</f>
        <v>1373.094402898367</v>
      </c>
      <c r="E327" s="11">
        <f t="shared" si="29"/>
        <v>83640.706771326935</v>
      </c>
      <c r="F327" s="11">
        <f t="shared" si="30"/>
        <v>296359.29322867328</v>
      </c>
      <c r="G327" s="11">
        <f>F327+S327-L$2</f>
        <v>1224273.2466572961</v>
      </c>
      <c r="H327" s="1">
        <f t="shared" si="31"/>
        <v>0</v>
      </c>
      <c r="I327" s="1">
        <f>O$2* $M327</f>
        <v>186.92666452309851</v>
      </c>
      <c r="J327" s="1">
        <f>P$2* $M327</f>
        <v>186.92666452309851</v>
      </c>
      <c r="K327" s="1">
        <f>Q$2* $M327</f>
        <v>560.77999356929547</v>
      </c>
      <c r="L327" s="1">
        <f>R$2* $M327</f>
        <v>186.92666452309851</v>
      </c>
      <c r="M327" s="1">
        <f>M326*POWER(1 + $I$2, 1/12)</f>
        <v>1.869266645230985</v>
      </c>
      <c r="N327" s="1">
        <f t="shared" si="34"/>
        <v>1121.5599871385909</v>
      </c>
      <c r="O327" s="1">
        <f>O326*POWER(1 + $H$2, 1/12)</f>
        <v>3.4418788248121652</v>
      </c>
      <c r="P327" s="1">
        <f>$M$2 * O327</f>
        <v>13767.51529924866</v>
      </c>
      <c r="Q327" s="1">
        <f xml:space="preserve"> P327 * (1-$J$2)</f>
        <v>13079.139534286227</v>
      </c>
      <c r="R327" s="1">
        <f>R326*POWER(1+G$2, 1/12)</f>
        <v>3.4418788248121652</v>
      </c>
      <c r="S327" s="1">
        <f>L$2*R327</f>
        <v>1307913.9534286228</v>
      </c>
      <c r="T327" s="1">
        <f t="shared" si="28"/>
        <v>10336.528224157779</v>
      </c>
      <c r="U327" s="7">
        <f t="shared" si="32"/>
        <v>1518278.1307448989</v>
      </c>
      <c r="V327" s="25">
        <f>-SUM(T$24:T327)/T$23</f>
        <v>76.913906537244955</v>
      </c>
      <c r="W327" s="15">
        <f>IF(A327&lt;=K$2,IF(A327=K$2,T327+G327, T327), 0)</f>
        <v>0</v>
      </c>
      <c r="X327" s="15">
        <f t="shared" si="33"/>
        <v>494478.63807538874</v>
      </c>
      <c r="Y327" s="25">
        <f>-SUM(W$24:W327)/W$23</f>
        <v>25.723931903769437</v>
      </c>
      <c r="Z327" s="8"/>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2"/>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row>
    <row r="328" spans="1:92" ht="15.75" thickBot="1" x14ac:dyDescent="0.3">
      <c r="A328" s="34">
        <v>305</v>
      </c>
      <c r="B328" s="11">
        <f>PMT(E$2/12, C$2, -E$23)</f>
        <v>1621.0513229898563</v>
      </c>
      <c r="C328" s="11">
        <f>IPMT(E$2/12, A328, C$2, -E$23)</f>
        <v>243.95206141636928</v>
      </c>
      <c r="D328" s="11">
        <f>PPMT(E$2/12, A328, C$2, -E$23)</f>
        <v>1377.0992615734872</v>
      </c>
      <c r="E328" s="11">
        <f t="shared" si="29"/>
        <v>82263.607509753449</v>
      </c>
      <c r="F328" s="11">
        <f t="shared" si="30"/>
        <v>297736.3924902468</v>
      </c>
      <c r="G328" s="11">
        <f>F328+S328-L$2</f>
        <v>1230978.9492634987</v>
      </c>
      <c r="H328" s="1">
        <f t="shared" si="31"/>
        <v>0</v>
      </c>
      <c r="I328" s="1">
        <f>O$2* $M328</f>
        <v>187.31170284648391</v>
      </c>
      <c r="J328" s="1">
        <f>P$2* $M328</f>
        <v>187.31170284648391</v>
      </c>
      <c r="K328" s="1">
        <f>Q$2* $M328</f>
        <v>561.93510853945168</v>
      </c>
      <c r="L328" s="1">
        <f>R$2* $M328</f>
        <v>187.31170284648391</v>
      </c>
      <c r="M328" s="1">
        <f>M327*POWER(1 + $I$2, 1/12)</f>
        <v>1.8731170284648391</v>
      </c>
      <c r="N328" s="1">
        <f t="shared" si="34"/>
        <v>1123.8702170789034</v>
      </c>
      <c r="O328" s="1">
        <f>O327*POWER(1 + $H$2, 1/12)</f>
        <v>3.4559014651927682</v>
      </c>
      <c r="P328" s="1">
        <f>$M$2 * O328</f>
        <v>13823.605860771073</v>
      </c>
      <c r="Q328" s="1">
        <f xml:space="preserve"> P328 * (1-$J$2)</f>
        <v>13132.425567732518</v>
      </c>
      <c r="R328" s="1">
        <f>R327*POWER(1+G$2, 1/12)</f>
        <v>3.4559014651927682</v>
      </c>
      <c r="S328" s="1">
        <f>L$2*R328</f>
        <v>1313242.5567732519</v>
      </c>
      <c r="T328" s="1">
        <f t="shared" si="28"/>
        <v>10387.504027663757</v>
      </c>
      <c r="U328" s="7">
        <f t="shared" si="32"/>
        <v>1528665.6347725627</v>
      </c>
      <c r="V328" s="25">
        <f>-SUM(T$24:T328)/T$23</f>
        <v>77.433281738628139</v>
      </c>
      <c r="W328" s="15">
        <f>IF(A328&lt;=K$2,IF(A328=K$2,T328+G328, T328), 0)</f>
        <v>0</v>
      </c>
      <c r="X328" s="15">
        <f t="shared" si="33"/>
        <v>494478.63807538874</v>
      </c>
      <c r="Y328" s="25">
        <f>-SUM(W$24:W328)/W$23</f>
        <v>25.723931903769437</v>
      </c>
      <c r="Z328" s="8"/>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2"/>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row>
    <row r="329" spans="1:92" ht="15.75" thickBot="1" x14ac:dyDescent="0.3">
      <c r="A329" s="34">
        <v>306</v>
      </c>
      <c r="B329" s="11">
        <f>PMT(E$2/12, C$2, -E$23)</f>
        <v>1621.0513229898563</v>
      </c>
      <c r="C329" s="11">
        <f>IPMT(E$2/12, A329, C$2, -E$23)</f>
        <v>239.93552190344658</v>
      </c>
      <c r="D329" s="11">
        <f>PPMT(E$2/12, A329, C$2, -E$23)</f>
        <v>1381.1158010864099</v>
      </c>
      <c r="E329" s="11">
        <f t="shared" si="29"/>
        <v>80882.491708667032</v>
      </c>
      <c r="F329" s="11">
        <f t="shared" si="30"/>
        <v>299117.50829133322</v>
      </c>
      <c r="G329" s="11">
        <f>F329+S329-L$2</f>
        <v>1237710.3777988341</v>
      </c>
      <c r="H329" s="1">
        <f t="shared" si="31"/>
        <v>0</v>
      </c>
      <c r="I329" s="1">
        <f>O$2* $M329</f>
        <v>187.69753428577309</v>
      </c>
      <c r="J329" s="1">
        <f>P$2* $M329</f>
        <v>187.69753428577309</v>
      </c>
      <c r="K329" s="1">
        <f>Q$2* $M329</f>
        <v>563.09260285731932</v>
      </c>
      <c r="L329" s="1">
        <f>R$2* $M329</f>
        <v>187.69753428577309</v>
      </c>
      <c r="M329" s="1">
        <f>M328*POWER(1 + $I$2, 1/12)</f>
        <v>1.8769753428577309</v>
      </c>
      <c r="N329" s="1">
        <f t="shared" si="34"/>
        <v>1126.1852057146386</v>
      </c>
      <c r="O329" s="1">
        <f>O328*POWER(1 + $H$2, 1/12)</f>
        <v>3.4699812355460553</v>
      </c>
      <c r="P329" s="1">
        <f>$M$2 * O329</f>
        <v>13879.924942184221</v>
      </c>
      <c r="Q329" s="1">
        <f xml:space="preserve"> P329 * (1-$J$2)</f>
        <v>13185.92869507501</v>
      </c>
      <c r="R329" s="1">
        <f>R328*POWER(1+G$2, 1/12)</f>
        <v>3.4699812355460553</v>
      </c>
      <c r="S329" s="1">
        <f>L$2*R329</f>
        <v>1318592.8695075009</v>
      </c>
      <c r="T329" s="1">
        <f t="shared" si="28"/>
        <v>10438.692166370514</v>
      </c>
      <c r="U329" s="7">
        <f t="shared" si="32"/>
        <v>1539104.3269389332</v>
      </c>
      <c r="V329" s="25">
        <f>-SUM(T$24:T329)/T$23</f>
        <v>77.955216346946671</v>
      </c>
      <c r="W329" s="15">
        <f>IF(A329&lt;=K$2,IF(A329=K$2,T329+G329, T329), 0)</f>
        <v>0</v>
      </c>
      <c r="X329" s="15">
        <f t="shared" si="33"/>
        <v>494478.63807538874</v>
      </c>
      <c r="Y329" s="25">
        <f>-SUM(W$24:W329)/W$23</f>
        <v>25.723931903769437</v>
      </c>
      <c r="Z329" s="8"/>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2"/>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row>
    <row r="330" spans="1:92" ht="15.75" thickBot="1" x14ac:dyDescent="0.3">
      <c r="A330" s="34">
        <v>307</v>
      </c>
      <c r="B330" s="11">
        <f>PMT(E$2/12, C$2, -E$23)</f>
        <v>1621.0513229898563</v>
      </c>
      <c r="C330" s="11">
        <f>IPMT(E$2/12, A330, C$2, -E$23)</f>
        <v>235.90726748361126</v>
      </c>
      <c r="D330" s="11">
        <f>PPMT(E$2/12, A330, C$2, -E$23)</f>
        <v>1385.1440555062452</v>
      </c>
      <c r="E330" s="11">
        <f t="shared" si="29"/>
        <v>79497.347653160788</v>
      </c>
      <c r="F330" s="11">
        <f t="shared" si="30"/>
        <v>300502.65234683949</v>
      </c>
      <c r="G330" s="11">
        <f>F330+S330-L$2</f>
        <v>1244467.6324249501</v>
      </c>
      <c r="H330" s="1">
        <f t="shared" si="31"/>
        <v>0</v>
      </c>
      <c r="I330" s="1">
        <f>O$2* $M330</f>
        <v>188.08416047465496</v>
      </c>
      <c r="J330" s="1">
        <f>P$2* $M330</f>
        <v>188.08416047465496</v>
      </c>
      <c r="K330" s="1">
        <f>Q$2* $M330</f>
        <v>564.25248142396492</v>
      </c>
      <c r="L330" s="1">
        <f>R$2* $M330</f>
        <v>188.08416047465496</v>
      </c>
      <c r="M330" s="1">
        <f>M329*POWER(1 + $I$2, 1/12)</f>
        <v>1.8808416047465497</v>
      </c>
      <c r="N330" s="1">
        <f t="shared" si="34"/>
        <v>1128.5049628479298</v>
      </c>
      <c r="O330" s="1">
        <f>O329*POWER(1 + $H$2, 1/12)</f>
        <v>3.4841183686266071</v>
      </c>
      <c r="P330" s="1">
        <f>$M$2 * O330</f>
        <v>13936.473474506429</v>
      </c>
      <c r="Q330" s="1">
        <f xml:space="preserve"> P330 * (1-$J$2)</f>
        <v>13239.649800781106</v>
      </c>
      <c r="R330" s="1">
        <f>R329*POWER(1+G$2, 1/12)</f>
        <v>3.4841183686266071</v>
      </c>
      <c r="S330" s="1">
        <f>L$2*R330</f>
        <v>1323964.9800781107</v>
      </c>
      <c r="T330" s="1">
        <f t="shared" si="28"/>
        <v>10490.093514943319</v>
      </c>
      <c r="U330" s="7">
        <f t="shared" si="32"/>
        <v>1549594.4204538765</v>
      </c>
      <c r="V330" s="25">
        <f>-SUM(T$24:T330)/T$23</f>
        <v>78.479721022693838</v>
      </c>
      <c r="W330" s="15">
        <f>IF(A330&lt;=K$2,IF(A330=K$2,T330+G330, T330), 0)</f>
        <v>0</v>
      </c>
      <c r="X330" s="15">
        <f t="shared" si="33"/>
        <v>494478.63807538874</v>
      </c>
      <c r="Y330" s="25">
        <f>-SUM(W$24:W330)/W$23</f>
        <v>25.723931903769437</v>
      </c>
      <c r="Z330" s="8"/>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2"/>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row>
    <row r="331" spans="1:92" ht="15.75" thickBot="1" x14ac:dyDescent="0.3">
      <c r="A331" s="34">
        <v>308</v>
      </c>
      <c r="B331" s="11">
        <f>PMT(E$2/12, C$2, -E$23)</f>
        <v>1621.0513229898563</v>
      </c>
      <c r="C331" s="11">
        <f>IPMT(E$2/12, A331, C$2, -E$23)</f>
        <v>231.86726398838468</v>
      </c>
      <c r="D331" s="11">
        <f>PPMT(E$2/12, A331, C$2, -E$23)</f>
        <v>1389.1840590014717</v>
      </c>
      <c r="E331" s="11">
        <f t="shared" si="29"/>
        <v>78108.163594159312</v>
      </c>
      <c r="F331" s="11">
        <f t="shared" si="30"/>
        <v>301891.83640584094</v>
      </c>
      <c r="G331" s="11">
        <f>F331+S331-L$2</f>
        <v>1251250.8136980054</v>
      </c>
      <c r="H331" s="1">
        <f t="shared" si="31"/>
        <v>0</v>
      </c>
      <c r="I331" s="1">
        <f>O$2* $M331</f>
        <v>188.4715830501836</v>
      </c>
      <c r="J331" s="1">
        <f>P$2* $M331</f>
        <v>188.4715830501836</v>
      </c>
      <c r="K331" s="1">
        <f>Q$2* $M331</f>
        <v>565.41474915055073</v>
      </c>
      <c r="L331" s="1">
        <f>R$2* $M331</f>
        <v>188.4715830501836</v>
      </c>
      <c r="M331" s="1">
        <f>M330*POWER(1 + $I$2, 1/12)</f>
        <v>1.8847158305018359</v>
      </c>
      <c r="N331" s="1">
        <f t="shared" si="34"/>
        <v>1130.8294983011015</v>
      </c>
      <c r="O331" s="1">
        <f>O330*POWER(1 + $H$2, 1/12)</f>
        <v>3.4983130981372748</v>
      </c>
      <c r="P331" s="1">
        <f>$M$2 * O331</f>
        <v>13993.252392549099</v>
      </c>
      <c r="Q331" s="1">
        <f xml:space="preserve"> P331 * (1-$J$2)</f>
        <v>13293.589772921643</v>
      </c>
      <c r="R331" s="1">
        <f>R330*POWER(1+G$2, 1/12)</f>
        <v>3.4983130981372748</v>
      </c>
      <c r="S331" s="1">
        <f>L$2*R331</f>
        <v>1329358.9772921645</v>
      </c>
      <c r="T331" s="1">
        <f t="shared" si="28"/>
        <v>10541.708951630684</v>
      </c>
      <c r="U331" s="7">
        <f t="shared" si="32"/>
        <v>1560136.1294055071</v>
      </c>
      <c r="V331" s="25">
        <f>-SUM(T$24:T331)/T$23</f>
        <v>79.006806470275365</v>
      </c>
      <c r="W331" s="15">
        <f>IF(A331&lt;=K$2,IF(A331=K$2,T331+G331, T331), 0)</f>
        <v>0</v>
      </c>
      <c r="X331" s="15">
        <f t="shared" si="33"/>
        <v>494478.63807538874</v>
      </c>
      <c r="Y331" s="25">
        <f>-SUM(W$24:W331)/W$23</f>
        <v>25.723931903769437</v>
      </c>
      <c r="Z331" s="8"/>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2"/>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row>
    <row r="332" spans="1:92" ht="15.75" thickBot="1" x14ac:dyDescent="0.3">
      <c r="A332" s="34">
        <v>309</v>
      </c>
      <c r="B332" s="11">
        <f>PMT(E$2/12, C$2, -E$23)</f>
        <v>1621.0513229898563</v>
      </c>
      <c r="C332" s="11">
        <f>IPMT(E$2/12, A332, C$2, -E$23)</f>
        <v>227.8154771496304</v>
      </c>
      <c r="D332" s="11">
        <f>PPMT(E$2/12, A332, C$2, -E$23)</f>
        <v>1393.2358458402261</v>
      </c>
      <c r="E332" s="11">
        <f t="shared" si="29"/>
        <v>76714.927748319082</v>
      </c>
      <c r="F332" s="11">
        <f t="shared" si="30"/>
        <v>303285.07225168118</v>
      </c>
      <c r="G332" s="11">
        <f>F332+S332-L$2</f>
        <v>1258060.0225702382</v>
      </c>
      <c r="H332" s="1">
        <f t="shared" si="31"/>
        <v>0</v>
      </c>
      <c r="I332" s="1">
        <f>O$2* $M332</f>
        <v>188.85980365278502</v>
      </c>
      <c r="J332" s="1">
        <f>P$2* $M332</f>
        <v>188.85980365278502</v>
      </c>
      <c r="K332" s="1">
        <f>Q$2* $M332</f>
        <v>566.57941095835508</v>
      </c>
      <c r="L332" s="1">
        <f>R$2* $M332</f>
        <v>188.85980365278502</v>
      </c>
      <c r="M332" s="1">
        <f>M331*POWER(1 + $I$2, 1/12)</f>
        <v>1.8885980365278503</v>
      </c>
      <c r="N332" s="1">
        <f t="shared" si="34"/>
        <v>1133.1588219167102</v>
      </c>
      <c r="O332" s="1">
        <f>O331*POWER(1 + $H$2, 1/12)</f>
        <v>3.5125656587330445</v>
      </c>
      <c r="P332" s="1">
        <f>$M$2 * O332</f>
        <v>14050.262634932178</v>
      </c>
      <c r="Q332" s="1">
        <f xml:space="preserve"> P332 * (1-$J$2)</f>
        <v>13347.749503185569</v>
      </c>
      <c r="R332" s="1">
        <f>R331*POWER(1+G$2, 1/12)</f>
        <v>3.5125656587330445</v>
      </c>
      <c r="S332" s="1">
        <f>L$2*R332</f>
        <v>1334774.950318557</v>
      </c>
      <c r="T332" s="1">
        <f t="shared" si="28"/>
        <v>10593.539358279002</v>
      </c>
      <c r="U332" s="7">
        <f t="shared" si="32"/>
        <v>1570729.6687637861</v>
      </c>
      <c r="V332" s="25">
        <f>-SUM(T$24:T332)/T$23</f>
        <v>79.536483438189322</v>
      </c>
      <c r="W332" s="15">
        <f>IF(A332&lt;=K$2,IF(A332=K$2,T332+G332, T332), 0)</f>
        <v>0</v>
      </c>
      <c r="X332" s="15">
        <f t="shared" si="33"/>
        <v>494478.63807538874</v>
      </c>
      <c r="Y332" s="25">
        <f>-SUM(W$24:W332)/W$23</f>
        <v>25.723931903769437</v>
      </c>
      <c r="Z332" s="8"/>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2"/>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row>
    <row r="333" spans="1:92" ht="15.75" thickBot="1" x14ac:dyDescent="0.3">
      <c r="A333" s="34">
        <v>310</v>
      </c>
      <c r="B333" s="11">
        <f>PMT(E$2/12, C$2, -E$23)</f>
        <v>1621.0513229898563</v>
      </c>
      <c r="C333" s="11">
        <f>IPMT(E$2/12, A333, C$2, -E$23)</f>
        <v>223.75187259926309</v>
      </c>
      <c r="D333" s="11">
        <f>PPMT(E$2/12, A333, C$2, -E$23)</f>
        <v>1397.2994503905934</v>
      </c>
      <c r="E333" s="11">
        <f t="shared" si="29"/>
        <v>75317.628297928488</v>
      </c>
      <c r="F333" s="11">
        <f t="shared" si="30"/>
        <v>304682.37170207174</v>
      </c>
      <c r="G333" s="11">
        <f>F333+S333-L$2</f>
        <v>1264895.3603915395</v>
      </c>
      <c r="H333" s="1">
        <f t="shared" si="31"/>
        <v>0</v>
      </c>
      <c r="I333" s="1">
        <f>O$2* $M333</f>
        <v>189.24882392626441</v>
      </c>
      <c r="J333" s="1">
        <f>P$2* $M333</f>
        <v>189.24882392626441</v>
      </c>
      <c r="K333" s="1">
        <f>Q$2* $M333</f>
        <v>567.74647177879319</v>
      </c>
      <c r="L333" s="1">
        <f>R$2* $M333</f>
        <v>189.24882392626441</v>
      </c>
      <c r="M333" s="1">
        <f>M332*POWER(1 + $I$2, 1/12)</f>
        <v>1.8924882392626441</v>
      </c>
      <c r="N333" s="1">
        <f t="shared" si="34"/>
        <v>1135.4929435575864</v>
      </c>
      <c r="O333" s="1">
        <f>O332*POWER(1 + $H$2, 1/12)</f>
        <v>3.5268762860249154</v>
      </c>
      <c r="P333" s="1">
        <f>$M$2 * O333</f>
        <v>14107.505144099661</v>
      </c>
      <c r="Q333" s="1">
        <f xml:space="preserve"> P333 * (1-$J$2)</f>
        <v>13402.129886894678</v>
      </c>
      <c r="R333" s="1">
        <f>R332*POWER(1+G$2, 1/12)</f>
        <v>3.5268762860249154</v>
      </c>
      <c r="S333" s="1">
        <f>L$2*R333</f>
        <v>1340212.9886894678</v>
      </c>
      <c r="T333" s="1">
        <f t="shared" si="28"/>
        <v>10645.585620347234</v>
      </c>
      <c r="U333" s="7">
        <f t="shared" si="32"/>
        <v>1581375.2543841333</v>
      </c>
      <c r="V333" s="25">
        <f>-SUM(T$24:T333)/T$23</f>
        <v>80.068762719206674</v>
      </c>
      <c r="W333" s="15">
        <f>IF(A333&lt;=K$2,IF(A333=K$2,T333+G333, T333), 0)</f>
        <v>0</v>
      </c>
      <c r="X333" s="15">
        <f t="shared" si="33"/>
        <v>494478.63807538874</v>
      </c>
      <c r="Y333" s="25">
        <f>-SUM(W$24:W333)/W$23</f>
        <v>25.723931903769437</v>
      </c>
      <c r="Z333" s="8"/>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2"/>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row>
    <row r="334" spans="1:92" ht="15.75" thickBot="1" x14ac:dyDescent="0.3">
      <c r="A334" s="34">
        <v>311</v>
      </c>
      <c r="B334" s="11">
        <f>PMT(E$2/12, C$2, -E$23)</f>
        <v>1621.0513229898563</v>
      </c>
      <c r="C334" s="11">
        <f>IPMT(E$2/12, A334, C$2, -E$23)</f>
        <v>219.67641586895718</v>
      </c>
      <c r="D334" s="11">
        <f>PPMT(E$2/12, A334, C$2, -E$23)</f>
        <v>1401.374907120899</v>
      </c>
      <c r="E334" s="11">
        <f t="shared" si="29"/>
        <v>73916.253390807586</v>
      </c>
      <c r="F334" s="11">
        <f t="shared" si="30"/>
        <v>306083.74660919263</v>
      </c>
      <c r="G334" s="11">
        <f>F334+S334-L$2</f>
        <v>1271756.9289110347</v>
      </c>
      <c r="H334" s="1">
        <f t="shared" si="31"/>
        <v>0</v>
      </c>
      <c r="I334" s="1">
        <f>O$2* $M334</f>
        <v>189.63864551781282</v>
      </c>
      <c r="J334" s="1">
        <f>P$2* $M334</f>
        <v>189.63864551781282</v>
      </c>
      <c r="K334" s="1">
        <f>Q$2* $M334</f>
        <v>568.91593655343843</v>
      </c>
      <c r="L334" s="1">
        <f>R$2* $M334</f>
        <v>189.63864551781282</v>
      </c>
      <c r="M334" s="1">
        <f>M333*POWER(1 + $I$2, 1/12)</f>
        <v>1.8963864551781282</v>
      </c>
      <c r="N334" s="1">
        <f t="shared" si="34"/>
        <v>1137.8318731068769</v>
      </c>
      <c r="O334" s="1">
        <f>O333*POWER(1 + $H$2, 1/12)</f>
        <v>3.5412452165837949</v>
      </c>
      <c r="P334" s="1">
        <f>$M$2 * O334</f>
        <v>14164.98086633518</v>
      </c>
      <c r="Q334" s="1">
        <f xml:space="preserve"> P334 * (1-$J$2)</f>
        <v>13456.731823018419</v>
      </c>
      <c r="R334" s="1">
        <f>R333*POWER(1+G$2, 1/12)</f>
        <v>3.5412452165837949</v>
      </c>
      <c r="S334" s="1">
        <f>L$2*R334</f>
        <v>1345673.1823018421</v>
      </c>
      <c r="T334" s="1">
        <f t="shared" si="28"/>
        <v>10697.848626921685</v>
      </c>
      <c r="U334" s="7">
        <f t="shared" si="32"/>
        <v>1592073.1030110549</v>
      </c>
      <c r="V334" s="25">
        <f>-SUM(T$24:T334)/T$23</f>
        <v>80.603655150552754</v>
      </c>
      <c r="W334" s="15">
        <f>IF(A334&lt;=K$2,IF(A334=K$2,T334+G334, T334), 0)</f>
        <v>0</v>
      </c>
      <c r="X334" s="15">
        <f t="shared" si="33"/>
        <v>494478.63807538874</v>
      </c>
      <c r="Y334" s="25">
        <f>-SUM(W$24:W334)/W$23</f>
        <v>25.723931903769437</v>
      </c>
      <c r="Z334" s="8"/>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2"/>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row>
    <row r="335" spans="1:92" ht="15.75" thickBot="1" x14ac:dyDescent="0.3">
      <c r="A335" s="34">
        <v>312</v>
      </c>
      <c r="B335" s="11">
        <f>PMT(E$2/12, C$2, -E$23)</f>
        <v>1621.0513229898563</v>
      </c>
      <c r="C335" s="11">
        <f>IPMT(E$2/12, A335, C$2, -E$23)</f>
        <v>215.58907238985458</v>
      </c>
      <c r="D335" s="11">
        <f>PPMT(E$2/12, A335, C$2, -E$23)</f>
        <v>1405.4622506000017</v>
      </c>
      <c r="E335" s="11">
        <f t="shared" si="29"/>
        <v>72510.791140207584</v>
      </c>
      <c r="F335" s="11">
        <f t="shared" si="30"/>
        <v>307489.20885979262</v>
      </c>
      <c r="G335" s="11">
        <f>F335+S335-L$2</f>
        <v>1278644.8302786683</v>
      </c>
      <c r="H335" s="1">
        <f t="shared" si="31"/>
        <v>0</v>
      </c>
      <c r="I335" s="1">
        <f>O$2* $M335</f>
        <v>190.02927007801426</v>
      </c>
      <c r="J335" s="1">
        <f>P$2* $M335</f>
        <v>190.02927007801426</v>
      </c>
      <c r="K335" s="1">
        <f>Q$2* $M335</f>
        <v>570.08781023404276</v>
      </c>
      <c r="L335" s="1">
        <f>R$2* $M335</f>
        <v>190.02927007801426</v>
      </c>
      <c r="M335" s="1">
        <f>M334*POWER(1 + $I$2, 1/12)</f>
        <v>1.9002927007801427</v>
      </c>
      <c r="N335" s="1">
        <f t="shared" si="34"/>
        <v>1140.1756204680855</v>
      </c>
      <c r="O335" s="1">
        <f>O334*POWER(1 + $H$2, 1/12)</f>
        <v>3.5556726879444098</v>
      </c>
      <c r="P335" s="1">
        <f>$M$2 * O335</f>
        <v>14222.69075177764</v>
      </c>
      <c r="Q335" s="1">
        <f xml:space="preserve"> P335 * (1-$J$2)</f>
        <v>13511.556214188757</v>
      </c>
      <c r="R335" s="1">
        <f>R334*POWER(1+G$2, 1/12)</f>
        <v>3.5556726879444098</v>
      </c>
      <c r="S335" s="1">
        <f>L$2*R335</f>
        <v>1351155.6214188756</v>
      </c>
      <c r="T335" s="1">
        <f t="shared" si="28"/>
        <v>10750.329270730814</v>
      </c>
      <c r="U335" s="7">
        <f t="shared" si="32"/>
        <v>1602823.4322817856</v>
      </c>
      <c r="V335" s="25">
        <f>-SUM(T$24:T335)/T$23</f>
        <v>81.141171614089288</v>
      </c>
      <c r="W335" s="15">
        <f>IF(A335&lt;=K$2,IF(A335=K$2,T335+G335, T335), 0)</f>
        <v>0</v>
      </c>
      <c r="X335" s="15">
        <f t="shared" si="33"/>
        <v>494478.63807538874</v>
      </c>
      <c r="Y335" s="25">
        <f>-SUM(W$24:W335)/W$23</f>
        <v>25.723931903769437</v>
      </c>
      <c r="Z335" s="8"/>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2"/>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row>
    <row r="336" spans="1:92" ht="15.75" thickBot="1" x14ac:dyDescent="0.3">
      <c r="A336" s="34">
        <v>313</v>
      </c>
      <c r="B336" s="11">
        <f>PMT(E$2/12, C$2, -E$23)</f>
        <v>1621.0513229898563</v>
      </c>
      <c r="C336" s="11">
        <f>IPMT(E$2/12, A336, C$2, -E$23)</f>
        <v>211.48980749227118</v>
      </c>
      <c r="D336" s="11">
        <f>PPMT(E$2/12, A336, C$2, -E$23)</f>
        <v>1409.5615154975851</v>
      </c>
      <c r="E336" s="11">
        <f t="shared" si="29"/>
        <v>71101.229624710002</v>
      </c>
      <c r="F336" s="11">
        <f t="shared" si="30"/>
        <v>308898.77037529019</v>
      </c>
      <c r="G336" s="11">
        <f>F336+S336-L$2</f>
        <v>1285559.1670467989</v>
      </c>
      <c r="H336" s="1">
        <f t="shared" si="31"/>
        <v>0</v>
      </c>
      <c r="I336" s="1">
        <f>O$2* $M336</f>
        <v>190.4206992608527</v>
      </c>
      <c r="J336" s="1">
        <f>P$2* $M336</f>
        <v>190.4206992608527</v>
      </c>
      <c r="K336" s="1">
        <f>Q$2* $M336</f>
        <v>571.26209778255804</v>
      </c>
      <c r="L336" s="1">
        <f>R$2* $M336</f>
        <v>190.4206992608527</v>
      </c>
      <c r="M336" s="1">
        <f>M335*POWER(1 + $I$2, 1/12)</f>
        <v>1.904206992608527</v>
      </c>
      <c r="N336" s="1">
        <f t="shared" si="34"/>
        <v>1142.5241955651161</v>
      </c>
      <c r="O336" s="1">
        <f>O335*POWER(1 + $H$2, 1/12)</f>
        <v>3.5701589386092332</v>
      </c>
      <c r="P336" s="1">
        <f>$M$2 * O336</f>
        <v>14280.635754436933</v>
      </c>
      <c r="Q336" s="1">
        <f xml:space="preserve"> P336 * (1-$J$2)</f>
        <v>13566.603966715085</v>
      </c>
      <c r="R336" s="1">
        <f>R335*POWER(1+G$2, 1/12)</f>
        <v>3.5701589386092332</v>
      </c>
      <c r="S336" s="1">
        <f>L$2*R336</f>
        <v>1356660.3966715087</v>
      </c>
      <c r="T336" s="1">
        <f t="shared" si="28"/>
        <v>10803.028448160112</v>
      </c>
      <c r="U336" s="7">
        <f t="shared" si="32"/>
        <v>1613626.4607299457</v>
      </c>
      <c r="V336" s="25">
        <f>-SUM(T$24:T336)/T$23</f>
        <v>81.68132303649729</v>
      </c>
      <c r="W336" s="15">
        <f>IF(A336&lt;=K$2,IF(A336=K$2,T336+G336, T336), 0)</f>
        <v>0</v>
      </c>
      <c r="X336" s="15">
        <f t="shared" si="33"/>
        <v>494478.63807538874</v>
      </c>
      <c r="Y336" s="25">
        <f>-SUM(W$24:W336)/W$23</f>
        <v>25.723931903769437</v>
      </c>
      <c r="Z336" s="8"/>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2"/>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row>
    <row r="337" spans="1:92" ht="15.75" thickBot="1" x14ac:dyDescent="0.3">
      <c r="A337" s="34">
        <v>314</v>
      </c>
      <c r="B337" s="11">
        <f>PMT(E$2/12, C$2, -E$23)</f>
        <v>1621.0513229898563</v>
      </c>
      <c r="C337" s="11">
        <f>IPMT(E$2/12, A337, C$2, -E$23)</f>
        <v>207.3785864054033</v>
      </c>
      <c r="D337" s="11">
        <f>PPMT(E$2/12, A337, C$2, -E$23)</f>
        <v>1413.6727365844531</v>
      </c>
      <c r="E337" s="11">
        <f t="shared" si="29"/>
        <v>69687.556888125546</v>
      </c>
      <c r="F337" s="11">
        <f t="shared" si="30"/>
        <v>310312.44311187463</v>
      </c>
      <c r="G337" s="11">
        <f>F337+S337-L$2</f>
        <v>1292500.0421717966</v>
      </c>
      <c r="H337" s="1">
        <f t="shared" si="31"/>
        <v>0</v>
      </c>
      <c r="I337" s="1">
        <f>O$2* $M337</f>
        <v>190.81293472371902</v>
      </c>
      <c r="J337" s="1">
        <f>P$2* $M337</f>
        <v>190.81293472371902</v>
      </c>
      <c r="K337" s="1">
        <f>Q$2* $M337</f>
        <v>572.43880417115713</v>
      </c>
      <c r="L337" s="1">
        <f>R$2* $M337</f>
        <v>190.81293472371902</v>
      </c>
      <c r="M337" s="1">
        <f>M336*POWER(1 + $I$2, 1/12)</f>
        <v>1.9081293472371903</v>
      </c>
      <c r="N337" s="1">
        <f t="shared" si="34"/>
        <v>1144.8776083423143</v>
      </c>
      <c r="O337" s="1">
        <f>O336*POWER(1 + $H$2, 1/12)</f>
        <v>3.5847042080524258</v>
      </c>
      <c r="P337" s="1">
        <f>$M$2 * O337</f>
        <v>14338.816832209703</v>
      </c>
      <c r="Q337" s="1">
        <f xml:space="preserve"> P337 * (1-$J$2)</f>
        <v>13621.875990599217</v>
      </c>
      <c r="R337" s="1">
        <f>R336*POWER(1+G$2, 1/12)</f>
        <v>3.5847042080524258</v>
      </c>
      <c r="S337" s="1">
        <f>L$2*R337</f>
        <v>1362187.5990599219</v>
      </c>
      <c r="T337" s="1">
        <f t="shared" si="28"/>
        <v>10855.947059267046</v>
      </c>
      <c r="U337" s="7">
        <f t="shared" si="32"/>
        <v>1624482.4077892127</v>
      </c>
      <c r="V337" s="25">
        <f>-SUM(T$24:T337)/T$23</f>
        <v>82.224120389460637</v>
      </c>
      <c r="W337" s="15">
        <f>IF(A337&lt;=K$2,IF(A337=K$2,T337+G337, T337), 0)</f>
        <v>0</v>
      </c>
      <c r="X337" s="15">
        <f t="shared" si="33"/>
        <v>494478.63807538874</v>
      </c>
      <c r="Y337" s="25">
        <f>-SUM(W$24:W337)/W$23</f>
        <v>25.723931903769437</v>
      </c>
      <c r="Z337" s="8"/>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2"/>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row>
    <row r="338" spans="1:92" ht="15.75" thickBot="1" x14ac:dyDescent="0.3">
      <c r="A338" s="34">
        <v>315</v>
      </c>
      <c r="B338" s="11">
        <f>PMT(E$2/12, C$2, -E$23)</f>
        <v>1621.0513229898563</v>
      </c>
      <c r="C338" s="11">
        <f>IPMT(E$2/12, A338, C$2, -E$23)</f>
        <v>203.25537425703195</v>
      </c>
      <c r="D338" s="11">
        <f>PPMT(E$2/12, A338, C$2, -E$23)</f>
        <v>1417.7959487328244</v>
      </c>
      <c r="E338" s="11">
        <f t="shared" si="29"/>
        <v>68269.760939392727</v>
      </c>
      <c r="F338" s="11">
        <f t="shared" si="30"/>
        <v>311730.23906060745</v>
      </c>
      <c r="G338" s="11">
        <f>F338+S338-L$2</f>
        <v>1299467.5590156501</v>
      </c>
      <c r="H338" s="1">
        <f t="shared" si="31"/>
        <v>0</v>
      </c>
      <c r="I338" s="1">
        <f>O$2* $M338</f>
        <v>191.20597812741809</v>
      </c>
      <c r="J338" s="1">
        <f>P$2* $M338</f>
        <v>191.20597812741809</v>
      </c>
      <c r="K338" s="1">
        <f>Q$2* $M338</f>
        <v>573.61793438225425</v>
      </c>
      <c r="L338" s="1">
        <f>R$2* $M338</f>
        <v>191.20597812741809</v>
      </c>
      <c r="M338" s="1">
        <f>M337*POWER(1 + $I$2, 1/12)</f>
        <v>1.9120597812741809</v>
      </c>
      <c r="N338" s="1">
        <f t="shared" si="34"/>
        <v>1147.2358687645085</v>
      </c>
      <c r="O338" s="1">
        <f>O337*POWER(1 + $H$2, 1/12)</f>
        <v>3.5993087367237964</v>
      </c>
      <c r="P338" s="1">
        <f>$M$2 * O338</f>
        <v>14397.234946895185</v>
      </c>
      <c r="Q338" s="1">
        <f xml:space="preserve"> P338 * (1-$J$2)</f>
        <v>13677.373199550426</v>
      </c>
      <c r="R338" s="1">
        <f>R337*POWER(1+G$2, 1/12)</f>
        <v>3.5993087367237964</v>
      </c>
      <c r="S338" s="1">
        <f>L$2*R338</f>
        <v>1367737.3199550426</v>
      </c>
      <c r="T338" s="1">
        <f t="shared" si="28"/>
        <v>10909.086007796061</v>
      </c>
      <c r="U338" s="7">
        <f t="shared" si="32"/>
        <v>1635391.4937970086</v>
      </c>
      <c r="V338" s="25">
        <f>-SUM(T$24:T338)/T$23</f>
        <v>82.769574689850444</v>
      </c>
      <c r="W338" s="15">
        <f>IF(A338&lt;=K$2,IF(A338=K$2,T338+G338, T338), 0)</f>
        <v>0</v>
      </c>
      <c r="X338" s="15">
        <f t="shared" si="33"/>
        <v>494478.63807538874</v>
      </c>
      <c r="Y338" s="25">
        <f>-SUM(W$24:W338)/W$23</f>
        <v>25.723931903769437</v>
      </c>
      <c r="Z338" s="8"/>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2"/>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row>
    <row r="339" spans="1:92" ht="15.75" thickBot="1" x14ac:dyDescent="0.3">
      <c r="A339" s="34">
        <v>316</v>
      </c>
      <c r="B339" s="11">
        <f>PMT(E$2/12, C$2, -E$23)</f>
        <v>1621.0513229898563</v>
      </c>
      <c r="C339" s="11">
        <f>IPMT(E$2/12, A339, C$2, -E$23)</f>
        <v>199.12013607322785</v>
      </c>
      <c r="D339" s="11">
        <f>PPMT(E$2/12, A339, C$2, -E$23)</f>
        <v>1421.9311869166286</v>
      </c>
      <c r="E339" s="11">
        <f t="shared" si="29"/>
        <v>66847.8297524761</v>
      </c>
      <c r="F339" s="11">
        <f t="shared" si="30"/>
        <v>313152.1702475241</v>
      </c>
      <c r="G339" s="11">
        <f>F339+S339-L$2</f>
        <v>1306461.8213475791</v>
      </c>
      <c r="H339" s="1">
        <f t="shared" si="31"/>
        <v>0</v>
      </c>
      <c r="I339" s="1">
        <f>O$2* $M339</f>
        <v>191.59983113617568</v>
      </c>
      <c r="J339" s="1">
        <f>P$2* $M339</f>
        <v>191.59983113617568</v>
      </c>
      <c r="K339" s="1">
        <f>Q$2* $M339</f>
        <v>574.79949340852704</v>
      </c>
      <c r="L339" s="1">
        <f>R$2* $M339</f>
        <v>191.59983113617568</v>
      </c>
      <c r="M339" s="1">
        <f>M338*POWER(1 + $I$2, 1/12)</f>
        <v>1.9159983113617569</v>
      </c>
      <c r="N339" s="1">
        <f t="shared" si="34"/>
        <v>1149.5989868170541</v>
      </c>
      <c r="O339" s="1">
        <f>O338*POWER(1 + $H$2, 1/12)</f>
        <v>3.6139727660527763</v>
      </c>
      <c r="P339" s="1">
        <f>$M$2 * O339</f>
        <v>14455.891064211106</v>
      </c>
      <c r="Q339" s="1">
        <f xml:space="preserve"> P339 * (1-$J$2)</f>
        <v>13733.096511000549</v>
      </c>
      <c r="R339" s="1">
        <f>R338*POWER(1+G$2, 1/12)</f>
        <v>3.6139727660527763</v>
      </c>
      <c r="S339" s="1">
        <f>L$2*R339</f>
        <v>1373309.6511000551</v>
      </c>
      <c r="T339" s="1">
        <f t="shared" si="28"/>
        <v>10962.446201193638</v>
      </c>
      <c r="U339" s="7">
        <f t="shared" si="32"/>
        <v>1646353.9399982023</v>
      </c>
      <c r="V339" s="25">
        <f>-SUM(T$24:T339)/T$23</f>
        <v>83.317696999910126</v>
      </c>
      <c r="W339" s="15">
        <f>IF(A339&lt;=K$2,IF(A339=K$2,T339+G339, T339), 0)</f>
        <v>0</v>
      </c>
      <c r="X339" s="15">
        <f t="shared" si="33"/>
        <v>494478.63807538874</v>
      </c>
      <c r="Y339" s="25">
        <f>-SUM(W$24:W339)/W$23</f>
        <v>25.723931903769437</v>
      </c>
      <c r="Z339" s="8"/>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2"/>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row>
    <row r="340" spans="1:92" ht="15.75" thickBot="1" x14ac:dyDescent="0.3">
      <c r="A340" s="34">
        <v>317</v>
      </c>
      <c r="B340" s="11">
        <f>PMT(E$2/12, C$2, -E$23)</f>
        <v>1621.0513229898563</v>
      </c>
      <c r="C340" s="11">
        <f>IPMT(E$2/12, A340, C$2, -E$23)</f>
        <v>194.97283677805436</v>
      </c>
      <c r="D340" s="11">
        <f>PPMT(E$2/12, A340, C$2, -E$23)</f>
        <v>1426.0784862118019</v>
      </c>
      <c r="E340" s="11">
        <f t="shared" si="29"/>
        <v>65421.751266264298</v>
      </c>
      <c r="F340" s="11">
        <f t="shared" si="30"/>
        <v>314578.24873373593</v>
      </c>
      <c r="G340" s="11">
        <f>F340+S340-L$2</f>
        <v>1313482.9333456515</v>
      </c>
      <c r="H340" s="1">
        <f t="shared" si="31"/>
        <v>0</v>
      </c>
      <c r="I340" s="1">
        <f>O$2* $M340</f>
        <v>191.99449541764574</v>
      </c>
      <c r="J340" s="1">
        <f>P$2* $M340</f>
        <v>191.99449541764574</v>
      </c>
      <c r="K340" s="1">
        <f>Q$2* $M340</f>
        <v>575.98348625293715</v>
      </c>
      <c r="L340" s="1">
        <f>R$2* $M340</f>
        <v>191.99449541764574</v>
      </c>
      <c r="M340" s="1">
        <f>M339*POWER(1 + $I$2, 1/12)</f>
        <v>1.9199449541764573</v>
      </c>
      <c r="N340" s="1">
        <f t="shared" si="34"/>
        <v>1151.9669725058743</v>
      </c>
      <c r="O340" s="1">
        <f>O339*POWER(1 + $H$2, 1/12)</f>
        <v>3.6286965384524095</v>
      </c>
      <c r="P340" s="1">
        <f>$M$2 * O340</f>
        <v>14514.786153809639</v>
      </c>
      <c r="Q340" s="1">
        <f xml:space="preserve"> P340 * (1-$J$2)</f>
        <v>13789.046846119156</v>
      </c>
      <c r="R340" s="1">
        <f>R339*POWER(1+G$2, 1/12)</f>
        <v>3.6286965384524095</v>
      </c>
      <c r="S340" s="1">
        <f>L$2*R340</f>
        <v>1378904.6846119156</v>
      </c>
      <c r="T340" s="1">
        <f t="shared" si="28"/>
        <v>11016.028550623425</v>
      </c>
      <c r="U340" s="7">
        <f t="shared" si="32"/>
        <v>1657369.9685488257</v>
      </c>
      <c r="V340" s="25">
        <f>-SUM(T$24:T340)/T$23</f>
        <v>83.868498427441295</v>
      </c>
      <c r="W340" s="15">
        <f>IF(A340&lt;=K$2,IF(A340=K$2,T340+G340, T340), 0)</f>
        <v>0</v>
      </c>
      <c r="X340" s="15">
        <f t="shared" si="33"/>
        <v>494478.63807538874</v>
      </c>
      <c r="Y340" s="25">
        <f>-SUM(W$24:W340)/W$23</f>
        <v>25.723931903769437</v>
      </c>
      <c r="Z340" s="8"/>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2"/>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row>
    <row r="341" spans="1:92" ht="15.75" thickBot="1" x14ac:dyDescent="0.3">
      <c r="A341" s="34">
        <v>318</v>
      </c>
      <c r="B341" s="11">
        <f>PMT(E$2/12, C$2, -E$23)</f>
        <v>1621.0513229898563</v>
      </c>
      <c r="C341" s="11">
        <f>IPMT(E$2/12, A341, C$2, -E$23)</f>
        <v>190.81344119326997</v>
      </c>
      <c r="D341" s="11">
        <f>PPMT(E$2/12, A341, C$2, -E$23)</f>
        <v>1430.2378817965864</v>
      </c>
      <c r="E341" s="11">
        <f t="shared" si="29"/>
        <v>63991.513384467711</v>
      </c>
      <c r="F341" s="11">
        <f t="shared" si="30"/>
        <v>316008.48661553254</v>
      </c>
      <c r="G341" s="11">
        <f>F341+S341-L$2</f>
        <v>1320530.9995984097</v>
      </c>
      <c r="H341" s="1">
        <f t="shared" si="31"/>
        <v>0</v>
      </c>
      <c r="I341" s="1">
        <f>O$2* $M341</f>
        <v>192.38997264291714</v>
      </c>
      <c r="J341" s="1">
        <f>P$2* $M341</f>
        <v>192.38997264291714</v>
      </c>
      <c r="K341" s="1">
        <f>Q$2* $M341</f>
        <v>577.16991792875149</v>
      </c>
      <c r="L341" s="1">
        <f>R$2* $M341</f>
        <v>192.38997264291714</v>
      </c>
      <c r="M341" s="1">
        <f>M340*POWER(1 + $I$2, 1/12)</f>
        <v>1.9238997264291715</v>
      </c>
      <c r="N341" s="1">
        <f t="shared" si="34"/>
        <v>1154.339835857503</v>
      </c>
      <c r="O341" s="1">
        <f>O340*POWER(1 + $H$2, 1/12)</f>
        <v>3.6434802973233609</v>
      </c>
      <c r="P341" s="1">
        <f>$M$2 * O341</f>
        <v>14573.921189293444</v>
      </c>
      <c r="Q341" s="1">
        <f xml:space="preserve"> P341 * (1-$J$2)</f>
        <v>13845.22512982877</v>
      </c>
      <c r="R341" s="1">
        <f>R340*POWER(1+G$2, 1/12)</f>
        <v>3.6434802973233609</v>
      </c>
      <c r="S341" s="1">
        <f>L$2*R341</f>
        <v>1384522.5129828772</v>
      </c>
      <c r="T341" s="1">
        <f t="shared" si="28"/>
        <v>11069.83397098141</v>
      </c>
      <c r="U341" s="7">
        <f t="shared" si="32"/>
        <v>1668439.8025198071</v>
      </c>
      <c r="V341" s="25">
        <f>-SUM(T$24:T341)/T$23</f>
        <v>84.421990125990362</v>
      </c>
      <c r="W341" s="15">
        <f>IF(A341&lt;=K$2,IF(A341=K$2,T341+G341, T341), 0)</f>
        <v>0</v>
      </c>
      <c r="X341" s="15">
        <f t="shared" si="33"/>
        <v>494478.63807538874</v>
      </c>
      <c r="Y341" s="25">
        <f>-SUM(W$24:W341)/W$23</f>
        <v>25.723931903769437</v>
      </c>
      <c r="Z341" s="8"/>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2"/>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row>
    <row r="342" spans="1:92" ht="15.75" thickBot="1" x14ac:dyDescent="0.3">
      <c r="A342" s="34">
        <v>319</v>
      </c>
      <c r="B342" s="11">
        <f>PMT(E$2/12, C$2, -E$23)</f>
        <v>1621.0513229898563</v>
      </c>
      <c r="C342" s="11">
        <f>IPMT(E$2/12, A342, C$2, -E$23)</f>
        <v>186.64191403802991</v>
      </c>
      <c r="D342" s="11">
        <f>PPMT(E$2/12, A342, C$2, -E$23)</f>
        <v>1434.4094089518264</v>
      </c>
      <c r="E342" s="11">
        <f t="shared" si="29"/>
        <v>62557.103975515885</v>
      </c>
      <c r="F342" s="11">
        <f t="shared" si="30"/>
        <v>317442.89602448436</v>
      </c>
      <c r="G342" s="11">
        <f>F342+S342-L$2</f>
        <v>1327606.1251065016</v>
      </c>
      <c r="H342" s="1">
        <f t="shared" si="31"/>
        <v>0</v>
      </c>
      <c r="I342" s="1">
        <f>O$2* $M342</f>
        <v>192.78626448652108</v>
      </c>
      <c r="J342" s="1">
        <f>P$2* $M342</f>
        <v>192.78626448652108</v>
      </c>
      <c r="K342" s="1">
        <f>Q$2* $M342</f>
        <v>578.35879345956323</v>
      </c>
      <c r="L342" s="1">
        <f>R$2* $M342</f>
        <v>192.78626448652108</v>
      </c>
      <c r="M342" s="1">
        <f>M341*POWER(1 + $I$2, 1/12)</f>
        <v>1.9278626448652108</v>
      </c>
      <c r="N342" s="1">
        <f t="shared" si="34"/>
        <v>1156.7175869191265</v>
      </c>
      <c r="O342" s="1">
        <f>O341*POWER(1 + $H$2, 1/12)</f>
        <v>3.65832428705794</v>
      </c>
      <c r="P342" s="1">
        <f>$M$2 * O342</f>
        <v>14633.297148231761</v>
      </c>
      <c r="Q342" s="1">
        <f xml:space="preserve"> P342 * (1-$J$2)</f>
        <v>13901.632290820173</v>
      </c>
      <c r="R342" s="1">
        <f>R341*POWER(1+G$2, 1/12)</f>
        <v>3.65832428705794</v>
      </c>
      <c r="S342" s="1">
        <f>L$2*R342</f>
        <v>1390163.2290820172</v>
      </c>
      <c r="T342" s="1">
        <f t="shared" si="28"/>
        <v>11123.863380911189</v>
      </c>
      <c r="U342" s="7">
        <f t="shared" si="32"/>
        <v>1679563.6659007184</v>
      </c>
      <c r="V342" s="25">
        <f>-SUM(T$24:T342)/T$23</f>
        <v>84.978183295035933</v>
      </c>
      <c r="W342" s="15">
        <f>IF(A342&lt;=K$2,IF(A342=K$2,T342+G342, T342), 0)</f>
        <v>0</v>
      </c>
      <c r="X342" s="15">
        <f t="shared" si="33"/>
        <v>494478.63807538874</v>
      </c>
      <c r="Y342" s="25">
        <f>-SUM(W$24:W342)/W$23</f>
        <v>25.723931903769437</v>
      </c>
      <c r="Z342" s="8"/>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2"/>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row>
    <row r="343" spans="1:92" ht="15.75" thickBot="1" x14ac:dyDescent="0.3">
      <c r="A343" s="34">
        <v>320</v>
      </c>
      <c r="B343" s="11">
        <f>PMT(E$2/12, C$2, -E$23)</f>
        <v>1621.0513229898563</v>
      </c>
      <c r="C343" s="11">
        <f>IPMT(E$2/12, A343, C$2, -E$23)</f>
        <v>182.45821992858706</v>
      </c>
      <c r="D343" s="11">
        <f>PPMT(E$2/12, A343, C$2, -E$23)</f>
        <v>1438.5931030612694</v>
      </c>
      <c r="E343" s="11">
        <f t="shared" si="29"/>
        <v>61118.510872454615</v>
      </c>
      <c r="F343" s="11">
        <f t="shared" si="30"/>
        <v>318881.48912754562</v>
      </c>
      <c r="G343" s="11">
        <f>F343+S343-L$2</f>
        <v>1334708.4152843193</v>
      </c>
      <c r="H343" s="1">
        <f t="shared" si="31"/>
        <v>0</v>
      </c>
      <c r="I343" s="1">
        <f>O$2* $M343</f>
        <v>193.18337262643789</v>
      </c>
      <c r="J343" s="1">
        <f>P$2* $M343</f>
        <v>193.18337262643789</v>
      </c>
      <c r="K343" s="1">
        <f>Q$2* $M343</f>
        <v>579.55011787931369</v>
      </c>
      <c r="L343" s="1">
        <f>R$2* $M343</f>
        <v>193.18337262643789</v>
      </c>
      <c r="M343" s="1">
        <f>M342*POWER(1 + $I$2, 1/12)</f>
        <v>1.931833726264379</v>
      </c>
      <c r="N343" s="1">
        <f t="shared" si="34"/>
        <v>1159.1002357586274</v>
      </c>
      <c r="O343" s="1">
        <f>O342*POWER(1 + $H$2, 1/12)</f>
        <v>3.6732287530441412</v>
      </c>
      <c r="P343" s="1">
        <f>$M$2 * O343</f>
        <v>14692.915012176565</v>
      </c>
      <c r="Q343" s="1">
        <f xml:space="preserve"> P343 * (1-$J$2)</f>
        <v>13958.269261567737</v>
      </c>
      <c r="R343" s="1">
        <f>R342*POWER(1+G$2, 1/12)</f>
        <v>3.6732287530441412</v>
      </c>
      <c r="S343" s="1">
        <f>L$2*R343</f>
        <v>1395826.9261567737</v>
      </c>
      <c r="T343" s="1">
        <f t="shared" si="28"/>
        <v>11178.117702819252</v>
      </c>
      <c r="U343" s="7">
        <f t="shared" si="32"/>
        <v>1690741.7836035376</v>
      </c>
      <c r="V343" s="25">
        <f>-SUM(T$24:T343)/T$23</f>
        <v>85.537089180176892</v>
      </c>
      <c r="W343" s="15">
        <f>IF(A343&lt;=K$2,IF(A343=K$2,T343+G343, T343), 0)</f>
        <v>0</v>
      </c>
      <c r="X343" s="15">
        <f t="shared" si="33"/>
        <v>494478.63807538874</v>
      </c>
      <c r="Y343" s="25">
        <f>-SUM(W$24:W343)/W$23</f>
        <v>25.723931903769437</v>
      </c>
      <c r="Z343" s="8"/>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2"/>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row>
    <row r="344" spans="1:92" ht="15.75" thickBot="1" x14ac:dyDescent="0.3">
      <c r="A344" s="34">
        <v>321</v>
      </c>
      <c r="B344" s="11">
        <f>PMT(E$2/12, C$2, -E$23)</f>
        <v>1621.0513229898563</v>
      </c>
      <c r="C344" s="11">
        <f>IPMT(E$2/12, A344, C$2, -E$23)</f>
        <v>178.26232337799166</v>
      </c>
      <c r="D344" s="11">
        <f>PPMT(E$2/12, A344, C$2, -E$23)</f>
        <v>1442.7889996118647</v>
      </c>
      <c r="E344" s="11">
        <f t="shared" si="29"/>
        <v>59675.721872842754</v>
      </c>
      <c r="F344" s="11">
        <f t="shared" si="30"/>
        <v>320324.27812715748</v>
      </c>
      <c r="G344" s="11">
        <f>F344+S344-L$2</f>
        <v>1341837.9759616433</v>
      </c>
      <c r="H344" s="1">
        <f t="shared" si="31"/>
        <v>0</v>
      </c>
      <c r="I344" s="1">
        <f>O$2* $M344</f>
        <v>193.5812987441044</v>
      </c>
      <c r="J344" s="1">
        <f>P$2* $M344</f>
        <v>193.5812987441044</v>
      </c>
      <c r="K344" s="1">
        <f>Q$2* $M344</f>
        <v>580.7438962323132</v>
      </c>
      <c r="L344" s="1">
        <f>R$2* $M344</f>
        <v>193.5812987441044</v>
      </c>
      <c r="M344" s="1">
        <f>M343*POWER(1 + $I$2, 1/12)</f>
        <v>1.9358129874410439</v>
      </c>
      <c r="N344" s="1">
        <f t="shared" si="34"/>
        <v>1161.4877924646264</v>
      </c>
      <c r="O344" s="1">
        <f>O343*POWER(1 + $H$2, 1/12)</f>
        <v>3.6881939416696992</v>
      </c>
      <c r="P344" s="1">
        <f>$M$2 * O344</f>
        <v>14752.775766678797</v>
      </c>
      <c r="Q344" s="1">
        <f xml:space="preserve"> P344 * (1-$J$2)</f>
        <v>14015.136978344855</v>
      </c>
      <c r="R344" s="1">
        <f>R343*POWER(1+G$2, 1/12)</f>
        <v>3.6881939416696992</v>
      </c>
      <c r="S344" s="1">
        <f>L$2*R344</f>
        <v>1401513.6978344857</v>
      </c>
      <c r="T344" s="1">
        <f t="shared" ref="T344:T383" si="35">Q344-N344-B344</f>
        <v>11232.597862890372</v>
      </c>
      <c r="U344" s="7">
        <f t="shared" si="32"/>
        <v>1701974.3814664281</v>
      </c>
      <c r="V344" s="25">
        <f>-SUM(T$24:T344)/T$23</f>
        <v>86.098719073321419</v>
      </c>
      <c r="W344" s="15">
        <f>IF(A344&lt;=K$2,IF(A344=K$2,T344+G344, T344), 0)</f>
        <v>0</v>
      </c>
      <c r="X344" s="15">
        <f t="shared" si="33"/>
        <v>494478.63807538874</v>
      </c>
      <c r="Y344" s="25">
        <f>-SUM(W$24:W344)/W$23</f>
        <v>25.723931903769437</v>
      </c>
      <c r="Z344" s="8"/>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2"/>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row>
    <row r="345" spans="1:92" ht="15.75" thickBot="1" x14ac:dyDescent="0.3">
      <c r="A345" s="34">
        <v>322</v>
      </c>
      <c r="B345" s="11">
        <f>PMT(E$2/12, C$2, -E$23)</f>
        <v>1621.0513229898563</v>
      </c>
      <c r="C345" s="11">
        <f>IPMT(E$2/12, A345, C$2, -E$23)</f>
        <v>174.0541887957904</v>
      </c>
      <c r="D345" s="11">
        <f>PPMT(E$2/12, A345, C$2, -E$23)</f>
        <v>1446.9971341940659</v>
      </c>
      <c r="E345" s="11">
        <f t="shared" ref="E345:E383" si="36">E344-D345</f>
        <v>58228.724738648685</v>
      </c>
      <c r="F345" s="11">
        <f t="shared" ref="F345:F383" si="37">F344+D345</f>
        <v>321771.27526135155</v>
      </c>
      <c r="G345" s="11">
        <f>F345+S345-L$2</f>
        <v>1348994.9133852937</v>
      </c>
      <c r="H345" s="1">
        <f t="shared" ref="H345:H383" si="38">IF((G345/L$2)&lt;0.2, N$2* $M345, 0)</f>
        <v>0</v>
      </c>
      <c r="I345" s="1">
        <f>O$2* $M345</f>
        <v>193.98004452442078</v>
      </c>
      <c r="J345" s="1">
        <f>P$2* $M345</f>
        <v>193.98004452442078</v>
      </c>
      <c r="K345" s="1">
        <f>Q$2* $M345</f>
        <v>581.9401335732623</v>
      </c>
      <c r="L345" s="1">
        <f>R$2* $M345</f>
        <v>193.98004452442078</v>
      </c>
      <c r="M345" s="1">
        <f>M344*POWER(1 + $I$2, 1/12)</f>
        <v>1.9398004452442077</v>
      </c>
      <c r="N345" s="1">
        <f t="shared" si="34"/>
        <v>1163.8802671465246</v>
      </c>
      <c r="O345" s="1">
        <f>O344*POWER(1 + $H$2, 1/12)</f>
        <v>3.7032201003261633</v>
      </c>
      <c r="P345" s="1">
        <f>$M$2 * O345</f>
        <v>14812.880401304654</v>
      </c>
      <c r="Q345" s="1">
        <f xml:space="preserve"> P345 * (1-$J$2)</f>
        <v>14072.23638123942</v>
      </c>
      <c r="R345" s="1">
        <f>R344*POWER(1+G$2, 1/12)</f>
        <v>3.7032201003261633</v>
      </c>
      <c r="S345" s="1">
        <f>L$2*R345</f>
        <v>1407223.6381239421</v>
      </c>
      <c r="T345" s="1">
        <f t="shared" si="35"/>
        <v>11287.304791103037</v>
      </c>
      <c r="U345" s="7">
        <f t="shared" ref="U345:U383" si="39">U344+T345</f>
        <v>1713261.6862575312</v>
      </c>
      <c r="V345" s="25">
        <f>-SUM(T$24:T345)/T$23</f>
        <v>86.663084312876563</v>
      </c>
      <c r="W345" s="15">
        <f>IF(A345&lt;=K$2,IF(A345=K$2,T345+G345, T345), 0)</f>
        <v>0</v>
      </c>
      <c r="X345" s="15">
        <f t="shared" ref="X345:X383" si="40">X344+W345</f>
        <v>494478.63807538874</v>
      </c>
      <c r="Y345" s="25">
        <f>-SUM(W$24:W345)/W$23</f>
        <v>25.723931903769437</v>
      </c>
      <c r="Z345" s="8"/>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2"/>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row>
    <row r="346" spans="1:92" ht="15.75" thickBot="1" x14ac:dyDescent="0.3">
      <c r="A346" s="34">
        <v>323</v>
      </c>
      <c r="B346" s="11">
        <f>PMT(E$2/12, C$2, -E$23)</f>
        <v>1621.0513229898563</v>
      </c>
      <c r="C346" s="11">
        <f>IPMT(E$2/12, A346, C$2, -E$23)</f>
        <v>169.83378048772437</v>
      </c>
      <c r="D346" s="11">
        <f>PPMT(E$2/12, A346, C$2, -E$23)</f>
        <v>1451.2175425021321</v>
      </c>
      <c r="E346" s="11">
        <f t="shared" si="36"/>
        <v>56777.507196146551</v>
      </c>
      <c r="F346" s="11">
        <f t="shared" si="37"/>
        <v>323222.4928038537</v>
      </c>
      <c r="G346" s="11">
        <f>F346+S346-L$2</f>
        <v>1356179.3342207887</v>
      </c>
      <c r="H346" s="1">
        <f t="shared" si="38"/>
        <v>0</v>
      </c>
      <c r="I346" s="1">
        <f>O$2* $M346</f>
        <v>194.37961165575788</v>
      </c>
      <c r="J346" s="1">
        <f>P$2* $M346</f>
        <v>194.37961165575788</v>
      </c>
      <c r="K346" s="1">
        <f>Q$2* $M346</f>
        <v>583.13883496727362</v>
      </c>
      <c r="L346" s="1">
        <f>R$2* $M346</f>
        <v>194.37961165575788</v>
      </c>
      <c r="M346" s="1">
        <f>M345*POWER(1 + $I$2, 1/12)</f>
        <v>1.9437961165575788</v>
      </c>
      <c r="N346" s="1">
        <f t="shared" ref="N346:N383" si="41">SUM(H346:L346)</f>
        <v>1166.2776699345472</v>
      </c>
      <c r="O346" s="1">
        <f>O345*POWER(1 + $H$2, 1/12)</f>
        <v>3.7183074774129867</v>
      </c>
      <c r="P346" s="1">
        <f>$M$2 * O346</f>
        <v>14873.229909651947</v>
      </c>
      <c r="Q346" s="1">
        <f xml:space="preserve"> P346 * (1-$J$2)</f>
        <v>14129.568414169349</v>
      </c>
      <c r="R346" s="1">
        <f>R345*POWER(1+G$2, 1/12)</f>
        <v>3.7183074774129867</v>
      </c>
      <c r="S346" s="1">
        <f>L$2*R346</f>
        <v>1412956.841416935</v>
      </c>
      <c r="T346" s="1">
        <f t="shared" si="35"/>
        <v>11342.239421244945</v>
      </c>
      <c r="U346" s="7">
        <f t="shared" si="39"/>
        <v>1724603.9256787761</v>
      </c>
      <c r="V346" s="25">
        <f>-SUM(T$24:T346)/T$23</f>
        <v>87.230196283938824</v>
      </c>
      <c r="W346" s="15">
        <f>IF(A346&lt;=K$2,IF(A346=K$2,T346+G346, T346), 0)</f>
        <v>0</v>
      </c>
      <c r="X346" s="15">
        <f t="shared" si="40"/>
        <v>494478.63807538874</v>
      </c>
      <c r="Y346" s="25">
        <f>-SUM(W$24:W346)/W$23</f>
        <v>25.723931903769437</v>
      </c>
      <c r="Z346" s="8"/>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2"/>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row>
    <row r="347" spans="1:92" ht="15.75" thickBot="1" x14ac:dyDescent="0.3">
      <c r="A347" s="34">
        <v>324</v>
      </c>
      <c r="B347" s="11">
        <f>PMT(E$2/12, C$2, -E$23)</f>
        <v>1621.0513229898563</v>
      </c>
      <c r="C347" s="11">
        <f>IPMT(E$2/12, A347, C$2, -E$23)</f>
        <v>165.60106265542649</v>
      </c>
      <c r="D347" s="11">
        <f>PPMT(E$2/12, A347, C$2, -E$23)</f>
        <v>1455.4502603344299</v>
      </c>
      <c r="E347" s="11">
        <f t="shared" si="36"/>
        <v>55322.056935812121</v>
      </c>
      <c r="F347" s="11">
        <f t="shared" si="37"/>
        <v>324677.94306418812</v>
      </c>
      <c r="G347" s="11">
        <f>F347+S347-L$2</f>
        <v>1363391.3455540084</v>
      </c>
      <c r="H347" s="1">
        <f t="shared" si="38"/>
        <v>0</v>
      </c>
      <c r="I347" s="1">
        <f>O$2* $M347</f>
        <v>194.78000182996436</v>
      </c>
      <c r="J347" s="1">
        <f>P$2* $M347</f>
        <v>194.78000182996436</v>
      </c>
      <c r="K347" s="1">
        <f>Q$2* $M347</f>
        <v>584.34000548989309</v>
      </c>
      <c r="L347" s="1">
        <f>R$2* $M347</f>
        <v>194.78000182996436</v>
      </c>
      <c r="M347" s="1">
        <f>M346*POWER(1 + $I$2, 1/12)</f>
        <v>1.9478000182996436</v>
      </c>
      <c r="N347" s="1">
        <f t="shared" si="41"/>
        <v>1168.6800109797862</v>
      </c>
      <c r="O347" s="1">
        <f>O346*POWER(1 + $H$2, 1/12)</f>
        <v>3.7334563223416324</v>
      </c>
      <c r="P347" s="1">
        <f>$M$2 * O347</f>
        <v>14933.82528936653</v>
      </c>
      <c r="Q347" s="1">
        <f xml:space="preserve"> P347 * (1-$J$2)</f>
        <v>14187.134024898203</v>
      </c>
      <c r="R347" s="1">
        <f>R346*POWER(1+G$2, 1/12)</f>
        <v>3.7334563223416324</v>
      </c>
      <c r="S347" s="1">
        <f>L$2*R347</f>
        <v>1418713.4024898203</v>
      </c>
      <c r="T347" s="1">
        <f t="shared" si="35"/>
        <v>11397.40269092856</v>
      </c>
      <c r="U347" s="7">
        <f t="shared" si="39"/>
        <v>1736001.3283697048</v>
      </c>
      <c r="V347" s="25">
        <f>-SUM(T$24:T347)/T$23</f>
        <v>87.800066418485244</v>
      </c>
      <c r="W347" s="15">
        <f>IF(A347&lt;=K$2,IF(A347=K$2,T347+G347, T347), 0)</f>
        <v>0</v>
      </c>
      <c r="X347" s="15">
        <f t="shared" si="40"/>
        <v>494478.63807538874</v>
      </c>
      <c r="Y347" s="25">
        <f>-SUM(W$24:W347)/W$23</f>
        <v>25.723931903769437</v>
      </c>
      <c r="Z347" s="8"/>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2"/>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row>
    <row r="348" spans="1:92" ht="15.75" thickBot="1" x14ac:dyDescent="0.3">
      <c r="A348" s="34">
        <v>325</v>
      </c>
      <c r="B348" s="11">
        <f>PMT(E$2/12, C$2, -E$23)</f>
        <v>1621.0513229898563</v>
      </c>
      <c r="C348" s="11">
        <f>IPMT(E$2/12, A348, C$2, -E$23)</f>
        <v>161.35599939611774</v>
      </c>
      <c r="D348" s="11">
        <f>PPMT(E$2/12, A348, C$2, -E$23)</f>
        <v>1459.6953235937387</v>
      </c>
      <c r="E348" s="11">
        <f t="shared" si="36"/>
        <v>53862.361612218381</v>
      </c>
      <c r="F348" s="11">
        <f t="shared" si="37"/>
        <v>326137.63838778186</v>
      </c>
      <c r="G348" s="11">
        <f>F348+S348-L$2</f>
        <v>1370631.0548928666</v>
      </c>
      <c r="H348" s="1">
        <f t="shared" si="38"/>
        <v>0</v>
      </c>
      <c r="I348" s="1">
        <f>O$2* $M348</f>
        <v>195.18121674237375</v>
      </c>
      <c r="J348" s="1">
        <f>P$2* $M348</f>
        <v>195.18121674237375</v>
      </c>
      <c r="K348" s="1">
        <f>Q$2* $M348</f>
        <v>585.54365022712125</v>
      </c>
      <c r="L348" s="1">
        <f>R$2* $M348</f>
        <v>195.18121674237375</v>
      </c>
      <c r="M348" s="1">
        <f>M347*POWER(1 + $I$2, 1/12)</f>
        <v>1.9518121674237374</v>
      </c>
      <c r="N348" s="1">
        <f t="shared" si="41"/>
        <v>1171.0873004542425</v>
      </c>
      <c r="O348" s="1">
        <f>O347*POWER(1 + $H$2, 1/12)</f>
        <v>3.7486668855396967</v>
      </c>
      <c r="P348" s="1">
        <f>$M$2 * O348</f>
        <v>14994.667542158786</v>
      </c>
      <c r="Q348" s="1">
        <f xml:space="preserve"> P348 * (1-$J$2)</f>
        <v>14244.934165050847</v>
      </c>
      <c r="R348" s="1">
        <f>R347*POWER(1+G$2, 1/12)</f>
        <v>3.7486668855396967</v>
      </c>
      <c r="S348" s="1">
        <f>L$2*R348</f>
        <v>1424493.4165050848</v>
      </c>
      <c r="T348" s="1">
        <f t="shared" si="35"/>
        <v>11452.795541606747</v>
      </c>
      <c r="U348" s="7">
        <f t="shared" si="39"/>
        <v>1747454.1239113116</v>
      </c>
      <c r="V348" s="25">
        <f>-SUM(T$24:T348)/T$23</f>
        <v>88.372706195565598</v>
      </c>
      <c r="W348" s="15">
        <f>IF(A348&lt;=K$2,IF(A348=K$2,T348+G348, T348), 0)</f>
        <v>0</v>
      </c>
      <c r="X348" s="15">
        <f t="shared" si="40"/>
        <v>494478.63807538874</v>
      </c>
      <c r="Y348" s="25">
        <f>-SUM(W$24:W348)/W$23</f>
        <v>25.723931903769437</v>
      </c>
      <c r="Z348" s="8"/>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2"/>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row>
    <row r="349" spans="1:92" ht="15.75" thickBot="1" x14ac:dyDescent="0.3">
      <c r="A349" s="34">
        <v>326</v>
      </c>
      <c r="B349" s="11">
        <f>PMT(E$2/12, C$2, -E$23)</f>
        <v>1621.0513229898563</v>
      </c>
      <c r="C349" s="11">
        <f>IPMT(E$2/12, A349, C$2, -E$23)</f>
        <v>157.09855470230266</v>
      </c>
      <c r="D349" s="11">
        <f>PPMT(E$2/12, A349, C$2, -E$23)</f>
        <v>1463.9527682875537</v>
      </c>
      <c r="E349" s="11">
        <f t="shared" si="36"/>
        <v>52398.408843930825</v>
      </c>
      <c r="F349" s="11">
        <f t="shared" si="37"/>
        <v>327601.59115606942</v>
      </c>
      <c r="G349" s="11">
        <f>F349+S349-L$2</f>
        <v>1377898.5701689881</v>
      </c>
      <c r="H349" s="1">
        <f t="shared" si="38"/>
        <v>0</v>
      </c>
      <c r="I349" s="1">
        <f>O$2* $M349</f>
        <v>195.58325809181173</v>
      </c>
      <c r="J349" s="1">
        <f>P$2* $M349</f>
        <v>195.58325809181173</v>
      </c>
      <c r="K349" s="1">
        <f>Q$2* $M349</f>
        <v>586.74977427543513</v>
      </c>
      <c r="L349" s="1">
        <f>R$2* $M349</f>
        <v>195.58325809181173</v>
      </c>
      <c r="M349" s="1">
        <f>M348*POWER(1 + $I$2, 1/12)</f>
        <v>1.9558325809181172</v>
      </c>
      <c r="N349" s="1">
        <f t="shared" si="41"/>
        <v>1173.4995485508703</v>
      </c>
      <c r="O349" s="1">
        <f>O348*POWER(1 + $H$2, 1/12)</f>
        <v>3.763939418455049</v>
      </c>
      <c r="P349" s="1">
        <f>$M$2 * O349</f>
        <v>15055.757673820195</v>
      </c>
      <c r="Q349" s="1">
        <f xml:space="preserve"> P349 * (1-$J$2)</f>
        <v>14302.969790129184</v>
      </c>
      <c r="R349" s="1">
        <f>R348*POWER(1+G$2, 1/12)</f>
        <v>3.763939418455049</v>
      </c>
      <c r="S349" s="1">
        <f>L$2*R349</f>
        <v>1430296.9790129187</v>
      </c>
      <c r="T349" s="1">
        <f t="shared" si="35"/>
        <v>11508.418918588457</v>
      </c>
      <c r="U349" s="7">
        <f t="shared" si="39"/>
        <v>1758962.5428299</v>
      </c>
      <c r="V349" s="25">
        <f>-SUM(T$24:T349)/T$23</f>
        <v>88.948127141495007</v>
      </c>
      <c r="W349" s="15">
        <f>IF(A349&lt;=K$2,IF(A349=K$2,T349+G349, T349), 0)</f>
        <v>0</v>
      </c>
      <c r="X349" s="15">
        <f t="shared" si="40"/>
        <v>494478.63807538874</v>
      </c>
      <c r="Y349" s="25">
        <f>-SUM(W$24:W349)/W$23</f>
        <v>25.723931903769437</v>
      </c>
      <c r="Z349" s="8"/>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2"/>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row>
    <row r="350" spans="1:92" ht="15.75" thickBot="1" x14ac:dyDescent="0.3">
      <c r="A350" s="34">
        <v>327</v>
      </c>
      <c r="B350" s="11">
        <f>PMT(E$2/12, C$2, -E$23)</f>
        <v>1621.0513229898563</v>
      </c>
      <c r="C350" s="11">
        <f>IPMT(E$2/12, A350, C$2, -E$23)</f>
        <v>152.82869246146396</v>
      </c>
      <c r="D350" s="11">
        <f>PPMT(E$2/12, A350, C$2, -E$23)</f>
        <v>1468.2226305283925</v>
      </c>
      <c r="E350" s="11">
        <f t="shared" si="36"/>
        <v>50930.186213402434</v>
      </c>
      <c r="F350" s="11">
        <f t="shared" si="37"/>
        <v>329069.81378659781</v>
      </c>
      <c r="G350" s="11">
        <f>F350+S350-L$2</f>
        <v>1385193.9997393931</v>
      </c>
      <c r="H350" s="1">
        <f t="shared" si="38"/>
        <v>0</v>
      </c>
      <c r="I350" s="1">
        <f>O$2* $M350</f>
        <v>195.98612758060327</v>
      </c>
      <c r="J350" s="1">
        <f>P$2* $M350</f>
        <v>195.98612758060327</v>
      </c>
      <c r="K350" s="1">
        <f>Q$2* $M350</f>
        <v>587.95838274180971</v>
      </c>
      <c r="L350" s="1">
        <f>R$2* $M350</f>
        <v>195.98612758060327</v>
      </c>
      <c r="M350" s="1">
        <f>M349*POWER(1 + $I$2, 1/12)</f>
        <v>1.9598612758060325</v>
      </c>
      <c r="N350" s="1">
        <f t="shared" si="41"/>
        <v>1175.9167654836197</v>
      </c>
      <c r="O350" s="1">
        <f>O349*POWER(1 + $H$2, 1/12)</f>
        <v>3.7792741735599882</v>
      </c>
      <c r="P350" s="1">
        <f>$M$2 * O350</f>
        <v>15117.096694239952</v>
      </c>
      <c r="Q350" s="1">
        <f xml:space="preserve"> P350 * (1-$J$2)</f>
        <v>14361.241859527954</v>
      </c>
      <c r="R350" s="1">
        <f>R349*POWER(1+G$2, 1/12)</f>
        <v>3.7792741735599882</v>
      </c>
      <c r="S350" s="1">
        <f>L$2*R350</f>
        <v>1436124.1859527954</v>
      </c>
      <c r="T350" s="1">
        <f t="shared" si="35"/>
        <v>11564.273771054477</v>
      </c>
      <c r="U350" s="7">
        <f t="shared" si="39"/>
        <v>1770526.8166009546</v>
      </c>
      <c r="V350" s="25">
        <f>-SUM(T$24:T350)/T$23</f>
        <v>89.526340830047744</v>
      </c>
      <c r="W350" s="15">
        <f>IF(A350&lt;=K$2,IF(A350=K$2,T350+G350, T350), 0)</f>
        <v>0</v>
      </c>
      <c r="X350" s="15">
        <f t="shared" si="40"/>
        <v>494478.63807538874</v>
      </c>
      <c r="Y350" s="25">
        <f>-SUM(W$24:W350)/W$23</f>
        <v>25.723931903769437</v>
      </c>
      <c r="Z350" s="8"/>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2"/>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row>
    <row r="351" spans="1:92" ht="15.75" thickBot="1" x14ac:dyDescent="0.3">
      <c r="A351" s="34">
        <v>328</v>
      </c>
      <c r="B351" s="11">
        <f>PMT(E$2/12, C$2, -E$23)</f>
        <v>1621.0513229898563</v>
      </c>
      <c r="C351" s="11">
        <f>IPMT(E$2/12, A351, C$2, -E$23)</f>
        <v>148.54637645575616</v>
      </c>
      <c r="D351" s="11">
        <f>PPMT(E$2/12, A351, C$2, -E$23)</f>
        <v>1472.5049465341003</v>
      </c>
      <c r="E351" s="11">
        <f t="shared" si="36"/>
        <v>49457.681266868334</v>
      </c>
      <c r="F351" s="11">
        <f t="shared" si="37"/>
        <v>330542.31873313192</v>
      </c>
      <c r="G351" s="11">
        <f>F351+S351-L$2</f>
        <v>1392517.4523881904</v>
      </c>
      <c r="H351" s="1">
        <f t="shared" si="38"/>
        <v>0</v>
      </c>
      <c r="I351" s="1">
        <f>O$2* $M351</f>
        <v>196.3898269145798</v>
      </c>
      <c r="J351" s="1">
        <f>P$2* $M351</f>
        <v>196.3898269145798</v>
      </c>
      <c r="K351" s="1">
        <f>Q$2* $M351</f>
        <v>589.16948074373943</v>
      </c>
      <c r="L351" s="1">
        <f>R$2* $M351</f>
        <v>196.3898269145798</v>
      </c>
      <c r="M351" s="1">
        <f>M350*POWER(1 + $I$2, 1/12)</f>
        <v>1.963898269145798</v>
      </c>
      <c r="N351" s="1">
        <f t="shared" si="41"/>
        <v>1178.3389614874789</v>
      </c>
      <c r="O351" s="1">
        <f>O350*POWER(1 + $H$2, 1/12)</f>
        <v>3.7946714043554168</v>
      </c>
      <c r="P351" s="1">
        <f>$M$2 * O351</f>
        <v>15178.685617421668</v>
      </c>
      <c r="Q351" s="1">
        <f xml:space="preserve"> P351 * (1-$J$2)</f>
        <v>14419.751336550584</v>
      </c>
      <c r="R351" s="1">
        <f>R350*POWER(1+G$2, 1/12)</f>
        <v>3.7946714043554168</v>
      </c>
      <c r="S351" s="1">
        <f>L$2*R351</f>
        <v>1441975.1336550585</v>
      </c>
      <c r="T351" s="1">
        <f t="shared" si="35"/>
        <v>11620.361052073247</v>
      </c>
      <c r="U351" s="7">
        <f t="shared" si="39"/>
        <v>1782147.1776530279</v>
      </c>
      <c r="V351" s="25">
        <f>-SUM(T$24:T351)/T$23</f>
        <v>90.107358882651411</v>
      </c>
      <c r="W351" s="15">
        <f>IF(A351&lt;=K$2,IF(A351=K$2,T351+G351, T351), 0)</f>
        <v>0</v>
      </c>
      <c r="X351" s="15">
        <f t="shared" si="40"/>
        <v>494478.63807538874</v>
      </c>
      <c r="Y351" s="25">
        <f>-SUM(W$24:W351)/W$23</f>
        <v>25.723931903769437</v>
      </c>
      <c r="Z351" s="8"/>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2"/>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row>
    <row r="352" spans="1:92" ht="15.75" thickBot="1" x14ac:dyDescent="0.3">
      <c r="A352" s="34">
        <v>329</v>
      </c>
      <c r="B352" s="11">
        <f>PMT(E$2/12, C$2, -E$23)</f>
        <v>1621.0513229898563</v>
      </c>
      <c r="C352" s="11">
        <f>IPMT(E$2/12, A352, C$2, -E$23)</f>
        <v>144.25157036169841</v>
      </c>
      <c r="D352" s="11">
        <f>PPMT(E$2/12, A352, C$2, -E$23)</f>
        <v>1476.7997526281579</v>
      </c>
      <c r="E352" s="11">
        <f t="shared" si="36"/>
        <v>47980.881514240173</v>
      </c>
      <c r="F352" s="11">
        <f t="shared" si="37"/>
        <v>332019.11848576006</v>
      </c>
      <c r="G352" s="11">
        <f>F352+S352-L$2</f>
        <v>1399869.0373282721</v>
      </c>
      <c r="H352" s="1">
        <f t="shared" si="38"/>
        <v>0</v>
      </c>
      <c r="I352" s="1">
        <f>O$2* $M352</f>
        <v>196.7943578030866</v>
      </c>
      <c r="J352" s="1">
        <f>P$2* $M352</f>
        <v>196.7943578030866</v>
      </c>
      <c r="K352" s="1">
        <f>Q$2* $M352</f>
        <v>590.38307340925974</v>
      </c>
      <c r="L352" s="1">
        <f>R$2* $M352</f>
        <v>196.7943578030866</v>
      </c>
      <c r="M352" s="1">
        <f>M351*POWER(1 + $I$2, 1/12)</f>
        <v>1.9679435780308658</v>
      </c>
      <c r="N352" s="1">
        <f t="shared" si="41"/>
        <v>1180.7661468185195</v>
      </c>
      <c r="O352" s="1">
        <f>O351*POWER(1 + $H$2, 1/12)</f>
        <v>3.8101313653750317</v>
      </c>
      <c r="P352" s="1">
        <f>$M$2 * O352</f>
        <v>15240.525461500127</v>
      </c>
      <c r="Q352" s="1">
        <f xml:space="preserve"> P352 * (1-$J$2)</f>
        <v>14478.499188425119</v>
      </c>
      <c r="R352" s="1">
        <f>R351*POWER(1+G$2, 1/12)</f>
        <v>3.8101313653750317</v>
      </c>
      <c r="S352" s="1">
        <f>L$2*R352</f>
        <v>1447849.918842512</v>
      </c>
      <c r="T352" s="1">
        <f t="shared" si="35"/>
        <v>11676.681718616743</v>
      </c>
      <c r="U352" s="7">
        <f t="shared" si="39"/>
        <v>1793823.8593716447</v>
      </c>
      <c r="V352" s="25">
        <f>-SUM(T$24:T352)/T$23</f>
        <v>90.691192968582243</v>
      </c>
      <c r="W352" s="15">
        <f>IF(A352&lt;=K$2,IF(A352=K$2,T352+G352, T352), 0)</f>
        <v>0</v>
      </c>
      <c r="X352" s="15">
        <f t="shared" si="40"/>
        <v>494478.63807538874</v>
      </c>
      <c r="Y352" s="25">
        <f>-SUM(W$24:W352)/W$23</f>
        <v>25.723931903769437</v>
      </c>
      <c r="Z352" s="8"/>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2"/>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row>
    <row r="353" spans="1:92" ht="15.75" thickBot="1" x14ac:dyDescent="0.3">
      <c r="A353" s="34">
        <v>330</v>
      </c>
      <c r="B353" s="11">
        <f>PMT(E$2/12, C$2, -E$23)</f>
        <v>1621.0513229898563</v>
      </c>
      <c r="C353" s="11">
        <f>IPMT(E$2/12, A353, C$2, -E$23)</f>
        <v>139.94423774986623</v>
      </c>
      <c r="D353" s="11">
        <f>PPMT(E$2/12, A353, C$2, -E$23)</f>
        <v>1481.1070852399903</v>
      </c>
      <c r="E353" s="11">
        <f t="shared" si="36"/>
        <v>46499.774429000179</v>
      </c>
      <c r="F353" s="11">
        <f t="shared" si="37"/>
        <v>333500.22557100008</v>
      </c>
      <c r="G353" s="11">
        <f>F353+S353-L$2</f>
        <v>1407248.8642030216</v>
      </c>
      <c r="H353" s="1">
        <f t="shared" si="38"/>
        <v>0</v>
      </c>
      <c r="I353" s="1">
        <f>O$2* $M353</f>
        <v>197.19972195898978</v>
      </c>
      <c r="J353" s="1">
        <f>P$2* $M353</f>
        <v>197.19972195898978</v>
      </c>
      <c r="K353" s="1">
        <f>Q$2* $M353</f>
        <v>591.59916587696932</v>
      </c>
      <c r="L353" s="1">
        <f>R$2* $M353</f>
        <v>197.19972195898978</v>
      </c>
      <c r="M353" s="1">
        <f>M352*POWER(1 + $I$2, 1/12)</f>
        <v>1.9719972195898978</v>
      </c>
      <c r="N353" s="1">
        <f t="shared" si="41"/>
        <v>1183.1983317539386</v>
      </c>
      <c r="O353" s="1">
        <f>O352*POWER(1 + $H$2, 1/12)</f>
        <v>3.8256543121895308</v>
      </c>
      <c r="P353" s="1">
        <f>$M$2 * O353</f>
        <v>15302.617248758123</v>
      </c>
      <c r="Q353" s="1">
        <f xml:space="preserve"> P353 * (1-$J$2)</f>
        <v>14537.486386320215</v>
      </c>
      <c r="R353" s="1">
        <f>R352*POWER(1+G$2, 1/12)</f>
        <v>3.8256543121895308</v>
      </c>
      <c r="S353" s="1">
        <f>L$2*R353</f>
        <v>1453748.6386320216</v>
      </c>
      <c r="T353" s="1">
        <f t="shared" si="35"/>
        <v>11733.23673157642</v>
      </c>
      <c r="U353" s="7">
        <f t="shared" si="39"/>
        <v>1805557.0961032212</v>
      </c>
      <c r="V353" s="25">
        <f>-SUM(T$24:T353)/T$23</f>
        <v>91.27785480516107</v>
      </c>
      <c r="W353" s="15">
        <f>IF(A353&lt;=K$2,IF(A353=K$2,T353+G353, T353), 0)</f>
        <v>0</v>
      </c>
      <c r="X353" s="15">
        <f t="shared" si="40"/>
        <v>494478.63807538874</v>
      </c>
      <c r="Y353" s="25">
        <f>-SUM(W$24:W353)/W$23</f>
        <v>25.723931903769437</v>
      </c>
      <c r="Z353" s="8"/>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2"/>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row>
    <row r="354" spans="1:92" ht="15.75" thickBot="1" x14ac:dyDescent="0.3">
      <c r="A354" s="34">
        <v>331</v>
      </c>
      <c r="B354" s="11">
        <f>PMT(E$2/12, C$2, -E$23)</f>
        <v>1621.0513229898563</v>
      </c>
      <c r="C354" s="11">
        <f>IPMT(E$2/12, A354, C$2, -E$23)</f>
        <v>135.62434208458293</v>
      </c>
      <c r="D354" s="11">
        <f>PPMT(E$2/12, A354, C$2, -E$23)</f>
        <v>1485.4269809052735</v>
      </c>
      <c r="E354" s="11">
        <f t="shared" si="36"/>
        <v>45014.347448094908</v>
      </c>
      <c r="F354" s="11">
        <f t="shared" si="37"/>
        <v>334985.65255190537</v>
      </c>
      <c r="G354" s="11">
        <f>F354+S354-L$2</f>
        <v>1414657.043088024</v>
      </c>
      <c r="H354" s="1">
        <f t="shared" si="38"/>
        <v>0</v>
      </c>
      <c r="I354" s="1">
        <f>O$2* $M354</f>
        <v>197.60592109868384</v>
      </c>
      <c r="J354" s="1">
        <f>P$2* $M354</f>
        <v>197.60592109868384</v>
      </c>
      <c r="K354" s="1">
        <f>Q$2* $M354</f>
        <v>592.81776329605145</v>
      </c>
      <c r="L354" s="1">
        <f>R$2* $M354</f>
        <v>197.60592109868384</v>
      </c>
      <c r="M354" s="1">
        <f>M353*POWER(1 + $I$2, 1/12)</f>
        <v>1.9760592109868382</v>
      </c>
      <c r="N354" s="1">
        <f t="shared" si="41"/>
        <v>1185.6355265921029</v>
      </c>
      <c r="O354" s="1">
        <f>O353*POWER(1 + $H$2, 1/12)</f>
        <v>3.8412405014108391</v>
      </c>
      <c r="P354" s="1">
        <f>$M$2 * O354</f>
        <v>15364.962005643356</v>
      </c>
      <c r="Q354" s="1">
        <f xml:space="preserve"> P354 * (1-$J$2)</f>
        <v>14596.713905361188</v>
      </c>
      <c r="R354" s="1">
        <f>R353*POWER(1+G$2, 1/12)</f>
        <v>3.8412405014108391</v>
      </c>
      <c r="S354" s="1">
        <f>L$2*R354</f>
        <v>1459671.3905361188</v>
      </c>
      <c r="T354" s="1">
        <f t="shared" si="35"/>
        <v>11790.027055779228</v>
      </c>
      <c r="U354" s="7">
        <f t="shared" si="39"/>
        <v>1817347.1231590004</v>
      </c>
      <c r="V354" s="25">
        <f>-SUM(T$24:T354)/T$23</f>
        <v>91.867356157950027</v>
      </c>
      <c r="W354" s="15">
        <f>IF(A354&lt;=K$2,IF(A354=K$2,T354+G354, T354), 0)</f>
        <v>0</v>
      </c>
      <c r="X354" s="15">
        <f t="shared" si="40"/>
        <v>494478.63807538874</v>
      </c>
      <c r="Y354" s="25">
        <f>-SUM(W$24:W354)/W$23</f>
        <v>25.723931903769437</v>
      </c>
      <c r="Z354" s="8"/>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2"/>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row>
    <row r="355" spans="1:92" ht="15.75" thickBot="1" x14ac:dyDescent="0.3">
      <c r="A355" s="34">
        <v>332</v>
      </c>
      <c r="B355" s="11">
        <f>PMT(E$2/12, C$2, -E$23)</f>
        <v>1621.0513229898563</v>
      </c>
      <c r="C355" s="11">
        <f>IPMT(E$2/12, A355, C$2, -E$23)</f>
        <v>131.29184672360921</v>
      </c>
      <c r="D355" s="11">
        <f>PPMT(E$2/12, A355, C$2, -E$23)</f>
        <v>1489.7594762662472</v>
      </c>
      <c r="E355" s="11">
        <f t="shared" si="36"/>
        <v>43524.58797182866</v>
      </c>
      <c r="F355" s="11">
        <f t="shared" si="37"/>
        <v>336475.41202817159</v>
      </c>
      <c r="G355" s="11">
        <f>F355+S355-L$2</f>
        <v>1422093.6844927846</v>
      </c>
      <c r="H355" s="1">
        <f t="shared" si="38"/>
        <v>0</v>
      </c>
      <c r="I355" s="1">
        <f>O$2* $M355</f>
        <v>198.01295694209858</v>
      </c>
      <c r="J355" s="1">
        <f>P$2* $M355</f>
        <v>198.01295694209858</v>
      </c>
      <c r="K355" s="1">
        <f>Q$2* $M355</f>
        <v>594.03887082629569</v>
      </c>
      <c r="L355" s="1">
        <f>R$2* $M355</f>
        <v>198.01295694209858</v>
      </c>
      <c r="M355" s="1">
        <f>M354*POWER(1 + $I$2, 1/12)</f>
        <v>1.9801295694209857</v>
      </c>
      <c r="N355" s="1">
        <f t="shared" si="41"/>
        <v>1188.0777416525914</v>
      </c>
      <c r="O355" s="1">
        <f>O354*POWER(1 + $H$2, 1/12)</f>
        <v>3.8568901906963502</v>
      </c>
      <c r="P355" s="1">
        <f>$M$2 * O355</f>
        <v>15427.560762785401</v>
      </c>
      <c r="Q355" s="1">
        <f xml:space="preserve"> P355 * (1-$J$2)</f>
        <v>14656.182724646131</v>
      </c>
      <c r="R355" s="1">
        <f>R354*POWER(1+G$2, 1/12)</f>
        <v>3.8568901906963502</v>
      </c>
      <c r="S355" s="1">
        <f>L$2*R355</f>
        <v>1465618.272464613</v>
      </c>
      <c r="T355" s="1">
        <f t="shared" si="35"/>
        <v>11847.053660003683</v>
      </c>
      <c r="U355" s="7">
        <f t="shared" si="39"/>
        <v>1829194.1768190041</v>
      </c>
      <c r="V355" s="25">
        <f>-SUM(T$24:T355)/T$23</f>
        <v>92.459708840950213</v>
      </c>
      <c r="W355" s="15">
        <f>IF(A355&lt;=K$2,IF(A355=K$2,T355+G355, T355), 0)</f>
        <v>0</v>
      </c>
      <c r="X355" s="15">
        <f t="shared" si="40"/>
        <v>494478.63807538874</v>
      </c>
      <c r="Y355" s="25">
        <f>-SUM(W$24:W355)/W$23</f>
        <v>25.723931903769437</v>
      </c>
      <c r="Z355" s="8"/>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2"/>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row>
    <row r="356" spans="1:92" ht="15.75" thickBot="1" x14ac:dyDescent="0.3">
      <c r="A356" s="34">
        <v>333</v>
      </c>
      <c r="B356" s="11">
        <f>PMT(E$2/12, C$2, -E$23)</f>
        <v>1621.0513229898563</v>
      </c>
      <c r="C356" s="11">
        <f>IPMT(E$2/12, A356, C$2, -E$23)</f>
        <v>126.94671491783267</v>
      </c>
      <c r="D356" s="11">
        <f>PPMT(E$2/12, A356, C$2, -E$23)</f>
        <v>1494.1046080720237</v>
      </c>
      <c r="E356" s="11">
        <f t="shared" si="36"/>
        <v>42030.483363756633</v>
      </c>
      <c r="F356" s="11">
        <f t="shared" si="37"/>
        <v>337969.51663624361</v>
      </c>
      <c r="G356" s="11">
        <f>F356+S356-L$2</f>
        <v>1429558.8993624542</v>
      </c>
      <c r="H356" s="1">
        <f t="shared" si="38"/>
        <v>0</v>
      </c>
      <c r="I356" s="1">
        <f>O$2* $M356</f>
        <v>198.4208312127067</v>
      </c>
      <c r="J356" s="1">
        <f>P$2* $M356</f>
        <v>198.4208312127067</v>
      </c>
      <c r="K356" s="1">
        <f>Q$2* $M356</f>
        <v>595.26249363812008</v>
      </c>
      <c r="L356" s="1">
        <f>R$2* $M356</f>
        <v>198.4208312127067</v>
      </c>
      <c r="M356" s="1">
        <f>M355*POWER(1 + $I$2, 1/12)</f>
        <v>1.9842083121270671</v>
      </c>
      <c r="N356" s="1">
        <f t="shared" si="41"/>
        <v>1190.5249872762402</v>
      </c>
      <c r="O356" s="1">
        <f>O355*POWER(1 + $H$2, 1/12)</f>
        <v>3.8726036387531861</v>
      </c>
      <c r="P356" s="1">
        <f>$M$2 * O356</f>
        <v>15490.414555012745</v>
      </c>
      <c r="Q356" s="1">
        <f xml:space="preserve"> P356 * (1-$J$2)</f>
        <v>14715.893827262107</v>
      </c>
      <c r="R356" s="1">
        <f>R355*POWER(1+G$2, 1/12)</f>
        <v>3.8726036387531861</v>
      </c>
      <c r="S356" s="1">
        <f>L$2*R356</f>
        <v>1471589.3827262106</v>
      </c>
      <c r="T356" s="1">
        <f t="shared" si="35"/>
        <v>11904.31751699601</v>
      </c>
      <c r="U356" s="7">
        <f t="shared" si="39"/>
        <v>1841098.4943360002</v>
      </c>
      <c r="V356" s="25">
        <f>-SUM(T$24:T356)/T$23</f>
        <v>93.054924716800016</v>
      </c>
      <c r="W356" s="15">
        <f>IF(A356&lt;=K$2,IF(A356=K$2,T356+G356, T356), 0)</f>
        <v>0</v>
      </c>
      <c r="X356" s="15">
        <f t="shared" si="40"/>
        <v>494478.63807538874</v>
      </c>
      <c r="Y356" s="25">
        <f>-SUM(W$24:W356)/W$23</f>
        <v>25.723931903769437</v>
      </c>
      <c r="Z356" s="8"/>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2"/>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row>
    <row r="357" spans="1:92" ht="15.75" thickBot="1" x14ac:dyDescent="0.3">
      <c r="A357" s="34">
        <v>334</v>
      </c>
      <c r="B357" s="11">
        <f>PMT(E$2/12, C$2, -E$23)</f>
        <v>1621.0513229898563</v>
      </c>
      <c r="C357" s="11">
        <f>IPMT(E$2/12, A357, C$2, -E$23)</f>
        <v>122.58890981095594</v>
      </c>
      <c r="D357" s="11">
        <f>PPMT(E$2/12, A357, C$2, -E$23)</f>
        <v>1498.4624131789003</v>
      </c>
      <c r="E357" s="11">
        <f t="shared" si="36"/>
        <v>40532.020950577731</v>
      </c>
      <c r="F357" s="11">
        <f t="shared" si="37"/>
        <v>339467.97904942249</v>
      </c>
      <c r="G357" s="11">
        <f>F357+S357-L$2</f>
        <v>1437052.7990795625</v>
      </c>
      <c r="H357" s="1">
        <f t="shared" si="38"/>
        <v>0</v>
      </c>
      <c r="I357" s="1">
        <f>O$2* $M357</f>
        <v>198.829545637531</v>
      </c>
      <c r="J357" s="1">
        <f>P$2* $M357</f>
        <v>198.829545637531</v>
      </c>
      <c r="K357" s="1">
        <f>Q$2* $M357</f>
        <v>596.48863691259294</v>
      </c>
      <c r="L357" s="1">
        <f>R$2* $M357</f>
        <v>198.829545637531</v>
      </c>
      <c r="M357" s="1">
        <f>M356*POWER(1 + $I$2, 1/12)</f>
        <v>1.9882954563753099</v>
      </c>
      <c r="N357" s="1">
        <f t="shared" si="41"/>
        <v>1192.9772738251859</v>
      </c>
      <c r="O357" s="1">
        <f>O356*POWER(1 + $H$2, 1/12)</f>
        <v>3.8883811053424737</v>
      </c>
      <c r="P357" s="1">
        <f>$M$2 * O357</f>
        <v>15553.524421369895</v>
      </c>
      <c r="Q357" s="1">
        <f xml:space="preserve"> P357 * (1-$J$2)</f>
        <v>14775.8482003014</v>
      </c>
      <c r="R357" s="1">
        <f>R356*POWER(1+G$2, 1/12)</f>
        <v>3.8883811053424737</v>
      </c>
      <c r="S357" s="1">
        <f>L$2*R357</f>
        <v>1477584.82003014</v>
      </c>
      <c r="T357" s="1">
        <f t="shared" si="35"/>
        <v>11961.819603486358</v>
      </c>
      <c r="U357" s="7">
        <f t="shared" si="39"/>
        <v>1853060.3139394866</v>
      </c>
      <c r="V357" s="25">
        <f>-SUM(T$24:T357)/T$23</f>
        <v>93.65301569697435</v>
      </c>
      <c r="W357" s="15">
        <f>IF(A357&lt;=K$2,IF(A357=K$2,T357+G357, T357), 0)</f>
        <v>0</v>
      </c>
      <c r="X357" s="15">
        <f t="shared" si="40"/>
        <v>494478.63807538874</v>
      </c>
      <c r="Y357" s="25">
        <f>-SUM(W$24:W357)/W$23</f>
        <v>25.723931903769437</v>
      </c>
      <c r="Z357" s="8"/>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2"/>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row>
    <row r="358" spans="1:92" ht="15.75" thickBot="1" x14ac:dyDescent="0.3">
      <c r="A358" s="34">
        <v>335</v>
      </c>
      <c r="B358" s="11">
        <f>PMT(E$2/12, C$2, -E$23)</f>
        <v>1621.0513229898563</v>
      </c>
      <c r="C358" s="11">
        <f>IPMT(E$2/12, A358, C$2, -E$23)</f>
        <v>118.21839443918414</v>
      </c>
      <c r="D358" s="11">
        <f>PPMT(E$2/12, A358, C$2, -E$23)</f>
        <v>1502.8329285506722</v>
      </c>
      <c r="E358" s="11">
        <f t="shared" si="36"/>
        <v>39029.188022027061</v>
      </c>
      <c r="F358" s="11">
        <f t="shared" si="37"/>
        <v>340970.81197797315</v>
      </c>
      <c r="G358" s="11">
        <f>F358+S358-L$2</f>
        <v>1444575.4954657559</v>
      </c>
      <c r="H358" s="1">
        <f t="shared" si="38"/>
        <v>0</v>
      </c>
      <c r="I358" s="1">
        <f>O$2* $M358</f>
        <v>199.23910194715154</v>
      </c>
      <c r="J358" s="1">
        <f>P$2* $M358</f>
        <v>199.23910194715154</v>
      </c>
      <c r="K358" s="1">
        <f>Q$2* $M358</f>
        <v>597.71730584145462</v>
      </c>
      <c r="L358" s="1">
        <f>R$2* $M358</f>
        <v>199.23910194715154</v>
      </c>
      <c r="M358" s="1">
        <f>M357*POWER(1 + $I$2, 1/12)</f>
        <v>1.9923910194715153</v>
      </c>
      <c r="N358" s="1">
        <f t="shared" si="41"/>
        <v>1195.4346116829092</v>
      </c>
      <c r="O358" s="1">
        <f>O357*POWER(1 + $H$2, 1/12)</f>
        <v>3.9042228512836386</v>
      </c>
      <c r="P358" s="1">
        <f>$M$2 * O358</f>
        <v>15616.891405134555</v>
      </c>
      <c r="Q358" s="1">
        <f xml:space="preserve"> P358 * (1-$J$2)</f>
        <v>14836.046834877827</v>
      </c>
      <c r="R358" s="1">
        <f>R357*POWER(1+G$2, 1/12)</f>
        <v>3.9042228512836386</v>
      </c>
      <c r="S358" s="1">
        <f>L$2*R358</f>
        <v>1483604.6834877827</v>
      </c>
      <c r="T358" s="1">
        <f t="shared" si="35"/>
        <v>12019.560900205061</v>
      </c>
      <c r="U358" s="7">
        <f t="shared" si="39"/>
        <v>1865079.8748396917</v>
      </c>
      <c r="V358" s="25">
        <f>-SUM(T$24:T358)/T$23</f>
        <v>94.253993741984601</v>
      </c>
      <c r="W358" s="15">
        <f>IF(A358&lt;=K$2,IF(A358=K$2,T358+G358, T358), 0)</f>
        <v>0</v>
      </c>
      <c r="X358" s="15">
        <f t="shared" si="40"/>
        <v>494478.63807538874</v>
      </c>
      <c r="Y358" s="25">
        <f>-SUM(W$24:W358)/W$23</f>
        <v>25.723931903769437</v>
      </c>
      <c r="Z358" s="8"/>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2"/>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row>
    <row r="359" spans="1:92" ht="15.75" thickBot="1" x14ac:dyDescent="0.3">
      <c r="A359" s="34">
        <v>336</v>
      </c>
      <c r="B359" s="11">
        <f>PMT(E$2/12, C$2, -E$23)</f>
        <v>1621.0513229898563</v>
      </c>
      <c r="C359" s="11">
        <f>IPMT(E$2/12, A359, C$2, -E$23)</f>
        <v>113.83513173091136</v>
      </c>
      <c r="D359" s="11">
        <f>PPMT(E$2/12, A359, C$2, -E$23)</f>
        <v>1507.2161912589449</v>
      </c>
      <c r="E359" s="11">
        <f t="shared" si="36"/>
        <v>37521.971830768118</v>
      </c>
      <c r="F359" s="11">
        <f t="shared" si="37"/>
        <v>342478.02816923207</v>
      </c>
      <c r="G359" s="11">
        <f>F359+S359-L$2</f>
        <v>1452127.1007835446</v>
      </c>
      <c r="H359" s="1">
        <f t="shared" si="38"/>
        <v>0</v>
      </c>
      <c r="I359" s="1">
        <f>O$2* $M359</f>
        <v>199.64950187571318</v>
      </c>
      <c r="J359" s="1">
        <f>P$2* $M359</f>
        <v>199.64950187571318</v>
      </c>
      <c r="K359" s="1">
        <f>Q$2* $M359</f>
        <v>598.94850562713953</v>
      </c>
      <c r="L359" s="1">
        <f>R$2* $M359</f>
        <v>199.64950187571318</v>
      </c>
      <c r="M359" s="1">
        <f>M358*POWER(1 + $I$2, 1/12)</f>
        <v>1.9964950187571318</v>
      </c>
      <c r="N359" s="1">
        <f t="shared" si="41"/>
        <v>1197.8970112542791</v>
      </c>
      <c r="O359" s="1">
        <f>O358*POWER(1 + $H$2, 1/12)</f>
        <v>3.9201291384587167</v>
      </c>
      <c r="P359" s="1">
        <f>$M$2 * O359</f>
        <v>15680.516553834866</v>
      </c>
      <c r="Q359" s="1">
        <f xml:space="preserve"> P359 * (1-$J$2)</f>
        <v>14896.490726143122</v>
      </c>
      <c r="R359" s="1">
        <f>R358*POWER(1+G$2, 1/12)</f>
        <v>3.9201291384587167</v>
      </c>
      <c r="S359" s="1">
        <f>L$2*R359</f>
        <v>1489649.0726143124</v>
      </c>
      <c r="T359" s="1">
        <f t="shared" si="35"/>
        <v>12077.542391898985</v>
      </c>
      <c r="U359" s="7">
        <f t="shared" si="39"/>
        <v>1877157.4172315907</v>
      </c>
      <c r="V359" s="25">
        <f>-SUM(T$24:T359)/T$23</f>
        <v>94.857870861579542</v>
      </c>
      <c r="W359" s="15">
        <f>IF(A359&lt;=K$2,IF(A359=K$2,T359+G359, T359), 0)</f>
        <v>0</v>
      </c>
      <c r="X359" s="15">
        <f t="shared" si="40"/>
        <v>494478.63807538874</v>
      </c>
      <c r="Y359" s="25">
        <f>-SUM(W$24:W359)/W$23</f>
        <v>25.723931903769437</v>
      </c>
      <c r="Z359" s="8"/>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2"/>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row>
    <row r="360" spans="1:92" ht="15.75" thickBot="1" x14ac:dyDescent="0.3">
      <c r="A360" s="34">
        <v>337</v>
      </c>
      <c r="B360" s="11">
        <f>PMT(E$2/12, C$2, -E$23)</f>
        <v>1621.0513229898563</v>
      </c>
      <c r="C360" s="11">
        <f>IPMT(E$2/12, A360, C$2, -E$23)</f>
        <v>109.43908450640608</v>
      </c>
      <c r="D360" s="11">
        <f>PPMT(E$2/12, A360, C$2, -E$23)</f>
        <v>1511.6122384834503</v>
      </c>
      <c r="E360" s="11">
        <f t="shared" si="36"/>
        <v>36010.359592284665</v>
      </c>
      <c r="F360" s="11">
        <f t="shared" si="37"/>
        <v>343989.64040771552</v>
      </c>
      <c r="G360" s="11">
        <f>F360+S360-L$2</f>
        <v>1459707.7277380554</v>
      </c>
      <c r="H360" s="1">
        <f t="shared" si="38"/>
        <v>0</v>
      </c>
      <c r="I360" s="1">
        <f>O$2* $M360</f>
        <v>200.06074716093281</v>
      </c>
      <c r="J360" s="1">
        <f>P$2* $M360</f>
        <v>200.06074716093281</v>
      </c>
      <c r="K360" s="1">
        <f>Q$2* $M360</f>
        <v>600.18224148279842</v>
      </c>
      <c r="L360" s="1">
        <f>R$2* $M360</f>
        <v>200.06074716093281</v>
      </c>
      <c r="M360" s="1">
        <f>M359*POWER(1 + $I$2, 1/12)</f>
        <v>2.0006074716093281</v>
      </c>
      <c r="N360" s="1">
        <f t="shared" si="41"/>
        <v>1200.3644829655968</v>
      </c>
      <c r="O360" s="1">
        <f>O359*POWER(1 + $H$2, 1/12)</f>
        <v>3.9361002298166841</v>
      </c>
      <c r="P360" s="1">
        <f>$M$2 * O360</f>
        <v>15744.400919266736</v>
      </c>
      <c r="Q360" s="1">
        <f xml:space="preserve"> P360 * (1-$J$2)</f>
        <v>14957.180873303399</v>
      </c>
      <c r="R360" s="1">
        <f>R359*POWER(1+G$2, 1/12)</f>
        <v>3.9361002298166841</v>
      </c>
      <c r="S360" s="1">
        <f>L$2*R360</f>
        <v>1495718.0873303399</v>
      </c>
      <c r="T360" s="1">
        <f t="shared" si="35"/>
        <v>12135.765067347946</v>
      </c>
      <c r="U360" s="7">
        <f t="shared" si="39"/>
        <v>1889293.1822989387</v>
      </c>
      <c r="V360" s="25">
        <f>-SUM(T$24:T360)/T$23</f>
        <v>95.464659114946954</v>
      </c>
      <c r="W360" s="15">
        <f>IF(A360&lt;=K$2,IF(A360=K$2,T360+G360, T360), 0)</f>
        <v>0</v>
      </c>
      <c r="X360" s="15">
        <f t="shared" si="40"/>
        <v>494478.63807538874</v>
      </c>
      <c r="Y360" s="25">
        <f>-SUM(W$24:W360)/W$23</f>
        <v>25.723931903769437</v>
      </c>
      <c r="Z360" s="8"/>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2"/>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row>
    <row r="361" spans="1:92" ht="15.75" thickBot="1" x14ac:dyDescent="0.3">
      <c r="A361" s="34">
        <v>338</v>
      </c>
      <c r="B361" s="11">
        <f>PMT(E$2/12, C$2, -E$23)</f>
        <v>1621.0513229898563</v>
      </c>
      <c r="C361" s="11">
        <f>IPMT(E$2/12, A361, C$2, -E$23)</f>
        <v>105.03021547749603</v>
      </c>
      <c r="D361" s="11">
        <f>PPMT(E$2/12, A361, C$2, -E$23)</f>
        <v>1516.0211075123605</v>
      </c>
      <c r="E361" s="11">
        <f t="shared" si="36"/>
        <v>34494.338484772306</v>
      </c>
      <c r="F361" s="11">
        <f t="shared" si="37"/>
        <v>345505.66151522787</v>
      </c>
      <c r="G361" s="11">
        <f>F361+S361-L$2</f>
        <v>1467317.4894787935</v>
      </c>
      <c r="H361" s="1">
        <f t="shared" si="38"/>
        <v>0</v>
      </c>
      <c r="I361" s="1">
        <f>O$2* $M361</f>
        <v>200.47283954410676</v>
      </c>
      <c r="J361" s="1">
        <f>P$2* $M361</f>
        <v>200.47283954410676</v>
      </c>
      <c r="K361" s="1">
        <f>Q$2* $M361</f>
        <v>601.41851863232023</v>
      </c>
      <c r="L361" s="1">
        <f>R$2* $M361</f>
        <v>200.47283954410676</v>
      </c>
      <c r="M361" s="1">
        <f>M360*POWER(1 + $I$2, 1/12)</f>
        <v>2.0047283954410675</v>
      </c>
      <c r="N361" s="1">
        <f t="shared" si="41"/>
        <v>1202.8370372646405</v>
      </c>
      <c r="O361" s="1">
        <f>O360*POWER(1 + $H$2, 1/12)</f>
        <v>3.9521363893778041</v>
      </c>
      <c r="P361" s="1">
        <f>$M$2 * O361</f>
        <v>15808.545557511216</v>
      </c>
      <c r="Q361" s="1">
        <f xml:space="preserve"> P361 * (1-$J$2)</f>
        <v>15018.118279635653</v>
      </c>
      <c r="R361" s="1">
        <f>R360*POWER(1+G$2, 1/12)</f>
        <v>3.9521363893778041</v>
      </c>
      <c r="S361" s="1">
        <f>L$2*R361</f>
        <v>1501811.8279635655</v>
      </c>
      <c r="T361" s="1">
        <f t="shared" si="35"/>
        <v>12194.229919381156</v>
      </c>
      <c r="U361" s="7">
        <f t="shared" si="39"/>
        <v>1901487.41221832</v>
      </c>
      <c r="V361" s="25">
        <f>-SUM(T$24:T361)/T$23</f>
        <v>96.074370610916006</v>
      </c>
      <c r="W361" s="15">
        <f>IF(A361&lt;=K$2,IF(A361=K$2,T361+G361, T361), 0)</f>
        <v>0</v>
      </c>
      <c r="X361" s="15">
        <f t="shared" si="40"/>
        <v>494478.63807538874</v>
      </c>
      <c r="Y361" s="25">
        <f>-SUM(W$24:W361)/W$23</f>
        <v>25.723931903769437</v>
      </c>
      <c r="Z361" s="8"/>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2"/>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row>
    <row r="362" spans="1:92" ht="15.75" thickBot="1" x14ac:dyDescent="0.3">
      <c r="A362" s="34">
        <v>339</v>
      </c>
      <c r="B362" s="11">
        <f>PMT(E$2/12, C$2, -E$23)</f>
        <v>1621.0513229898563</v>
      </c>
      <c r="C362" s="11">
        <f>IPMT(E$2/12, A362, C$2, -E$23)</f>
        <v>100.60848724725163</v>
      </c>
      <c r="D362" s="11">
        <f>PPMT(E$2/12, A362, C$2, -E$23)</f>
        <v>1520.4428357426048</v>
      </c>
      <c r="E362" s="11">
        <f t="shared" si="36"/>
        <v>32973.895649029699</v>
      </c>
      <c r="F362" s="11">
        <f t="shared" si="37"/>
        <v>347026.10435097048</v>
      </c>
      <c r="G362" s="11">
        <f>F362+S362-L$2</f>
        <v>1474956.499601407</v>
      </c>
      <c r="H362" s="1">
        <f t="shared" si="38"/>
        <v>0</v>
      </c>
      <c r="I362" s="1">
        <f>O$2* $M362</f>
        <v>200.88578077011806</v>
      </c>
      <c r="J362" s="1">
        <f>P$2* $M362</f>
        <v>200.88578077011806</v>
      </c>
      <c r="K362" s="1">
        <f>Q$2* $M362</f>
        <v>602.65734231035412</v>
      </c>
      <c r="L362" s="1">
        <f>R$2* $M362</f>
        <v>200.88578077011806</v>
      </c>
      <c r="M362" s="1">
        <f>M361*POWER(1 + $I$2, 1/12)</f>
        <v>2.0088578077011805</v>
      </c>
      <c r="N362" s="1">
        <f t="shared" si="41"/>
        <v>1205.3146846207082</v>
      </c>
      <c r="O362" s="1">
        <f>O361*POWER(1 + $H$2, 1/12)</f>
        <v>3.9682378822379905</v>
      </c>
      <c r="P362" s="1">
        <f>$M$2 * O362</f>
        <v>15872.951528951962</v>
      </c>
      <c r="Q362" s="1">
        <f xml:space="preserve"> P362 * (1-$J$2)</f>
        <v>15079.303952504364</v>
      </c>
      <c r="R362" s="1">
        <f>R361*POWER(1+G$2, 1/12)</f>
        <v>3.9682378822379905</v>
      </c>
      <c r="S362" s="1">
        <f>L$2*R362</f>
        <v>1507930.3952504364</v>
      </c>
      <c r="T362" s="1">
        <f t="shared" si="35"/>
        <v>12252.937944893798</v>
      </c>
      <c r="U362" s="7">
        <f t="shared" si="39"/>
        <v>1913740.3501632137</v>
      </c>
      <c r="V362" s="25">
        <f>-SUM(T$24:T362)/T$23</f>
        <v>96.687017508160693</v>
      </c>
      <c r="W362" s="15">
        <f>IF(A362&lt;=K$2,IF(A362=K$2,T362+G362, T362), 0)</f>
        <v>0</v>
      </c>
      <c r="X362" s="15">
        <f t="shared" si="40"/>
        <v>494478.63807538874</v>
      </c>
      <c r="Y362" s="25">
        <f>-SUM(W$24:W362)/W$23</f>
        <v>25.723931903769437</v>
      </c>
      <c r="Z362" s="8"/>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2"/>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row>
    <row r="363" spans="1:92" ht="15.75" thickBot="1" x14ac:dyDescent="0.3">
      <c r="A363" s="34">
        <v>340</v>
      </c>
      <c r="B363" s="11">
        <f>PMT(E$2/12, C$2, -E$23)</f>
        <v>1621.0513229898563</v>
      </c>
      <c r="C363" s="11">
        <f>IPMT(E$2/12, A363, C$2, -E$23)</f>
        <v>96.173862309669019</v>
      </c>
      <c r="D363" s="11">
        <f>PPMT(E$2/12, A363, C$2, -E$23)</f>
        <v>1524.8774606801871</v>
      </c>
      <c r="E363" s="11">
        <f t="shared" si="36"/>
        <v>31449.01818834951</v>
      </c>
      <c r="F363" s="11">
        <f t="shared" si="37"/>
        <v>348550.98181165068</v>
      </c>
      <c r="G363" s="11">
        <f>F363+S363-L$2</f>
        <v>1482624.8721494633</v>
      </c>
      <c r="H363" s="1">
        <f t="shared" si="38"/>
        <v>0</v>
      </c>
      <c r="I363" s="1">
        <f>O$2* $M363</f>
        <v>201.29957258744403</v>
      </c>
      <c r="J363" s="1">
        <f>P$2* $M363</f>
        <v>201.29957258744403</v>
      </c>
      <c r="K363" s="1">
        <f>Q$2* $M363</f>
        <v>603.89871776233201</v>
      </c>
      <c r="L363" s="1">
        <f>R$2* $M363</f>
        <v>201.29957258744403</v>
      </c>
      <c r="M363" s="1">
        <f>M362*POWER(1 + $I$2, 1/12)</f>
        <v>2.0129957258744402</v>
      </c>
      <c r="N363" s="1">
        <f t="shared" si="41"/>
        <v>1207.7974355246643</v>
      </c>
      <c r="O363" s="1">
        <f>O362*POWER(1 + $H$2, 1/12)</f>
        <v>3.9844049745731906</v>
      </c>
      <c r="P363" s="1">
        <f>$M$2 * O363</f>
        <v>15937.619898292762</v>
      </c>
      <c r="Q363" s="1">
        <f xml:space="preserve"> P363 * (1-$J$2)</f>
        <v>15140.738903378124</v>
      </c>
      <c r="R363" s="1">
        <f>R362*POWER(1+G$2, 1/12)</f>
        <v>3.9844049745731906</v>
      </c>
      <c r="S363" s="1">
        <f>L$2*R363</f>
        <v>1514073.8903378125</v>
      </c>
      <c r="T363" s="1">
        <f t="shared" si="35"/>
        <v>12311.890144863602</v>
      </c>
      <c r="U363" s="7">
        <f t="shared" si="39"/>
        <v>1926052.2403080773</v>
      </c>
      <c r="V363" s="25">
        <f>-SUM(T$24:T363)/T$23</f>
        <v>97.302612015403881</v>
      </c>
      <c r="W363" s="15">
        <f>IF(A363&lt;=K$2,IF(A363=K$2,T363+G363, T363), 0)</f>
        <v>0</v>
      </c>
      <c r="X363" s="15">
        <f t="shared" si="40"/>
        <v>494478.63807538874</v>
      </c>
      <c r="Y363" s="25">
        <f>-SUM(W$24:W363)/W$23</f>
        <v>25.723931903769437</v>
      </c>
      <c r="Z363" s="8"/>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2"/>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row>
    <row r="364" spans="1:92" ht="15.75" thickBot="1" x14ac:dyDescent="0.3">
      <c r="A364" s="34">
        <v>341</v>
      </c>
      <c r="B364" s="11">
        <f>PMT(E$2/12, C$2, -E$23)</f>
        <v>1621.0513229898563</v>
      </c>
      <c r="C364" s="11">
        <f>IPMT(E$2/12, A364, C$2, -E$23)</f>
        <v>91.726303049351827</v>
      </c>
      <c r="D364" s="11">
        <f>PPMT(E$2/12, A364, C$2, -E$23)</f>
        <v>1529.3250199405045</v>
      </c>
      <c r="E364" s="11">
        <f t="shared" si="36"/>
        <v>29919.693168409005</v>
      </c>
      <c r="F364" s="11">
        <f t="shared" si="37"/>
        <v>350080.30683159118</v>
      </c>
      <c r="G364" s="11">
        <f>F364+S364-L$2</f>
        <v>1490322.72161623</v>
      </c>
      <c r="H364" s="1">
        <f t="shared" si="38"/>
        <v>0</v>
      </c>
      <c r="I364" s="1">
        <f>O$2* $M364</f>
        <v>201.71421674816349</v>
      </c>
      <c r="J364" s="1">
        <f>P$2* $M364</f>
        <v>201.71421674816349</v>
      </c>
      <c r="K364" s="1">
        <f>Q$2* $M364</f>
        <v>605.14265024449048</v>
      </c>
      <c r="L364" s="1">
        <f>R$2* $M364</f>
        <v>201.71421674816349</v>
      </c>
      <c r="M364" s="1">
        <f>M363*POWER(1 + $I$2, 1/12)</f>
        <v>2.017142167481635</v>
      </c>
      <c r="N364" s="1">
        <f t="shared" si="41"/>
        <v>1210.285300488981</v>
      </c>
      <c r="O364" s="1">
        <f>O363*POWER(1 + $H$2, 1/12)</f>
        <v>4.0006379336437865</v>
      </c>
      <c r="P364" s="1">
        <f>$M$2 * O364</f>
        <v>16002.551734575147</v>
      </c>
      <c r="Q364" s="1">
        <f xml:space="preserve"> P364 * (1-$J$2)</f>
        <v>15202.424147846388</v>
      </c>
      <c r="R364" s="1">
        <f>R363*POWER(1+G$2, 1/12)</f>
        <v>4.0006379336437865</v>
      </c>
      <c r="S364" s="1">
        <f>L$2*R364</f>
        <v>1520242.4147846389</v>
      </c>
      <c r="T364" s="1">
        <f t="shared" si="35"/>
        <v>12371.087524367551</v>
      </c>
      <c r="U364" s="7">
        <f t="shared" si="39"/>
        <v>1938423.3278324448</v>
      </c>
      <c r="V364" s="25">
        <f>-SUM(T$24:T364)/T$23</f>
        <v>97.921166391622251</v>
      </c>
      <c r="W364" s="15">
        <f>IF(A364&lt;=K$2,IF(A364=K$2,T364+G364, T364), 0)</f>
        <v>0</v>
      </c>
      <c r="X364" s="15">
        <f t="shared" si="40"/>
        <v>494478.63807538874</v>
      </c>
      <c r="Y364" s="25">
        <f>-SUM(W$24:W364)/W$23</f>
        <v>25.723931903769437</v>
      </c>
      <c r="Z364" s="8"/>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2"/>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row>
    <row r="365" spans="1:92" ht="15.75" thickBot="1" x14ac:dyDescent="0.3">
      <c r="A365" s="34">
        <v>342</v>
      </c>
      <c r="B365" s="11">
        <f>PMT(E$2/12, C$2, -E$23)</f>
        <v>1621.0513229898563</v>
      </c>
      <c r="C365" s="11">
        <f>IPMT(E$2/12, A365, C$2, -E$23)</f>
        <v>87.265771741192026</v>
      </c>
      <c r="D365" s="11">
        <f>PPMT(E$2/12, A365, C$2, -E$23)</f>
        <v>1533.7855512486642</v>
      </c>
      <c r="E365" s="11">
        <f t="shared" si="36"/>
        <v>28385.907617160341</v>
      </c>
      <c r="F365" s="11">
        <f t="shared" si="37"/>
        <v>351614.09238283982</v>
      </c>
      <c r="G365" s="11">
        <f>F365+S365-L$2</f>
        <v>1498050.162946464</v>
      </c>
      <c r="H365" s="1">
        <f t="shared" si="38"/>
        <v>0</v>
      </c>
      <c r="I365" s="1">
        <f>O$2* $M365</f>
        <v>202.12971500796431</v>
      </c>
      <c r="J365" s="1">
        <f>P$2* $M365</f>
        <v>202.12971500796431</v>
      </c>
      <c r="K365" s="1">
        <f>Q$2* $M365</f>
        <v>606.38914502389287</v>
      </c>
      <c r="L365" s="1">
        <f>R$2* $M365</f>
        <v>202.12971500796431</v>
      </c>
      <c r="M365" s="1">
        <f>M364*POWER(1 + $I$2, 1/12)</f>
        <v>2.0212971500796431</v>
      </c>
      <c r="N365" s="1">
        <f t="shared" si="41"/>
        <v>1212.7782900477857</v>
      </c>
      <c r="O365" s="1">
        <f>O364*POWER(1 + $H$2, 1/12)</f>
        <v>4.0169370277990106</v>
      </c>
      <c r="P365" s="1">
        <f>$M$2 * O365</f>
        <v>16067.748111196042</v>
      </c>
      <c r="Q365" s="1">
        <f xml:space="preserve"> P365 * (1-$J$2)</f>
        <v>15264.36070563624</v>
      </c>
      <c r="R365" s="1">
        <f>R364*POWER(1+G$2, 1/12)</f>
        <v>4.0169370277990106</v>
      </c>
      <c r="S365" s="1">
        <f>L$2*R365</f>
        <v>1526436.0705636241</v>
      </c>
      <c r="T365" s="1">
        <f t="shared" si="35"/>
        <v>12430.531092598598</v>
      </c>
      <c r="U365" s="7">
        <f t="shared" si="39"/>
        <v>1950853.8589250434</v>
      </c>
      <c r="V365" s="25">
        <f>-SUM(T$24:T365)/T$23</f>
        <v>98.542692946252174</v>
      </c>
      <c r="W365" s="15">
        <f>IF(A365&lt;=K$2,IF(A365=K$2,T365+G365, T365), 0)</f>
        <v>0</v>
      </c>
      <c r="X365" s="15">
        <f t="shared" si="40"/>
        <v>494478.63807538874</v>
      </c>
      <c r="Y365" s="25">
        <f>-SUM(W$24:W365)/W$23</f>
        <v>25.723931903769437</v>
      </c>
      <c r="Z365" s="8"/>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2"/>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row>
    <row r="366" spans="1:92" ht="15.75" thickBot="1" x14ac:dyDescent="0.3">
      <c r="A366" s="34">
        <v>343</v>
      </c>
      <c r="B366" s="11">
        <f>PMT(E$2/12, C$2, -E$23)</f>
        <v>1621.0513229898563</v>
      </c>
      <c r="C366" s="11">
        <f>IPMT(E$2/12, A366, C$2, -E$23)</f>
        <v>82.792230550050093</v>
      </c>
      <c r="D366" s="11">
        <f>PPMT(E$2/12, A366, C$2, -E$23)</f>
        <v>1538.2590924398064</v>
      </c>
      <c r="E366" s="11">
        <f t="shared" si="36"/>
        <v>26847.648524720535</v>
      </c>
      <c r="F366" s="11">
        <f t="shared" si="37"/>
        <v>353152.3514752796</v>
      </c>
      <c r="G366" s="11">
        <f>F366+S366-L$2</f>
        <v>1505807.3115382057</v>
      </c>
      <c r="H366" s="1">
        <f t="shared" si="38"/>
        <v>0</v>
      </c>
      <c r="I366" s="1">
        <f>O$2* $M366</f>
        <v>202.54606912615068</v>
      </c>
      <c r="J366" s="1">
        <f>P$2* $M366</f>
        <v>202.54606912615068</v>
      </c>
      <c r="K366" s="1">
        <f>Q$2* $M366</f>
        <v>607.63820737845208</v>
      </c>
      <c r="L366" s="1">
        <f>R$2* $M366</f>
        <v>202.54606912615068</v>
      </c>
      <c r="M366" s="1">
        <f>M365*POWER(1 + $I$2, 1/12)</f>
        <v>2.025460691261507</v>
      </c>
      <c r="N366" s="1">
        <f t="shared" si="41"/>
        <v>1215.2764147569042</v>
      </c>
      <c r="O366" s="1">
        <f>O365*POWER(1 + $H$2, 1/12)</f>
        <v>4.0333025264813847</v>
      </c>
      <c r="P366" s="1">
        <f>$M$2 * O366</f>
        <v>16133.210105925538</v>
      </c>
      <c r="Q366" s="1">
        <f xml:space="preserve"> P366 * (1-$J$2)</f>
        <v>15326.549600629261</v>
      </c>
      <c r="R366" s="1">
        <f>R365*POWER(1+G$2, 1/12)</f>
        <v>4.0333025264813847</v>
      </c>
      <c r="S366" s="1">
        <f>L$2*R366</f>
        <v>1532654.9600629262</v>
      </c>
      <c r="T366" s="1">
        <f t="shared" si="35"/>
        <v>12490.221862882499</v>
      </c>
      <c r="U366" s="7">
        <f t="shared" si="39"/>
        <v>1963344.080787926</v>
      </c>
      <c r="V366" s="25">
        <f>-SUM(T$24:T366)/T$23</f>
        <v>99.16720403939631</v>
      </c>
      <c r="W366" s="15">
        <f>IF(A366&lt;=K$2,IF(A366=K$2,T366+G366, T366), 0)</f>
        <v>0</v>
      </c>
      <c r="X366" s="15">
        <f t="shared" si="40"/>
        <v>494478.63807538874</v>
      </c>
      <c r="Y366" s="25">
        <f>-SUM(W$24:W366)/W$23</f>
        <v>25.723931903769437</v>
      </c>
      <c r="Z366" s="8"/>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2"/>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row>
    <row r="367" spans="1:92" ht="15.75" thickBot="1" x14ac:dyDescent="0.3">
      <c r="A367" s="34">
        <v>344</v>
      </c>
      <c r="B367" s="11">
        <f>PMT(E$2/12, C$2, -E$23)</f>
        <v>1621.0513229898563</v>
      </c>
      <c r="C367" s="11">
        <f>IPMT(E$2/12, A367, C$2, -E$23)</f>
        <v>78.305641530433988</v>
      </c>
      <c r="D367" s="11">
        <f>PPMT(E$2/12, A367, C$2, -E$23)</f>
        <v>1542.7456814594223</v>
      </c>
      <c r="E367" s="11">
        <f t="shared" si="36"/>
        <v>25304.902843261112</v>
      </c>
      <c r="F367" s="11">
        <f t="shared" si="37"/>
        <v>354695.09715673904</v>
      </c>
      <c r="G367" s="11">
        <f>F367+S367-L$2</f>
        <v>1513594.2832445842</v>
      </c>
      <c r="H367" s="1">
        <f t="shared" si="38"/>
        <v>0</v>
      </c>
      <c r="I367" s="1">
        <f>O$2* $M367</f>
        <v>202.96328086565083</v>
      </c>
      <c r="J367" s="1">
        <f>P$2* $M367</f>
        <v>202.96328086565083</v>
      </c>
      <c r="K367" s="1">
        <f>Q$2* $M367</f>
        <v>608.88984259695246</v>
      </c>
      <c r="L367" s="1">
        <f>R$2* $M367</f>
        <v>202.96328086565083</v>
      </c>
      <c r="M367" s="1">
        <f>M366*POWER(1 + $I$2, 1/12)</f>
        <v>2.0296328086565083</v>
      </c>
      <c r="N367" s="1">
        <f t="shared" si="41"/>
        <v>1217.7796851939049</v>
      </c>
      <c r="O367" s="1">
        <f>O366*POWER(1 + $H$2, 1/12)</f>
        <v>4.0497347002311717</v>
      </c>
      <c r="P367" s="1">
        <f>$M$2 * O367</f>
        <v>16198.938800924687</v>
      </c>
      <c r="Q367" s="1">
        <f xml:space="preserve"> P367 * (1-$J$2)</f>
        <v>15388.991860878452</v>
      </c>
      <c r="R367" s="1">
        <f>R366*POWER(1+G$2, 1/12)</f>
        <v>4.0497347002311717</v>
      </c>
      <c r="S367" s="1">
        <f>L$2*R367</f>
        <v>1538899.1860878451</v>
      </c>
      <c r="T367" s="1">
        <f t="shared" si="35"/>
        <v>12550.160852694689</v>
      </c>
      <c r="U367" s="7">
        <f t="shared" si="39"/>
        <v>1975894.2416406206</v>
      </c>
      <c r="V367" s="25">
        <f>-SUM(T$24:T367)/T$23</f>
        <v>99.79471208203104</v>
      </c>
      <c r="W367" s="15">
        <f>IF(A367&lt;=K$2,IF(A367=K$2,T367+G367, T367), 0)</f>
        <v>0</v>
      </c>
      <c r="X367" s="15">
        <f t="shared" si="40"/>
        <v>494478.63807538874</v>
      </c>
      <c r="Y367" s="25">
        <f>-SUM(W$24:W367)/W$23</f>
        <v>25.723931903769437</v>
      </c>
      <c r="Z367" s="8"/>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2"/>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row>
    <row r="368" spans="1:92" ht="15.75" thickBot="1" x14ac:dyDescent="0.3">
      <c r="A368" s="34">
        <v>345</v>
      </c>
      <c r="B368" s="11">
        <f>PMT(E$2/12, C$2, -E$23)</f>
        <v>1621.0513229898563</v>
      </c>
      <c r="C368" s="11">
        <f>IPMT(E$2/12, A368, C$2, -E$23)</f>
        <v>73.805966626177323</v>
      </c>
      <c r="D368" s="11">
        <f>PPMT(E$2/12, A368, C$2, -E$23)</f>
        <v>1547.2453563636791</v>
      </c>
      <c r="E368" s="11">
        <f t="shared" si="36"/>
        <v>23757.657486897435</v>
      </c>
      <c r="F368" s="11">
        <f t="shared" si="37"/>
        <v>356242.34251310269</v>
      </c>
      <c r="G368" s="11">
        <f>F368+S368-L$2</f>
        <v>1521411.1943756258</v>
      </c>
      <c r="H368" s="1">
        <f t="shared" si="38"/>
        <v>0</v>
      </c>
      <c r="I368" s="1">
        <f>O$2* $M368</f>
        <v>203.3813519930242</v>
      </c>
      <c r="J368" s="1">
        <f>P$2* $M368</f>
        <v>203.3813519930242</v>
      </c>
      <c r="K368" s="1">
        <f>Q$2* $M368</f>
        <v>610.1440559790725</v>
      </c>
      <c r="L368" s="1">
        <f>R$2* $M368</f>
        <v>203.3813519930242</v>
      </c>
      <c r="M368" s="1">
        <f>M367*POWER(1 + $I$2, 1/12)</f>
        <v>2.0338135199302418</v>
      </c>
      <c r="N368" s="1">
        <f t="shared" si="41"/>
        <v>1220.2881119581452</v>
      </c>
      <c r="O368" s="1">
        <f>O367*POWER(1 + $H$2, 1/12)</f>
        <v>4.0662338206908499</v>
      </c>
      <c r="P368" s="1">
        <f>$M$2 * O368</f>
        <v>16264.935282763399</v>
      </c>
      <c r="Q368" s="1">
        <f xml:space="preserve"> P368 * (1-$J$2)</f>
        <v>15451.688518625229</v>
      </c>
      <c r="R368" s="1">
        <f>R367*POWER(1+G$2, 1/12)</f>
        <v>4.0662338206908499</v>
      </c>
      <c r="S368" s="1">
        <f>L$2*R368</f>
        <v>1545168.851862523</v>
      </c>
      <c r="T368" s="1">
        <f t="shared" si="35"/>
        <v>12610.349083677227</v>
      </c>
      <c r="U368" s="7">
        <f t="shared" si="39"/>
        <v>1988504.5907242978</v>
      </c>
      <c r="V368" s="25">
        <f>-SUM(T$24:T368)/T$23</f>
        <v>100.4252295362149</v>
      </c>
      <c r="W368" s="15">
        <f>IF(A368&lt;=K$2,IF(A368=K$2,T368+G368, T368), 0)</f>
        <v>0</v>
      </c>
      <c r="X368" s="15">
        <f t="shared" si="40"/>
        <v>494478.63807538874</v>
      </c>
      <c r="Y368" s="25">
        <f>-SUM(W$24:W368)/W$23</f>
        <v>25.723931903769437</v>
      </c>
      <c r="Z368" s="8"/>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2"/>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row>
    <row r="369" spans="1:92" ht="15.75" thickBot="1" x14ac:dyDescent="0.3">
      <c r="A369" s="34">
        <v>346</v>
      </c>
      <c r="B369" s="11">
        <f>PMT(E$2/12, C$2, -E$23)</f>
        <v>1621.0513229898563</v>
      </c>
      <c r="C369" s="11">
        <f>IPMT(E$2/12, A369, C$2, -E$23)</f>
        <v>69.293167670116603</v>
      </c>
      <c r="D369" s="11">
        <f>PPMT(E$2/12, A369, C$2, -E$23)</f>
        <v>1551.7581553197399</v>
      </c>
      <c r="E369" s="11">
        <f t="shared" si="36"/>
        <v>22205.899331577693</v>
      </c>
      <c r="F369" s="11">
        <f t="shared" si="37"/>
        <v>357794.10066842241</v>
      </c>
      <c r="G369" s="11">
        <f>F369+S369-L$2</f>
        <v>1529258.1617000711</v>
      </c>
      <c r="H369" s="1">
        <f t="shared" si="38"/>
        <v>0</v>
      </c>
      <c r="I369" s="1">
        <f>O$2* $M369</f>
        <v>203.80028427846906</v>
      </c>
      <c r="J369" s="1">
        <f>P$2* $M369</f>
        <v>203.80028427846906</v>
      </c>
      <c r="K369" s="1">
        <f>Q$2* $M369</f>
        <v>611.40085283540714</v>
      </c>
      <c r="L369" s="1">
        <f>R$2* $M369</f>
        <v>203.80028427846906</v>
      </c>
      <c r="M369" s="1">
        <f>M368*POWER(1 + $I$2, 1/12)</f>
        <v>2.0380028427846906</v>
      </c>
      <c r="N369" s="1">
        <f t="shared" si="41"/>
        <v>1222.8017056708143</v>
      </c>
      <c r="O369" s="1">
        <f>O368*POWER(1 + $H$2, 1/12)</f>
        <v>4.0828001606096018</v>
      </c>
      <c r="P369" s="1">
        <f>$M$2 * O369</f>
        <v>16331.200642438407</v>
      </c>
      <c r="Q369" s="1">
        <f xml:space="preserve"> P369 * (1-$J$2)</f>
        <v>15514.640610316486</v>
      </c>
      <c r="R369" s="1">
        <f>R368*POWER(1+G$2, 1/12)</f>
        <v>4.0828001606096018</v>
      </c>
      <c r="S369" s="1">
        <f>L$2*R369</f>
        <v>1551464.0610316487</v>
      </c>
      <c r="T369" s="1">
        <f t="shared" si="35"/>
        <v>12670.787581655815</v>
      </c>
      <c r="U369" s="7">
        <f t="shared" si="39"/>
        <v>2001175.3783059537</v>
      </c>
      <c r="V369" s="25">
        <f>-SUM(T$24:T369)/T$23</f>
        <v>101.05876891529769</v>
      </c>
      <c r="W369" s="15">
        <f>IF(A369&lt;=K$2,IF(A369=K$2,T369+G369, T369), 0)</f>
        <v>0</v>
      </c>
      <c r="X369" s="15">
        <f t="shared" si="40"/>
        <v>494478.63807538874</v>
      </c>
      <c r="Y369" s="25">
        <f>-SUM(W$24:W369)/W$23</f>
        <v>25.723931903769437</v>
      </c>
      <c r="Z369" s="8"/>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2"/>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row>
    <row r="370" spans="1:92" ht="15.75" thickBot="1" x14ac:dyDescent="0.3">
      <c r="A370" s="34">
        <v>347</v>
      </c>
      <c r="B370" s="11">
        <f>PMT(E$2/12, C$2, -E$23)</f>
        <v>1621.0513229898563</v>
      </c>
      <c r="C370" s="11">
        <f>IPMT(E$2/12, A370, C$2, -E$23)</f>
        <v>64.767206383767359</v>
      </c>
      <c r="D370" s="11">
        <f>PPMT(E$2/12, A370, C$2, -E$23)</f>
        <v>1556.2841166060891</v>
      </c>
      <c r="E370" s="11">
        <f t="shared" si="36"/>
        <v>20649.615214971604</v>
      </c>
      <c r="F370" s="11">
        <f t="shared" si="37"/>
        <v>359350.38478502852</v>
      </c>
      <c r="G370" s="11">
        <f>F370+S370-L$2</f>
        <v>1537135.3024472021</v>
      </c>
      <c r="H370" s="1">
        <f t="shared" si="38"/>
        <v>0</v>
      </c>
      <c r="I370" s="1">
        <f>O$2* $M370</f>
        <v>204.22007949583013</v>
      </c>
      <c r="J370" s="1">
        <f>P$2* $M370</f>
        <v>204.22007949583013</v>
      </c>
      <c r="K370" s="1">
        <f>Q$2* $M370</f>
        <v>612.66023848749035</v>
      </c>
      <c r="L370" s="1">
        <f>R$2* $M370</f>
        <v>204.22007949583013</v>
      </c>
      <c r="M370" s="1">
        <f>M369*POWER(1 + $I$2, 1/12)</f>
        <v>2.0422007949583012</v>
      </c>
      <c r="N370" s="1">
        <f t="shared" si="41"/>
        <v>1225.3204769749807</v>
      </c>
      <c r="O370" s="1">
        <f>O369*POWER(1 + $H$2, 1/12)</f>
        <v>4.0994339938478248</v>
      </c>
      <c r="P370" s="1">
        <f>$M$2 * O370</f>
        <v>16397.735975391301</v>
      </c>
      <c r="Q370" s="1">
        <f xml:space="preserve"> P370 * (1-$J$2)</f>
        <v>15577.849176621734</v>
      </c>
      <c r="R370" s="1">
        <f>R369*POWER(1+G$2, 1/12)</f>
        <v>4.0994339938478248</v>
      </c>
      <c r="S370" s="1">
        <f>L$2*R370</f>
        <v>1557784.9176621735</v>
      </c>
      <c r="T370" s="1">
        <f t="shared" si="35"/>
        <v>12731.477376656896</v>
      </c>
      <c r="U370" s="7">
        <f t="shared" si="39"/>
        <v>2013906.8556826105</v>
      </c>
      <c r="V370" s="25">
        <f>-SUM(T$24:T370)/T$23</f>
        <v>101.69534278413053</v>
      </c>
      <c r="W370" s="15">
        <f>IF(A370&lt;=K$2,IF(A370=K$2,T370+G370, T370), 0)</f>
        <v>0</v>
      </c>
      <c r="X370" s="15">
        <f t="shared" si="40"/>
        <v>494478.63807538874</v>
      </c>
      <c r="Y370" s="25">
        <f>-SUM(W$24:W370)/W$23</f>
        <v>25.723931903769437</v>
      </c>
      <c r="Z370" s="8"/>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2"/>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row>
    <row r="371" spans="1:92" ht="15.75" thickBot="1" x14ac:dyDescent="0.3">
      <c r="A371" s="34">
        <v>348</v>
      </c>
      <c r="B371" s="11">
        <f>PMT(E$2/12, C$2, -E$23)</f>
        <v>1621.0513229898563</v>
      </c>
      <c r="C371" s="11">
        <f>IPMT(E$2/12, A371, C$2, -E$23)</f>
        <v>60.228044376999591</v>
      </c>
      <c r="D371" s="11">
        <f>PPMT(E$2/12, A371, C$2, -E$23)</f>
        <v>1560.8232786128565</v>
      </c>
      <c r="E371" s="11">
        <f t="shared" si="36"/>
        <v>19088.791936358746</v>
      </c>
      <c r="F371" s="11">
        <f t="shared" si="37"/>
        <v>360911.20806364139</v>
      </c>
      <c r="G371" s="11">
        <f>F371+S371-L$2</f>
        <v>1545042.734308671</v>
      </c>
      <c r="H371" s="1">
        <f t="shared" si="38"/>
        <v>0</v>
      </c>
      <c r="I371" s="1">
        <f>O$2* $M371</f>
        <v>204.64073942260578</v>
      </c>
      <c r="J371" s="1">
        <f>P$2* $M371</f>
        <v>204.64073942260578</v>
      </c>
      <c r="K371" s="1">
        <f>Q$2* $M371</f>
        <v>613.92221826781736</v>
      </c>
      <c r="L371" s="1">
        <f>R$2* $M371</f>
        <v>204.64073942260578</v>
      </c>
      <c r="M371" s="1">
        <f>M370*POWER(1 + $I$2, 1/12)</f>
        <v>2.0464073942260579</v>
      </c>
      <c r="N371" s="1">
        <f t="shared" si="41"/>
        <v>1227.8444365356347</v>
      </c>
      <c r="O371" s="1">
        <f>O370*POWER(1 + $H$2, 1/12)</f>
        <v>4.1161355953816567</v>
      </c>
      <c r="P371" s="1">
        <f>$M$2 * O371</f>
        <v>16464.542381526626</v>
      </c>
      <c r="Q371" s="1">
        <f xml:space="preserve"> P371 * (1-$J$2)</f>
        <v>15641.315262450295</v>
      </c>
      <c r="R371" s="1">
        <f>R370*POWER(1+G$2, 1/12)</f>
        <v>4.1161355953816567</v>
      </c>
      <c r="S371" s="1">
        <f>L$2*R371</f>
        <v>1564131.5262450296</v>
      </c>
      <c r="T371" s="1">
        <f t="shared" si="35"/>
        <v>12792.419502924802</v>
      </c>
      <c r="U371" s="7">
        <f t="shared" si="39"/>
        <v>2026699.2751855354</v>
      </c>
      <c r="V371" s="25">
        <f>-SUM(T$24:T371)/T$23</f>
        <v>102.33496375927679</v>
      </c>
      <c r="W371" s="15">
        <f>IF(A371&lt;=K$2,IF(A371=K$2,T371+G371, T371), 0)</f>
        <v>0</v>
      </c>
      <c r="X371" s="15">
        <f t="shared" si="40"/>
        <v>494478.63807538874</v>
      </c>
      <c r="Y371" s="25">
        <f>-SUM(W$24:W371)/W$23</f>
        <v>25.723931903769437</v>
      </c>
      <c r="Z371" s="8"/>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2"/>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row>
    <row r="372" spans="1:92" ht="15.75" thickBot="1" x14ac:dyDescent="0.3">
      <c r="A372" s="34">
        <v>349</v>
      </c>
      <c r="B372" s="11">
        <f>PMT(E$2/12, C$2, -E$23)</f>
        <v>1621.0513229898563</v>
      </c>
      <c r="C372" s="11">
        <f>IPMT(E$2/12, A372, C$2, -E$23)</f>
        <v>55.675643147712101</v>
      </c>
      <c r="D372" s="11">
        <f>PPMT(E$2/12, A372, C$2, -E$23)</f>
        <v>1565.3756798421443</v>
      </c>
      <c r="E372" s="11">
        <f t="shared" si="36"/>
        <v>17523.416256516601</v>
      </c>
      <c r="F372" s="11">
        <f t="shared" si="37"/>
        <v>362476.58374348353</v>
      </c>
      <c r="G372" s="11">
        <f>F372+S372-L$2</f>
        <v>1552980.5754403421</v>
      </c>
      <c r="H372" s="1">
        <f t="shared" si="38"/>
        <v>0</v>
      </c>
      <c r="I372" s="1">
        <f>O$2* $M372</f>
        <v>205.0622658399559</v>
      </c>
      <c r="J372" s="1">
        <f>P$2* $M372</f>
        <v>205.0622658399559</v>
      </c>
      <c r="K372" s="1">
        <f>Q$2* $M372</f>
        <v>615.1867975198677</v>
      </c>
      <c r="L372" s="1">
        <f>R$2* $M372</f>
        <v>205.0622658399559</v>
      </c>
      <c r="M372" s="1">
        <f>M371*POWER(1 + $I$2, 1/12)</f>
        <v>2.050622658399559</v>
      </c>
      <c r="N372" s="1">
        <f t="shared" si="41"/>
        <v>1230.3735950397354</v>
      </c>
      <c r="O372" s="1">
        <f>O371*POWER(1 + $H$2, 1/12)</f>
        <v>4.1329052413075225</v>
      </c>
      <c r="P372" s="1">
        <f>$M$2 * O372</f>
        <v>16531.620965230089</v>
      </c>
      <c r="Q372" s="1">
        <f xml:space="preserve"> P372 * (1-$J$2)</f>
        <v>15705.039916968584</v>
      </c>
      <c r="R372" s="1">
        <f>R371*POWER(1+G$2, 1/12)</f>
        <v>4.1329052413075225</v>
      </c>
      <c r="S372" s="1">
        <f>L$2*R372</f>
        <v>1570503.9916968585</v>
      </c>
      <c r="T372" s="1">
        <f t="shared" si="35"/>
        <v>12853.614998938992</v>
      </c>
      <c r="U372" s="7">
        <f t="shared" si="39"/>
        <v>2039552.8901844744</v>
      </c>
      <c r="V372" s="25">
        <f>-SUM(T$24:T372)/T$23</f>
        <v>102.97764450922374</v>
      </c>
      <c r="W372" s="15">
        <f>IF(A372&lt;=K$2,IF(A372=K$2,T372+G372, T372), 0)</f>
        <v>0</v>
      </c>
      <c r="X372" s="15">
        <f t="shared" si="40"/>
        <v>494478.63807538874</v>
      </c>
      <c r="Y372" s="25">
        <f>-SUM(W$24:W372)/W$23</f>
        <v>25.723931903769437</v>
      </c>
      <c r="Z372" s="8"/>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2"/>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row>
    <row r="373" spans="1:92" ht="15.75" thickBot="1" x14ac:dyDescent="0.3">
      <c r="A373" s="34">
        <v>350</v>
      </c>
      <c r="B373" s="11">
        <f>PMT(E$2/12, C$2, -E$23)</f>
        <v>1621.0513229898563</v>
      </c>
      <c r="C373" s="11">
        <f>IPMT(E$2/12, A373, C$2, -E$23)</f>
        <v>51.109964081505844</v>
      </c>
      <c r="D373" s="11">
        <f>PPMT(E$2/12, A373, C$2, -E$23)</f>
        <v>1569.9413589083504</v>
      </c>
      <c r="E373" s="11">
        <f t="shared" si="36"/>
        <v>15953.47489760825</v>
      </c>
      <c r="F373" s="11">
        <f t="shared" si="37"/>
        <v>364046.5251023919</v>
      </c>
      <c r="G373" s="11">
        <f>F373+S373-L$2</f>
        <v>1560948.9444641371</v>
      </c>
      <c r="H373" s="1">
        <f t="shared" si="38"/>
        <v>0</v>
      </c>
      <c r="I373" s="1">
        <f>O$2* $M373</f>
        <v>205.4846605327092</v>
      </c>
      <c r="J373" s="1">
        <f>P$2* $M373</f>
        <v>205.4846605327092</v>
      </c>
      <c r="K373" s="1">
        <f>Q$2* $M373</f>
        <v>616.4539815981276</v>
      </c>
      <c r="L373" s="1">
        <f>R$2* $M373</f>
        <v>205.4846605327092</v>
      </c>
      <c r="M373" s="1">
        <f>M372*POWER(1 + $I$2, 1/12)</f>
        <v>2.054846605327092</v>
      </c>
      <c r="N373" s="1">
        <f t="shared" si="41"/>
        <v>1232.9079631962554</v>
      </c>
      <c r="O373" s="1">
        <f>O372*POWER(1 + $H$2, 1/12)</f>
        <v>4.1497432088466981</v>
      </c>
      <c r="P373" s="1">
        <f>$M$2 * O373</f>
        <v>16598.972835386794</v>
      </c>
      <c r="Q373" s="1">
        <f xml:space="preserve"> P373 * (1-$J$2)</f>
        <v>15769.024193617453</v>
      </c>
      <c r="R373" s="1">
        <f>R372*POWER(1+G$2, 1/12)</f>
        <v>4.1497432088466981</v>
      </c>
      <c r="S373" s="1">
        <f>L$2*R373</f>
        <v>1576902.4193617452</v>
      </c>
      <c r="T373" s="1">
        <f t="shared" si="35"/>
        <v>12915.064907431341</v>
      </c>
      <c r="U373" s="7">
        <f t="shared" si="39"/>
        <v>2052467.9550919058</v>
      </c>
      <c r="V373" s="25">
        <f>-SUM(T$24:T373)/T$23</f>
        <v>103.6233977545953</v>
      </c>
      <c r="W373" s="15">
        <f>IF(A373&lt;=K$2,IF(A373=K$2,T373+G373, T373), 0)</f>
        <v>0</v>
      </c>
      <c r="X373" s="15">
        <f t="shared" si="40"/>
        <v>494478.63807538874</v>
      </c>
      <c r="Y373" s="25">
        <f>-SUM(W$24:W373)/W$23</f>
        <v>25.723931903769437</v>
      </c>
      <c r="Z373" s="8"/>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2"/>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row>
    <row r="374" spans="1:92" ht="15.75" thickBot="1" x14ac:dyDescent="0.3">
      <c r="A374" s="34">
        <v>351</v>
      </c>
      <c r="B374" s="11">
        <f>PMT(E$2/12, C$2, -E$23)</f>
        <v>1621.0513229898563</v>
      </c>
      <c r="C374" s="11">
        <f>IPMT(E$2/12, A374, C$2, -E$23)</f>
        <v>46.530968451356493</v>
      </c>
      <c r="D374" s="11">
        <f>PPMT(E$2/12, A374, C$2, -E$23)</f>
        <v>1574.5203545385</v>
      </c>
      <c r="E374" s="11">
        <f t="shared" si="36"/>
        <v>14378.954543069751</v>
      </c>
      <c r="F374" s="11">
        <f t="shared" si="37"/>
        <v>365621.04545693041</v>
      </c>
      <c r="G374" s="11">
        <f>F374+S374-L$2</f>
        <v>1568947.9604698899</v>
      </c>
      <c r="H374" s="1">
        <f t="shared" si="38"/>
        <v>0</v>
      </c>
      <c r="I374" s="1">
        <f>O$2* $M374</f>
        <v>205.90792528937078</v>
      </c>
      <c r="J374" s="1">
        <f>P$2* $M374</f>
        <v>205.90792528937078</v>
      </c>
      <c r="K374" s="1">
        <f>Q$2* $M374</f>
        <v>617.7237758681124</v>
      </c>
      <c r="L374" s="1">
        <f>R$2* $M374</f>
        <v>205.90792528937078</v>
      </c>
      <c r="M374" s="1">
        <f>M373*POWER(1 + $I$2, 1/12)</f>
        <v>2.0590792528937079</v>
      </c>
      <c r="N374" s="1">
        <f t="shared" si="41"/>
        <v>1235.4475517362248</v>
      </c>
      <c r="O374" s="1">
        <f>O373*POWER(1 + $H$2, 1/12)</f>
        <v>4.1666497763498933</v>
      </c>
      <c r="P374" s="1">
        <f>$M$2 * O374</f>
        <v>16666.599105399575</v>
      </c>
      <c r="Q374" s="1">
        <f xml:space="preserve"> P374 * (1-$J$2)</f>
        <v>15833.269150129596</v>
      </c>
      <c r="R374" s="1">
        <f>R373*POWER(1+G$2, 1/12)</f>
        <v>4.1666497763498933</v>
      </c>
      <c r="S374" s="1">
        <f>L$2*R374</f>
        <v>1583326.9150129594</v>
      </c>
      <c r="T374" s="1">
        <f t="shared" si="35"/>
        <v>12976.770275403514</v>
      </c>
      <c r="U374" s="7">
        <f t="shared" si="39"/>
        <v>2065444.7253673093</v>
      </c>
      <c r="V374" s="25">
        <f>-SUM(T$24:T374)/T$23</f>
        <v>104.27223626836548</v>
      </c>
      <c r="W374" s="15">
        <f>IF(A374&lt;=K$2,IF(A374=K$2,T374+G374, T374), 0)</f>
        <v>0</v>
      </c>
      <c r="X374" s="15">
        <f t="shared" si="40"/>
        <v>494478.63807538874</v>
      </c>
      <c r="Y374" s="25">
        <f>-SUM(W$24:W374)/W$23</f>
        <v>25.723931903769437</v>
      </c>
      <c r="Z374" s="8"/>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2"/>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row>
    <row r="375" spans="1:92" ht="15.75" thickBot="1" x14ac:dyDescent="0.3">
      <c r="A375" s="34">
        <v>352</v>
      </c>
      <c r="B375" s="11">
        <f>PMT(E$2/12, C$2, -E$23)</f>
        <v>1621.0513229898563</v>
      </c>
      <c r="C375" s="11">
        <f>IPMT(E$2/12, A375, C$2, -E$23)</f>
        <v>41.938617417285862</v>
      </c>
      <c r="D375" s="11">
        <f>PPMT(E$2/12, A375, C$2, -E$23)</f>
        <v>1579.1127055725703</v>
      </c>
      <c r="E375" s="11">
        <f t="shared" si="36"/>
        <v>12799.841837497181</v>
      </c>
      <c r="F375" s="11">
        <f t="shared" si="37"/>
        <v>367200.15816250298</v>
      </c>
      <c r="G375" s="11">
        <f>F375+S375-L$2</f>
        <v>1576977.7430172074</v>
      </c>
      <c r="H375" s="1">
        <f t="shared" si="38"/>
        <v>0</v>
      </c>
      <c r="I375" s="1">
        <f>O$2* $M375</f>
        <v>206.33206190212991</v>
      </c>
      <c r="J375" s="1">
        <f>P$2* $M375</f>
        <v>206.33206190212991</v>
      </c>
      <c r="K375" s="1">
        <f>Q$2* $M375</f>
        <v>618.99618570638972</v>
      </c>
      <c r="L375" s="1">
        <f>R$2* $M375</f>
        <v>206.33206190212991</v>
      </c>
      <c r="M375" s="1">
        <f>M374*POWER(1 + $I$2, 1/12)</f>
        <v>2.0633206190212992</v>
      </c>
      <c r="N375" s="1">
        <f t="shared" si="41"/>
        <v>1237.9923714127794</v>
      </c>
      <c r="O375" s="1">
        <f>O374*POWER(1 + $H$2, 1/12)</f>
        <v>4.1836252233018536</v>
      </c>
      <c r="P375" s="1">
        <f>$M$2 * O375</f>
        <v>16734.500893207416</v>
      </c>
      <c r="Q375" s="1">
        <f xml:space="preserve"> P375 * (1-$J$2)</f>
        <v>15897.775848547044</v>
      </c>
      <c r="R375" s="1">
        <f>R374*POWER(1+G$2, 1/12)</f>
        <v>4.1836252233018536</v>
      </c>
      <c r="S375" s="1">
        <f>L$2*R375</f>
        <v>1589777.5848547043</v>
      </c>
      <c r="T375" s="1">
        <f t="shared" si="35"/>
        <v>13038.732154144407</v>
      </c>
      <c r="U375" s="7">
        <f t="shared" si="39"/>
        <v>2078483.4575214537</v>
      </c>
      <c r="V375" s="25">
        <f>-SUM(T$24:T375)/T$23</f>
        <v>104.9241728760727</v>
      </c>
      <c r="W375" s="15">
        <f>IF(A375&lt;=K$2,IF(A375=K$2,T375+G375, T375), 0)</f>
        <v>0</v>
      </c>
      <c r="X375" s="15">
        <f t="shared" si="40"/>
        <v>494478.63807538874</v>
      </c>
      <c r="Y375" s="25">
        <f>-SUM(W$24:W375)/W$23</f>
        <v>25.723931903769437</v>
      </c>
      <c r="Z375" s="8"/>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2"/>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row>
    <row r="376" spans="1:92" ht="15.75" thickBot="1" x14ac:dyDescent="0.3">
      <c r="A376" s="34">
        <v>353</v>
      </c>
      <c r="B376" s="11">
        <f>PMT(E$2/12, C$2, -E$23)</f>
        <v>1621.0513229898563</v>
      </c>
      <c r="C376" s="11">
        <f>IPMT(E$2/12, A376, C$2, -E$23)</f>
        <v>37.332872026032533</v>
      </c>
      <c r="D376" s="11">
        <f>PPMT(E$2/12, A376, C$2, -E$23)</f>
        <v>1583.7184509638239</v>
      </c>
      <c r="E376" s="11">
        <f t="shared" si="36"/>
        <v>11216.123386533356</v>
      </c>
      <c r="F376" s="11">
        <f t="shared" si="37"/>
        <v>368783.87661346683</v>
      </c>
      <c r="G376" s="11">
        <f>F376+S376-L$2</f>
        <v>1585038.4121373389</v>
      </c>
      <c r="H376" s="1">
        <f t="shared" si="38"/>
        <v>0</v>
      </c>
      <c r="I376" s="1">
        <f>O$2* $M376</f>
        <v>206.75707216686737</v>
      </c>
      <c r="J376" s="1">
        <f>P$2* $M376</f>
        <v>206.75707216686737</v>
      </c>
      <c r="K376" s="1">
        <f>Q$2* $M376</f>
        <v>620.27121650060212</v>
      </c>
      <c r="L376" s="1">
        <f>R$2* $M376</f>
        <v>206.75707216686737</v>
      </c>
      <c r="M376" s="1">
        <f>M375*POWER(1 + $I$2, 1/12)</f>
        <v>2.0675707216686736</v>
      </c>
      <c r="N376" s="1">
        <f t="shared" si="41"/>
        <v>1240.5424330012042</v>
      </c>
      <c r="O376" s="1">
        <f>O375*POWER(1 + $H$2, 1/12)</f>
        <v>4.2006698303259791</v>
      </c>
      <c r="P376" s="1">
        <f>$M$2 * O376</f>
        <v>16802.679321303916</v>
      </c>
      <c r="Q376" s="1">
        <f xml:space="preserve"> P376 * (1-$J$2)</f>
        <v>15962.545355238719</v>
      </c>
      <c r="R376" s="1">
        <f>R375*POWER(1+G$2, 1/12)</f>
        <v>4.2006698303259791</v>
      </c>
      <c r="S376" s="1">
        <f>L$2*R376</f>
        <v>1596254.5355238721</v>
      </c>
      <c r="T376" s="1">
        <f t="shared" si="35"/>
        <v>13100.951599247657</v>
      </c>
      <c r="U376" s="7">
        <f t="shared" si="39"/>
        <v>2091584.4091207015</v>
      </c>
      <c r="V376" s="25">
        <f>-SUM(T$24:T376)/T$23</f>
        <v>105.57922045603509</v>
      </c>
      <c r="W376" s="15">
        <f>IF(A376&lt;=K$2,IF(A376=K$2,T376+G376, T376), 0)</f>
        <v>0</v>
      </c>
      <c r="X376" s="15">
        <f t="shared" si="40"/>
        <v>494478.63807538874</v>
      </c>
      <c r="Y376" s="25">
        <f>-SUM(W$24:W376)/W$23</f>
        <v>25.723931903769437</v>
      </c>
      <c r="Z376" s="8"/>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2"/>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row>
    <row r="377" spans="1:92" ht="15.75" thickBot="1" x14ac:dyDescent="0.3">
      <c r="A377" s="34">
        <v>354</v>
      </c>
      <c r="B377" s="11">
        <f>PMT(E$2/12, C$2, -E$23)</f>
        <v>1621.0513229898563</v>
      </c>
      <c r="C377" s="11">
        <f>IPMT(E$2/12, A377, C$2, -E$23)</f>
        <v>32.713693210721381</v>
      </c>
      <c r="D377" s="11">
        <f>PPMT(E$2/12, A377, C$2, -E$23)</f>
        <v>1588.3376297791351</v>
      </c>
      <c r="E377" s="11">
        <f t="shared" si="36"/>
        <v>9627.7857567542214</v>
      </c>
      <c r="F377" s="11">
        <f t="shared" si="37"/>
        <v>370372.21424324595</v>
      </c>
      <c r="G377" s="11">
        <f>F377+S377-L$2</f>
        <v>1593130.0883350524</v>
      </c>
      <c r="H377" s="1">
        <f t="shared" si="38"/>
        <v>0</v>
      </c>
      <c r="I377" s="1">
        <f>O$2* $M377</f>
        <v>207.18295788316317</v>
      </c>
      <c r="J377" s="1">
        <f>P$2* $M377</f>
        <v>207.18295788316317</v>
      </c>
      <c r="K377" s="1">
        <f>Q$2* $M377</f>
        <v>621.54887364948945</v>
      </c>
      <c r="L377" s="1">
        <f>R$2* $M377</f>
        <v>207.18295788316317</v>
      </c>
      <c r="M377" s="1">
        <f>M376*POWER(1 + $I$2, 1/12)</f>
        <v>2.0718295788316317</v>
      </c>
      <c r="N377" s="1">
        <f t="shared" si="41"/>
        <v>1243.0977472989791</v>
      </c>
      <c r="O377" s="1">
        <f>O376*POWER(1 + $H$2, 1/12)</f>
        <v>4.2177838791889641</v>
      </c>
      <c r="P377" s="1">
        <f>$M$2 * O377</f>
        <v>16871.135516755858</v>
      </c>
      <c r="Q377" s="1">
        <f xml:space="preserve"> P377 * (1-$J$2)</f>
        <v>16027.578740918065</v>
      </c>
      <c r="R377" s="1">
        <f>R376*POWER(1+G$2, 1/12)</f>
        <v>4.2177838791889641</v>
      </c>
      <c r="S377" s="1">
        <f>L$2*R377</f>
        <v>1602757.8740918064</v>
      </c>
      <c r="T377" s="1">
        <f t="shared" si="35"/>
        <v>13163.429670629228</v>
      </c>
      <c r="U377" s="7">
        <f t="shared" si="39"/>
        <v>2104747.8387913308</v>
      </c>
      <c r="V377" s="25">
        <f>-SUM(T$24:T377)/T$23</f>
        <v>106.23739193956654</v>
      </c>
      <c r="W377" s="15">
        <f>IF(A377&lt;=K$2,IF(A377=K$2,T377+G377, T377), 0)</f>
        <v>0</v>
      </c>
      <c r="X377" s="15">
        <f t="shared" si="40"/>
        <v>494478.63807538874</v>
      </c>
      <c r="Y377" s="25">
        <f>-SUM(W$24:W377)/W$23</f>
        <v>25.723931903769437</v>
      </c>
      <c r="Z377" s="8"/>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2"/>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row>
    <row r="378" spans="1:92" ht="15.75" thickBot="1" x14ac:dyDescent="0.3">
      <c r="A378" s="34">
        <v>355</v>
      </c>
      <c r="B378" s="11">
        <f>PMT(E$2/12, C$2, -E$23)</f>
        <v>1621.0513229898563</v>
      </c>
      <c r="C378" s="11">
        <f>IPMT(E$2/12, A378, C$2, -E$23)</f>
        <v>28.081041790532236</v>
      </c>
      <c r="D378" s="11">
        <f>PPMT(E$2/12, A378, C$2, -E$23)</f>
        <v>1592.9702811993243</v>
      </c>
      <c r="E378" s="11">
        <f t="shared" si="36"/>
        <v>8034.8154755548967</v>
      </c>
      <c r="F378" s="11">
        <f t="shared" si="37"/>
        <v>371965.18452444527</v>
      </c>
      <c r="G378" s="11">
        <f>F378+S378-L$2</f>
        <v>1601252.892590519</v>
      </c>
      <c r="H378" s="1">
        <f t="shared" si="38"/>
        <v>0</v>
      </c>
      <c r="I378" s="1">
        <f>O$2* $M378</f>
        <v>207.60972085430421</v>
      </c>
      <c r="J378" s="1">
        <f>P$2* $M378</f>
        <v>207.60972085430421</v>
      </c>
      <c r="K378" s="1">
        <f>Q$2* $M378</f>
        <v>622.82916256291264</v>
      </c>
      <c r="L378" s="1">
        <f>R$2* $M378</f>
        <v>207.60972085430421</v>
      </c>
      <c r="M378" s="1">
        <f>M377*POWER(1 + $I$2, 1/12)</f>
        <v>2.0760972085430422</v>
      </c>
      <c r="N378" s="1">
        <f t="shared" si="41"/>
        <v>1245.6583251258253</v>
      </c>
      <c r="O378" s="1">
        <f>O377*POWER(1 + $H$2, 1/12)</f>
        <v>4.234967652805457</v>
      </c>
      <c r="P378" s="1">
        <f>$M$2 * O378</f>
        <v>16939.870611221828</v>
      </c>
      <c r="Q378" s="1">
        <f xml:space="preserve"> P378 * (1-$J$2)</f>
        <v>16092.877080660735</v>
      </c>
      <c r="R378" s="1">
        <f>R377*POWER(1+G$2, 1/12)</f>
        <v>4.234967652805457</v>
      </c>
      <c r="S378" s="1">
        <f>L$2*R378</f>
        <v>1609287.7080660737</v>
      </c>
      <c r="T378" s="1">
        <f t="shared" si="35"/>
        <v>13226.167432545053</v>
      </c>
      <c r="U378" s="7">
        <f t="shared" si="39"/>
        <v>2117974.006223876</v>
      </c>
      <c r="V378" s="25">
        <f>-SUM(T$24:T378)/T$23</f>
        <v>106.89870031119381</v>
      </c>
      <c r="W378" s="15">
        <f>IF(A378&lt;=K$2,IF(A378=K$2,T378+G378, T378), 0)</f>
        <v>0</v>
      </c>
      <c r="X378" s="15">
        <f t="shared" si="40"/>
        <v>494478.63807538874</v>
      </c>
      <c r="Y378" s="25">
        <f>-SUM(W$24:W378)/W$23</f>
        <v>25.723931903769437</v>
      </c>
      <c r="Z378" s="8"/>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2"/>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row>
    <row r="379" spans="1:92" ht="15.75" thickBot="1" x14ac:dyDescent="0.3">
      <c r="A379" s="34">
        <v>356</v>
      </c>
      <c r="B379" s="11">
        <f>PMT(E$2/12, C$2, -E$23)</f>
        <v>1621.0513229898563</v>
      </c>
      <c r="C379" s="11">
        <f>IPMT(E$2/12, A379, C$2, -E$23)</f>
        <v>23.434878470367536</v>
      </c>
      <c r="D379" s="11">
        <f>PPMT(E$2/12, A379, C$2, -E$23)</f>
        <v>1597.6164445194888</v>
      </c>
      <c r="E379" s="11">
        <f t="shared" si="36"/>
        <v>6437.1990310354076</v>
      </c>
      <c r="F379" s="11">
        <f t="shared" si="37"/>
        <v>373562.80096896476</v>
      </c>
      <c r="G379" s="11">
        <f>F379+S379-L$2</f>
        <v>1609406.9463612034</v>
      </c>
      <c r="H379" s="1">
        <f t="shared" si="38"/>
        <v>0</v>
      </c>
      <c r="I379" s="1">
        <f>O$2* $M379</f>
        <v>208.03736288729183</v>
      </c>
      <c r="J379" s="1">
        <f>P$2* $M379</f>
        <v>208.03736288729183</v>
      </c>
      <c r="K379" s="1">
        <f>Q$2* $M379</f>
        <v>624.11208866187553</v>
      </c>
      <c r="L379" s="1">
        <f>R$2* $M379</f>
        <v>208.03736288729183</v>
      </c>
      <c r="M379" s="1">
        <f>M378*POWER(1 + $I$2, 1/12)</f>
        <v>2.0803736288729184</v>
      </c>
      <c r="N379" s="1">
        <f t="shared" si="41"/>
        <v>1248.2241773237511</v>
      </c>
      <c r="O379" s="1">
        <f>O378*POWER(1 + $H$2, 1/12)</f>
        <v>4.252221435242733</v>
      </c>
      <c r="P379" s="1">
        <f>$M$2 * O379</f>
        <v>17008.885740970931</v>
      </c>
      <c r="Q379" s="1">
        <f xml:space="preserve"> P379 * (1-$J$2)</f>
        <v>16158.441453922384</v>
      </c>
      <c r="R379" s="1">
        <f>R378*POWER(1+G$2, 1/12)</f>
        <v>4.252221435242733</v>
      </c>
      <c r="S379" s="1">
        <f>L$2*R379</f>
        <v>1615844.1453922386</v>
      </c>
      <c r="T379" s="1">
        <f t="shared" si="35"/>
        <v>13289.165953608775</v>
      </c>
      <c r="U379" s="7">
        <f t="shared" si="39"/>
        <v>2131263.1721774847</v>
      </c>
      <c r="V379" s="25">
        <f>-SUM(T$24:T379)/T$23</f>
        <v>107.56315860887423</v>
      </c>
      <c r="W379" s="15">
        <f>IF(A379&lt;=K$2,IF(A379=K$2,T379+G379, T379), 0)</f>
        <v>0</v>
      </c>
      <c r="X379" s="15">
        <f t="shared" si="40"/>
        <v>494478.63807538874</v>
      </c>
      <c r="Y379" s="25">
        <f>-SUM(W$24:W379)/W$23</f>
        <v>25.723931903769437</v>
      </c>
      <c r="Z379" s="8"/>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2"/>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row>
    <row r="380" spans="1:92" ht="15.75" thickBot="1" x14ac:dyDescent="0.3">
      <c r="A380" s="34">
        <v>357</v>
      </c>
      <c r="B380" s="11">
        <f>PMT(E$2/12, C$2, -E$23)</f>
        <v>1621.0513229898563</v>
      </c>
      <c r="C380" s="11">
        <f>IPMT(E$2/12, A380, C$2, -E$23)</f>
        <v>18.775163840519028</v>
      </c>
      <c r="D380" s="11">
        <f>PPMT(E$2/12, A380, C$2, -E$23)</f>
        <v>1602.2761591493374</v>
      </c>
      <c r="E380" s="11">
        <f t="shared" si="36"/>
        <v>4834.9228718860704</v>
      </c>
      <c r="F380" s="11">
        <f t="shared" si="37"/>
        <v>375165.07712811412</v>
      </c>
      <c r="G380" s="11">
        <f>F380+S380-L$2</f>
        <v>1617592.371583764</v>
      </c>
      <c r="H380" s="1">
        <f t="shared" si="38"/>
        <v>0</v>
      </c>
      <c r="I380" s="1">
        <f>O$2* $M380</f>
        <v>208.46588579284949</v>
      </c>
      <c r="J380" s="1">
        <f>P$2* $M380</f>
        <v>208.46588579284949</v>
      </c>
      <c r="K380" s="1">
        <f>Q$2* $M380</f>
        <v>625.3976573785485</v>
      </c>
      <c r="L380" s="1">
        <f>R$2* $M380</f>
        <v>208.46588579284949</v>
      </c>
      <c r="M380" s="1">
        <f>M379*POWER(1 + $I$2, 1/12)</f>
        <v>2.084658857928495</v>
      </c>
      <c r="N380" s="1">
        <f t="shared" si="41"/>
        <v>1250.795314757097</v>
      </c>
      <c r="O380" s="1">
        <f>O379*POWER(1 + $H$2, 1/12)</f>
        <v>4.2695455117253944</v>
      </c>
      <c r="P380" s="1">
        <f>$M$2 * O380</f>
        <v>17078.182046901577</v>
      </c>
      <c r="Q380" s="1">
        <f xml:space="preserve"> P380 * (1-$J$2)</f>
        <v>16224.272944556496</v>
      </c>
      <c r="R380" s="1">
        <f>R379*POWER(1+G$2, 1/12)</f>
        <v>4.2695455117253944</v>
      </c>
      <c r="S380" s="1">
        <f>L$2*R380</f>
        <v>1622427.2944556498</v>
      </c>
      <c r="T380" s="1">
        <f t="shared" si="35"/>
        <v>13352.426306809542</v>
      </c>
      <c r="U380" s="7">
        <f t="shared" si="39"/>
        <v>2144615.5984842945</v>
      </c>
      <c r="V380" s="25">
        <f>-SUM(T$24:T380)/T$23</f>
        <v>108.23077992421473</v>
      </c>
      <c r="W380" s="15">
        <f>IF(A380&lt;=K$2,IF(A380=K$2,T380+G380, T380), 0)</f>
        <v>0</v>
      </c>
      <c r="X380" s="15">
        <f t="shared" si="40"/>
        <v>494478.63807538874</v>
      </c>
      <c r="Y380" s="25">
        <f>-SUM(W$24:W380)/W$23</f>
        <v>25.723931903769437</v>
      </c>
      <c r="Z380" s="8"/>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2"/>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row>
    <row r="381" spans="1:92" ht="15.75" thickBot="1" x14ac:dyDescent="0.3">
      <c r="A381" s="34">
        <v>358</v>
      </c>
      <c r="B381" s="11">
        <f>PMT(E$2/12, C$2, -E$23)</f>
        <v>1621.0513229898563</v>
      </c>
      <c r="C381" s="11">
        <f>IPMT(E$2/12, A381, C$2, -E$23)</f>
        <v>14.101858376333462</v>
      </c>
      <c r="D381" s="11">
        <f>PPMT(E$2/12, A381, C$2, -E$23)</f>
        <v>1606.9494646135231</v>
      </c>
      <c r="E381" s="11">
        <f t="shared" si="36"/>
        <v>3227.9734072725473</v>
      </c>
      <c r="F381" s="11">
        <f t="shared" si="37"/>
        <v>376772.02659272763</v>
      </c>
      <c r="G381" s="11">
        <f>F381+S381-L$2</f>
        <v>1625809.2906759595</v>
      </c>
      <c r="H381" s="1">
        <f t="shared" si="38"/>
        <v>0</v>
      </c>
      <c r="I381" s="1">
        <f>O$2* $M381</f>
        <v>208.89529138543051</v>
      </c>
      <c r="J381" s="1">
        <f>P$2* $M381</f>
        <v>208.89529138543051</v>
      </c>
      <c r="K381" s="1">
        <f>Q$2* $M381</f>
        <v>626.68587415629156</v>
      </c>
      <c r="L381" s="1">
        <f>R$2* $M381</f>
        <v>208.89529138543051</v>
      </c>
      <c r="M381" s="1">
        <f>M380*POWER(1 + $I$2, 1/12)</f>
        <v>2.088952913854305</v>
      </c>
      <c r="N381" s="1">
        <f t="shared" si="41"/>
        <v>1253.3717483125831</v>
      </c>
      <c r="O381" s="1">
        <f>O380*POWER(1 + $H$2, 1/12)</f>
        <v>4.2869401686400836</v>
      </c>
      <c r="P381" s="1">
        <f>$M$2 * O381</f>
        <v>17147.760674560333</v>
      </c>
      <c r="Q381" s="1">
        <f xml:space="preserve"> P381 * (1-$J$2)</f>
        <v>16290.372640832316</v>
      </c>
      <c r="R381" s="1">
        <f>R380*POWER(1+G$2, 1/12)</f>
        <v>4.2869401686400836</v>
      </c>
      <c r="S381" s="1">
        <f>L$2*R381</f>
        <v>1629037.2640832318</v>
      </c>
      <c r="T381" s="1">
        <f t="shared" si="35"/>
        <v>13415.949569529876</v>
      </c>
      <c r="U381" s="7">
        <f t="shared" si="39"/>
        <v>2158031.5480538243</v>
      </c>
      <c r="V381" s="25">
        <f>-SUM(T$24:T381)/T$23</f>
        <v>108.90157740269122</v>
      </c>
      <c r="W381" s="15">
        <f>IF(A381&lt;=K$2,IF(A381=K$2,T381+G381, T381), 0)</f>
        <v>0</v>
      </c>
      <c r="X381" s="15">
        <f t="shared" si="40"/>
        <v>494478.63807538874</v>
      </c>
      <c r="Y381" s="25">
        <f>-SUM(W$24:W381)/W$23</f>
        <v>25.723931903769437</v>
      </c>
      <c r="Z381" s="8"/>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2"/>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row>
    <row r="382" spans="1:92" ht="15.75" thickBot="1" x14ac:dyDescent="0.3">
      <c r="A382" s="34">
        <v>359</v>
      </c>
      <c r="B382" s="11">
        <f>PMT(E$2/12, C$2, -E$23)</f>
        <v>1621.0513229898563</v>
      </c>
      <c r="C382" s="11">
        <f>IPMT(E$2/12, A382, C$2, -E$23)</f>
        <v>9.4149224378773546</v>
      </c>
      <c r="D382" s="11">
        <f>PPMT(E$2/12, A382, C$2, -E$23)</f>
        <v>1611.636400551979</v>
      </c>
      <c r="E382" s="11">
        <f t="shared" si="36"/>
        <v>1616.3370067205683</v>
      </c>
      <c r="F382" s="11">
        <f t="shared" si="37"/>
        <v>378383.66299327963</v>
      </c>
      <c r="G382" s="11">
        <f>F382+S382-L$2</f>
        <v>1634057.8265385623</v>
      </c>
      <c r="H382" s="1">
        <f t="shared" si="38"/>
        <v>0</v>
      </c>
      <c r="I382" s="1">
        <f>O$2* $M382</f>
        <v>209.32558148322559</v>
      </c>
      <c r="J382" s="1">
        <f>P$2* $M382</f>
        <v>209.32558148322559</v>
      </c>
      <c r="K382" s="1">
        <f>Q$2* $M382</f>
        <v>627.97674444967674</v>
      </c>
      <c r="L382" s="1">
        <f>R$2* $M382</f>
        <v>209.32558148322559</v>
      </c>
      <c r="M382" s="1">
        <f>M381*POWER(1 + $I$2, 1/12)</f>
        <v>2.093255814832256</v>
      </c>
      <c r="N382" s="1">
        <f t="shared" si="41"/>
        <v>1255.9534888993535</v>
      </c>
      <c r="O382" s="1">
        <f>O381*POWER(1 + $H$2, 1/12)</f>
        <v>4.3044056935402173</v>
      </c>
      <c r="P382" s="1">
        <f>$M$2 * O382</f>
        <v>17217.622774160871</v>
      </c>
      <c r="Q382" s="1">
        <f xml:space="preserve"> P382 * (1-$J$2)</f>
        <v>16356.741635452827</v>
      </c>
      <c r="R382" s="1">
        <f>R381*POWER(1+G$2, 1/12)</f>
        <v>4.3044056935402173</v>
      </c>
      <c r="S382" s="1">
        <f>L$2*R382</f>
        <v>1635674.1635452826</v>
      </c>
      <c r="T382" s="1">
        <f t="shared" si="35"/>
        <v>13479.736823563617</v>
      </c>
      <c r="U382" s="7">
        <f t="shared" si="39"/>
        <v>2171511.2848773878</v>
      </c>
      <c r="V382" s="25">
        <f>-SUM(T$24:T382)/T$23</f>
        <v>109.57556424386939</v>
      </c>
      <c r="W382" s="15">
        <f>IF(A382&lt;=K$2,IF(A382=K$2,T382+G382, T382), 0)</f>
        <v>0</v>
      </c>
      <c r="X382" s="15">
        <f t="shared" si="40"/>
        <v>494478.63807538874</v>
      </c>
      <c r="Y382" s="25">
        <f>-SUM(W$24:W382)/W$23</f>
        <v>25.723931903769437</v>
      </c>
      <c r="Z382" s="8"/>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2"/>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row>
    <row r="383" spans="1:92" ht="15.75" thickBot="1" x14ac:dyDescent="0.3">
      <c r="A383" s="34">
        <v>360</v>
      </c>
      <c r="B383" s="11">
        <f>PMT(E$2/12, C$2, -E$23)</f>
        <v>1621.0513229898563</v>
      </c>
      <c r="C383" s="11">
        <f>IPMT(E$2/12, A383, C$2, -E$23)</f>
        <v>4.7143162696007455</v>
      </c>
      <c r="D383" s="11">
        <f>PPMT(E$2/12, A383, C$2, -E$23)</f>
        <v>1616.3370067202557</v>
      </c>
      <c r="E383" s="11">
        <f t="shared" si="36"/>
        <v>3.1263880373444408E-10</v>
      </c>
      <c r="F383" s="11">
        <f t="shared" si="37"/>
        <v>379999.99999999988</v>
      </c>
      <c r="G383" s="11">
        <f>F383+S383-L$2</f>
        <v>1642338.1025572815</v>
      </c>
      <c r="H383" s="1">
        <f t="shared" si="38"/>
        <v>0</v>
      </c>
      <c r="I383" s="1">
        <f>O$2* $M383</f>
        <v>209.75675790817067</v>
      </c>
      <c r="J383" s="1">
        <f>P$2* $M383</f>
        <v>209.75675790817067</v>
      </c>
      <c r="K383" s="1">
        <f>Q$2* $M383</f>
        <v>629.27027372451198</v>
      </c>
      <c r="L383" s="1">
        <f>R$2* $M383</f>
        <v>209.75675790817067</v>
      </c>
      <c r="M383" s="1">
        <f>M382*POWER(1 + $I$2, 1/12)</f>
        <v>2.0975675790817068</v>
      </c>
      <c r="N383" s="1">
        <f t="shared" si="41"/>
        <v>1258.540547449024</v>
      </c>
      <c r="O383" s="1">
        <f>O382*POWER(1 + $H$2, 1/12)</f>
        <v>4.3219423751507406</v>
      </c>
      <c r="P383" s="1">
        <f>$M$2 * O383</f>
        <v>17287.769500602961</v>
      </c>
      <c r="Q383" s="1">
        <f xml:space="preserve"> P383 * (1-$J$2)</f>
        <v>16423.381025572813</v>
      </c>
      <c r="R383" s="1">
        <f>R382*POWER(1+G$2, 1/12)</f>
        <v>4.3219423751507406</v>
      </c>
      <c r="S383" s="1">
        <f>L$2*R383</f>
        <v>1642338.1025572815</v>
      </c>
      <c r="T383" s="1">
        <f t="shared" si="35"/>
        <v>13543.789155133933</v>
      </c>
      <c r="U383" s="7">
        <f t="shared" si="39"/>
        <v>2185055.0740325218</v>
      </c>
      <c r="V383" s="25">
        <f>-SUM(T$24:T383)/T$23</f>
        <v>110.25275370162609</v>
      </c>
      <c r="W383" s="15">
        <f>IF(A383&lt;=K$2,IF(A383=K$2,T383+G383, T383), 0)</f>
        <v>0</v>
      </c>
      <c r="X383" s="15">
        <f t="shared" si="40"/>
        <v>494478.63807538874</v>
      </c>
      <c r="Y383" s="25">
        <f>-SUM(W$24:W383)/W$23</f>
        <v>25.723931903769437</v>
      </c>
      <c r="Z383" s="8"/>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2"/>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row>
    <row r="384" spans="1:92" ht="15.75" thickBot="1" x14ac:dyDescent="0.3">
      <c r="A384" s="34"/>
      <c r="B384" s="1"/>
      <c r="C384" s="1"/>
      <c r="D384" s="1"/>
      <c r="E384" s="1"/>
      <c r="F384" s="1"/>
      <c r="G384" s="1"/>
      <c r="H384" s="1"/>
      <c r="I384" s="1"/>
      <c r="J384" s="1"/>
      <c r="K384" s="1"/>
      <c r="L384" s="1"/>
      <c r="M384" s="1"/>
      <c r="N384" s="1"/>
      <c r="O384" s="1"/>
      <c r="P384" s="1"/>
      <c r="Q384" s="1"/>
      <c r="R384" s="1"/>
      <c r="S384" s="1"/>
      <c r="T384" s="1"/>
      <c r="U384" s="7"/>
      <c r="V384" s="25"/>
      <c r="W384" s="15"/>
      <c r="X384" s="12"/>
      <c r="Y384" s="1"/>
      <c r="Z384" s="1"/>
      <c r="AA384" s="1"/>
      <c r="AB384" s="1"/>
      <c r="AC384" s="1"/>
      <c r="AD384" s="1"/>
      <c r="AE384" s="1"/>
      <c r="AF384" s="1"/>
      <c r="AG384" s="1"/>
      <c r="AH384" s="1"/>
      <c r="AI384" s="1"/>
      <c r="AJ384" s="1"/>
      <c r="AK384" s="1"/>
      <c r="AL384" s="1"/>
      <c r="AM384" s="1"/>
      <c r="AN384" s="1"/>
      <c r="AO384" s="1"/>
      <c r="AP384" s="1"/>
      <c r="AQ384" s="1"/>
      <c r="AR384" s="1"/>
      <c r="AS384" s="1"/>
      <c r="AT384" s="1"/>
      <c r="AU384" s="1"/>
    </row>
    <row r="385" spans="1:47" ht="15.75" thickBot="1" x14ac:dyDescent="0.3">
      <c r="A385" s="34"/>
      <c r="B385" s="1"/>
      <c r="C385" s="1"/>
      <c r="D385" s="1"/>
      <c r="E385" s="1"/>
      <c r="F385" s="1"/>
      <c r="G385" s="1"/>
      <c r="H385" s="1"/>
      <c r="I385" s="1"/>
      <c r="J385" s="1"/>
      <c r="K385" s="1"/>
      <c r="L385" s="1"/>
      <c r="M385" s="1"/>
      <c r="N385" s="1"/>
      <c r="O385" s="1"/>
      <c r="P385" s="1"/>
      <c r="Q385" s="1"/>
      <c r="R385" s="1"/>
      <c r="S385" s="1"/>
      <c r="T385" s="1"/>
      <c r="U385" s="7"/>
      <c r="V385" s="25"/>
      <c r="W385" s="15"/>
      <c r="X385" s="12"/>
      <c r="Y385" s="1"/>
      <c r="Z385" s="1"/>
      <c r="AA385" s="1"/>
      <c r="AB385" s="1"/>
      <c r="AC385" s="1"/>
      <c r="AD385" s="1"/>
      <c r="AE385" s="1"/>
      <c r="AF385" s="1"/>
      <c r="AG385" s="1"/>
      <c r="AH385" s="1"/>
      <c r="AI385" s="1"/>
      <c r="AJ385" s="1"/>
      <c r="AK385" s="1"/>
      <c r="AL385" s="1"/>
      <c r="AM385" s="1"/>
      <c r="AN385" s="1"/>
      <c r="AO385" s="1"/>
      <c r="AP385" s="1"/>
      <c r="AQ385" s="1"/>
      <c r="AR385" s="1"/>
      <c r="AS385" s="1"/>
      <c r="AT385" s="1"/>
      <c r="AU385" s="1"/>
    </row>
    <row r="386" spans="1:47" ht="15.75" thickBot="1" x14ac:dyDescent="0.3">
      <c r="A386" s="34"/>
      <c r="B386" s="1"/>
      <c r="C386" s="1"/>
      <c r="D386" s="1"/>
      <c r="E386" s="1"/>
      <c r="F386" s="1"/>
      <c r="G386" s="1"/>
      <c r="H386" s="1"/>
      <c r="I386" s="1"/>
      <c r="J386" s="1"/>
      <c r="K386" s="1"/>
      <c r="L386" s="1"/>
      <c r="M386" s="1"/>
      <c r="N386" s="1"/>
      <c r="O386" s="1"/>
      <c r="P386" s="1"/>
      <c r="Q386" s="1"/>
      <c r="R386" s="1"/>
      <c r="S386" s="1"/>
      <c r="T386" s="1"/>
      <c r="U386" s="7"/>
      <c r="V386" s="25"/>
      <c r="W386" s="15"/>
      <c r="X386" s="12"/>
      <c r="Y386" s="1"/>
      <c r="Z386" s="1"/>
      <c r="AA386" s="1"/>
      <c r="AB386" s="1"/>
      <c r="AC386" s="1"/>
      <c r="AD386" s="1"/>
      <c r="AE386" s="1"/>
      <c r="AF386" s="1"/>
      <c r="AG386" s="1"/>
      <c r="AH386" s="1"/>
      <c r="AI386" s="1"/>
      <c r="AJ386" s="1"/>
      <c r="AK386" s="1"/>
      <c r="AL386" s="1"/>
      <c r="AM386" s="1"/>
      <c r="AN386" s="1"/>
      <c r="AO386" s="1"/>
      <c r="AP386" s="1"/>
      <c r="AQ386" s="1"/>
      <c r="AR386" s="1"/>
      <c r="AS386" s="1"/>
      <c r="AT386" s="1"/>
      <c r="AU386" s="1"/>
    </row>
    <row r="387" spans="1:47" ht="15.75" thickBot="1" x14ac:dyDescent="0.3">
      <c r="A387" s="34"/>
      <c r="B387" s="1"/>
      <c r="C387" s="1"/>
      <c r="D387" s="1"/>
      <c r="E387" s="1"/>
      <c r="F387" s="1"/>
      <c r="G387" s="1"/>
      <c r="H387" s="1"/>
      <c r="I387" s="1"/>
      <c r="J387" s="1"/>
      <c r="K387" s="1"/>
      <c r="L387" s="1"/>
      <c r="M387" s="1"/>
      <c r="N387" s="1"/>
      <c r="O387" s="1"/>
      <c r="P387" s="1"/>
      <c r="Q387" s="1"/>
      <c r="R387" s="1"/>
      <c r="S387" s="1"/>
      <c r="T387" s="1"/>
      <c r="U387" s="7"/>
      <c r="V387" s="25"/>
      <c r="W387" s="15"/>
      <c r="X387" s="12"/>
      <c r="Y387" s="1"/>
      <c r="Z387" s="1"/>
      <c r="AA387" s="1"/>
      <c r="AB387" s="1"/>
      <c r="AC387" s="1"/>
      <c r="AD387" s="1"/>
      <c r="AE387" s="1"/>
      <c r="AF387" s="1"/>
      <c r="AG387" s="1"/>
      <c r="AH387" s="1"/>
      <c r="AI387" s="1"/>
      <c r="AJ387" s="1"/>
      <c r="AK387" s="1"/>
      <c r="AL387" s="1"/>
      <c r="AM387" s="1"/>
      <c r="AN387" s="1"/>
      <c r="AO387" s="1"/>
      <c r="AP387" s="1"/>
      <c r="AQ387" s="1"/>
      <c r="AR387" s="1"/>
      <c r="AS387" s="1"/>
      <c r="AT387" s="1"/>
      <c r="AU387" s="1"/>
    </row>
    <row r="388" spans="1:47" ht="15.75" thickBot="1" x14ac:dyDescent="0.3">
      <c r="A388" s="34"/>
      <c r="B388" s="1"/>
      <c r="C388" s="1"/>
      <c r="D388" s="1"/>
      <c r="E388" s="1"/>
      <c r="F388" s="1"/>
      <c r="G388" s="1"/>
      <c r="H388" s="1"/>
      <c r="I388" s="1"/>
      <c r="J388" s="1"/>
      <c r="K388" s="1"/>
      <c r="L388" s="1"/>
      <c r="M388" s="1"/>
      <c r="N388" s="1"/>
      <c r="O388" s="1"/>
      <c r="P388" s="1"/>
      <c r="Q388" s="1"/>
      <c r="R388" s="1"/>
      <c r="S388" s="1"/>
      <c r="T388" s="1"/>
      <c r="U388" s="7"/>
      <c r="V388" s="25"/>
      <c r="W388" s="15"/>
      <c r="X388" s="12"/>
      <c r="Y388" s="1"/>
      <c r="Z388" s="1"/>
      <c r="AA388" s="1"/>
      <c r="AB388" s="1"/>
      <c r="AC388" s="1"/>
      <c r="AD388" s="1"/>
      <c r="AE388" s="1"/>
      <c r="AF388" s="1"/>
      <c r="AG388" s="1"/>
      <c r="AH388" s="1"/>
      <c r="AI388" s="1"/>
      <c r="AJ388" s="1"/>
      <c r="AK388" s="1"/>
      <c r="AL388" s="1"/>
      <c r="AM388" s="1"/>
      <c r="AN388" s="1"/>
      <c r="AO388" s="1"/>
      <c r="AP388" s="1"/>
      <c r="AQ388" s="1"/>
      <c r="AR388" s="1"/>
      <c r="AS388" s="1"/>
      <c r="AT388" s="1"/>
      <c r="AU388" s="1"/>
    </row>
    <row r="389" spans="1:47" ht="15.75" thickBot="1" x14ac:dyDescent="0.3">
      <c r="A389" s="34"/>
      <c r="B389" s="1"/>
      <c r="C389" s="1"/>
      <c r="D389" s="1"/>
      <c r="E389" s="1"/>
      <c r="F389" s="1"/>
      <c r="G389" s="1"/>
      <c r="H389" s="1"/>
      <c r="I389" s="1"/>
      <c r="J389" s="1"/>
      <c r="K389" s="1"/>
      <c r="L389" s="1"/>
      <c r="M389" s="1"/>
      <c r="N389" s="1"/>
      <c r="O389" s="1"/>
      <c r="P389" s="1"/>
      <c r="Q389" s="1"/>
      <c r="R389" s="1"/>
      <c r="S389" s="1"/>
      <c r="T389" s="1"/>
      <c r="U389" s="7"/>
      <c r="V389" s="25"/>
      <c r="W389" s="15"/>
      <c r="X389" s="12"/>
      <c r="Y389" s="1"/>
      <c r="Z389" s="1"/>
      <c r="AA389" s="1"/>
      <c r="AB389" s="1"/>
      <c r="AC389" s="1"/>
      <c r="AD389" s="1"/>
      <c r="AE389" s="1"/>
      <c r="AF389" s="1"/>
      <c r="AG389" s="1"/>
      <c r="AH389" s="1"/>
      <c r="AI389" s="1"/>
      <c r="AJ389" s="1"/>
      <c r="AK389" s="1"/>
      <c r="AL389" s="1"/>
      <c r="AM389" s="1"/>
      <c r="AN389" s="1"/>
      <c r="AO389" s="1"/>
      <c r="AP389" s="1"/>
      <c r="AQ389" s="1"/>
      <c r="AR389" s="1"/>
      <c r="AS389" s="1"/>
      <c r="AT389" s="1"/>
      <c r="AU389" s="1"/>
    </row>
    <row r="390" spans="1:47" ht="15.75" thickBot="1" x14ac:dyDescent="0.3">
      <c r="A390" s="34"/>
      <c r="B390" s="1"/>
      <c r="C390" s="1"/>
      <c r="D390" s="1"/>
      <c r="E390" s="1"/>
      <c r="F390" s="1"/>
      <c r="G390" s="1"/>
      <c r="H390" s="1"/>
      <c r="I390" s="1"/>
      <c r="J390" s="1"/>
      <c r="K390" s="1"/>
      <c r="L390" s="1"/>
      <c r="M390" s="1"/>
      <c r="N390" s="1"/>
      <c r="O390" s="1"/>
      <c r="P390" s="1"/>
      <c r="Q390" s="1"/>
      <c r="R390" s="1"/>
      <c r="S390" s="1"/>
      <c r="T390" s="1"/>
      <c r="U390" s="7"/>
      <c r="V390" s="25"/>
      <c r="W390" s="15"/>
      <c r="X390" s="12"/>
      <c r="Y390" s="1"/>
      <c r="Z390" s="1"/>
      <c r="AA390" s="1"/>
      <c r="AB390" s="1"/>
      <c r="AC390" s="1"/>
      <c r="AD390" s="1"/>
      <c r="AE390" s="1"/>
      <c r="AF390" s="1"/>
      <c r="AG390" s="1"/>
      <c r="AH390" s="1"/>
      <c r="AI390" s="1"/>
      <c r="AJ390" s="1"/>
      <c r="AK390" s="1"/>
      <c r="AL390" s="1"/>
      <c r="AM390" s="1"/>
      <c r="AN390" s="1"/>
      <c r="AO390" s="1"/>
      <c r="AP390" s="1"/>
      <c r="AQ390" s="1"/>
      <c r="AR390" s="1"/>
      <c r="AS390" s="1"/>
      <c r="AT390" s="1"/>
      <c r="AU390" s="1"/>
    </row>
    <row r="391" spans="1:47" ht="15.75" thickBot="1" x14ac:dyDescent="0.3">
      <c r="A391" s="34"/>
      <c r="B391" s="1"/>
      <c r="C391" s="1"/>
      <c r="D391" s="1"/>
      <c r="E391" s="1"/>
      <c r="F391" s="1"/>
      <c r="G391" s="1"/>
      <c r="H391" s="1"/>
      <c r="I391" s="1"/>
      <c r="J391" s="1"/>
      <c r="K391" s="1"/>
      <c r="L391" s="1"/>
      <c r="M391" s="1"/>
      <c r="N391" s="1"/>
      <c r="O391" s="1"/>
      <c r="P391" s="1"/>
      <c r="Q391" s="1"/>
      <c r="R391" s="1"/>
      <c r="S391" s="1"/>
      <c r="T391" s="1"/>
      <c r="U391" s="7"/>
      <c r="V391" s="25"/>
      <c r="W391" s="15"/>
      <c r="X391" s="12"/>
      <c r="Y391" s="1"/>
      <c r="Z391" s="1"/>
      <c r="AA391" s="1"/>
      <c r="AB391" s="1"/>
      <c r="AC391" s="1"/>
      <c r="AD391" s="1"/>
      <c r="AE391" s="1"/>
      <c r="AF391" s="1"/>
      <c r="AG391" s="1"/>
      <c r="AH391" s="1"/>
      <c r="AI391" s="1"/>
      <c r="AJ391" s="1"/>
      <c r="AK391" s="1"/>
      <c r="AL391" s="1"/>
      <c r="AM391" s="1"/>
      <c r="AN391" s="1"/>
      <c r="AO391" s="1"/>
      <c r="AP391" s="1"/>
      <c r="AQ391" s="1"/>
      <c r="AR391" s="1"/>
      <c r="AS391" s="1"/>
      <c r="AT391" s="1"/>
      <c r="AU391" s="1"/>
    </row>
    <row r="392" spans="1:47" ht="15.75" thickBot="1" x14ac:dyDescent="0.3">
      <c r="A392" s="34"/>
      <c r="B392" s="1"/>
      <c r="C392" s="1"/>
      <c r="D392" s="1"/>
      <c r="E392" s="1"/>
      <c r="F392" s="1"/>
      <c r="G392" s="1"/>
      <c r="H392" s="1"/>
      <c r="I392" s="1"/>
      <c r="J392" s="1"/>
      <c r="K392" s="1"/>
      <c r="L392" s="1"/>
      <c r="M392" s="1"/>
      <c r="N392" s="1"/>
      <c r="O392" s="1"/>
      <c r="P392" s="1"/>
      <c r="Q392" s="1"/>
      <c r="R392" s="1"/>
      <c r="S392" s="1"/>
      <c r="T392" s="1"/>
      <c r="U392" s="7"/>
      <c r="V392" s="25"/>
      <c r="W392" s="15"/>
      <c r="X392" s="12"/>
      <c r="Y392" s="1"/>
      <c r="Z392" s="1"/>
      <c r="AA392" s="1"/>
      <c r="AB392" s="1"/>
      <c r="AC392" s="1"/>
      <c r="AD392" s="1"/>
      <c r="AE392" s="1"/>
      <c r="AF392" s="1"/>
      <c r="AG392" s="1"/>
      <c r="AH392" s="1"/>
      <c r="AI392" s="1"/>
      <c r="AJ392" s="1"/>
      <c r="AK392" s="1"/>
      <c r="AL392" s="1"/>
      <c r="AM392" s="1"/>
      <c r="AN392" s="1"/>
      <c r="AO392" s="1"/>
      <c r="AP392" s="1"/>
      <c r="AQ392" s="1"/>
      <c r="AR392" s="1"/>
      <c r="AS392" s="1"/>
      <c r="AT392" s="1"/>
      <c r="AU392" s="1"/>
    </row>
    <row r="393" spans="1:47" ht="15.75" thickBot="1" x14ac:dyDescent="0.3">
      <c r="A393" s="34"/>
      <c r="B393" s="1"/>
      <c r="C393" s="1"/>
      <c r="D393" s="1"/>
      <c r="E393" s="1"/>
      <c r="F393" s="1"/>
      <c r="G393" s="1"/>
      <c r="H393" s="1"/>
      <c r="I393" s="1"/>
      <c r="J393" s="1"/>
      <c r="K393" s="1"/>
      <c r="L393" s="1"/>
      <c r="M393" s="1"/>
      <c r="N393" s="1"/>
      <c r="O393" s="1"/>
      <c r="P393" s="1"/>
      <c r="Q393" s="1"/>
      <c r="R393" s="1"/>
      <c r="S393" s="1"/>
      <c r="T393" s="1"/>
      <c r="U393" s="7"/>
      <c r="V393" s="25"/>
      <c r="W393" s="15"/>
      <c r="X393" s="12"/>
      <c r="Y393" s="1"/>
      <c r="Z393" s="1"/>
      <c r="AA393" s="1"/>
      <c r="AB393" s="1"/>
      <c r="AC393" s="1"/>
      <c r="AD393" s="1"/>
      <c r="AE393" s="1"/>
      <c r="AF393" s="1"/>
      <c r="AG393" s="1"/>
      <c r="AH393" s="1"/>
      <c r="AI393" s="1"/>
      <c r="AJ393" s="1"/>
      <c r="AK393" s="1"/>
      <c r="AL393" s="1"/>
      <c r="AM393" s="1"/>
      <c r="AN393" s="1"/>
      <c r="AO393" s="1"/>
      <c r="AP393" s="1"/>
      <c r="AQ393" s="1"/>
      <c r="AR393" s="1"/>
      <c r="AS393" s="1"/>
      <c r="AT393" s="1"/>
      <c r="AU393" s="1"/>
    </row>
    <row r="394" spans="1:47" ht="15.75" thickBot="1" x14ac:dyDescent="0.3">
      <c r="A394" s="34"/>
      <c r="B394" s="1"/>
      <c r="C394" s="1"/>
      <c r="D394" s="1"/>
      <c r="E394" s="1"/>
      <c r="F394" s="1"/>
      <c r="G394" s="1"/>
      <c r="H394" s="1"/>
      <c r="I394" s="1"/>
      <c r="J394" s="1"/>
      <c r="K394" s="1"/>
      <c r="L394" s="1"/>
      <c r="M394" s="1"/>
      <c r="N394" s="1"/>
      <c r="O394" s="1"/>
      <c r="P394" s="1"/>
      <c r="Q394" s="1"/>
      <c r="R394" s="1"/>
      <c r="S394" s="1"/>
      <c r="T394" s="1"/>
      <c r="U394" s="7"/>
      <c r="V394" s="25"/>
      <c r="W394" s="15"/>
      <c r="X394" s="12"/>
      <c r="Y394" s="1"/>
      <c r="Z394" s="1"/>
      <c r="AA394" s="1"/>
      <c r="AB394" s="1"/>
      <c r="AC394" s="1"/>
      <c r="AD394" s="1"/>
      <c r="AE394" s="1"/>
      <c r="AF394" s="1"/>
      <c r="AG394" s="1"/>
      <c r="AH394" s="1"/>
      <c r="AI394" s="1"/>
      <c r="AJ394" s="1"/>
      <c r="AK394" s="1"/>
      <c r="AL394" s="1"/>
      <c r="AM394" s="1"/>
      <c r="AN394" s="1"/>
      <c r="AO394" s="1"/>
      <c r="AP394" s="1"/>
      <c r="AQ394" s="1"/>
      <c r="AR394" s="1"/>
      <c r="AS394" s="1"/>
      <c r="AT394" s="1"/>
      <c r="AU394" s="1"/>
    </row>
    <row r="395" spans="1:47" ht="15.75" thickBot="1" x14ac:dyDescent="0.3">
      <c r="A395" s="34"/>
      <c r="B395" s="1"/>
      <c r="C395" s="1"/>
      <c r="D395" s="1"/>
      <c r="E395" s="1"/>
      <c r="F395" s="1"/>
      <c r="G395" s="1"/>
      <c r="H395" s="1"/>
      <c r="I395" s="1"/>
      <c r="J395" s="1"/>
      <c r="K395" s="1"/>
      <c r="L395" s="1"/>
      <c r="M395" s="1"/>
      <c r="N395" s="1"/>
      <c r="O395" s="1"/>
      <c r="P395" s="1"/>
      <c r="Q395" s="1"/>
      <c r="R395" s="1"/>
      <c r="S395" s="1"/>
      <c r="T395" s="1"/>
      <c r="U395" s="7"/>
      <c r="V395" s="25"/>
      <c r="W395" s="15"/>
      <c r="X395" s="12"/>
      <c r="Y395" s="1"/>
      <c r="Z395" s="1"/>
      <c r="AA395" s="1"/>
      <c r="AB395" s="1"/>
      <c r="AC395" s="1"/>
      <c r="AD395" s="1"/>
      <c r="AE395" s="1"/>
      <c r="AF395" s="1"/>
      <c r="AG395" s="1"/>
      <c r="AH395" s="1"/>
      <c r="AI395" s="1"/>
      <c r="AJ395" s="1"/>
      <c r="AK395" s="1"/>
      <c r="AL395" s="1"/>
      <c r="AM395" s="1"/>
      <c r="AN395" s="1"/>
      <c r="AO395" s="1"/>
      <c r="AP395" s="1"/>
      <c r="AQ395" s="1"/>
      <c r="AR395" s="1"/>
      <c r="AS395" s="1"/>
      <c r="AT395" s="1"/>
      <c r="AU395" s="1"/>
    </row>
    <row r="396" spans="1:47" ht="15.75" thickBot="1" x14ac:dyDescent="0.3">
      <c r="A396" s="34"/>
      <c r="B396" s="1"/>
      <c r="C396" s="1"/>
      <c r="D396" s="1"/>
      <c r="E396" s="1"/>
      <c r="F396" s="1"/>
      <c r="G396" s="1"/>
      <c r="H396" s="1"/>
      <c r="I396" s="1"/>
      <c r="J396" s="1"/>
      <c r="K396" s="1"/>
      <c r="L396" s="1"/>
      <c r="M396" s="1"/>
      <c r="N396" s="1"/>
      <c r="O396" s="1"/>
      <c r="P396" s="1"/>
      <c r="Q396" s="1"/>
      <c r="R396" s="1"/>
      <c r="S396" s="1"/>
      <c r="T396" s="1"/>
      <c r="U396" s="7"/>
      <c r="V396" s="25"/>
      <c r="W396" s="15"/>
      <c r="X396" s="12"/>
      <c r="Y396" s="1"/>
      <c r="Z396" s="1"/>
      <c r="AA396" s="1"/>
      <c r="AB396" s="1"/>
      <c r="AC396" s="1"/>
      <c r="AD396" s="1"/>
      <c r="AE396" s="1"/>
      <c r="AF396" s="1"/>
      <c r="AG396" s="1"/>
      <c r="AH396" s="1"/>
      <c r="AI396" s="1"/>
      <c r="AJ396" s="1"/>
      <c r="AK396" s="1"/>
      <c r="AL396" s="1"/>
      <c r="AM396" s="1"/>
      <c r="AN396" s="1"/>
      <c r="AO396" s="1"/>
      <c r="AP396" s="1"/>
      <c r="AQ396" s="1"/>
      <c r="AR396" s="1"/>
      <c r="AS396" s="1"/>
      <c r="AT396" s="1"/>
      <c r="AU396" s="1"/>
    </row>
    <row r="397" spans="1:47" ht="15.75" thickBot="1" x14ac:dyDescent="0.3">
      <c r="A397" s="34"/>
      <c r="B397" s="1"/>
      <c r="C397" s="1"/>
      <c r="D397" s="1"/>
      <c r="E397" s="1"/>
      <c r="F397" s="1"/>
      <c r="G397" s="1"/>
      <c r="H397" s="1"/>
      <c r="I397" s="1"/>
      <c r="J397" s="1"/>
      <c r="K397" s="1"/>
      <c r="L397" s="1"/>
      <c r="M397" s="1"/>
      <c r="N397" s="1"/>
      <c r="O397" s="1"/>
      <c r="P397" s="1"/>
      <c r="Q397" s="1"/>
      <c r="R397" s="1"/>
      <c r="S397" s="1"/>
      <c r="T397" s="1"/>
      <c r="U397" s="7"/>
      <c r="V397" s="25"/>
      <c r="W397" s="15"/>
      <c r="X397" s="12"/>
      <c r="Y397" s="1"/>
      <c r="Z397" s="1"/>
      <c r="AA397" s="1"/>
      <c r="AB397" s="1"/>
      <c r="AC397" s="1"/>
      <c r="AD397" s="1"/>
      <c r="AE397" s="1"/>
      <c r="AF397" s="1"/>
      <c r="AG397" s="1"/>
      <c r="AH397" s="1"/>
      <c r="AI397" s="1"/>
      <c r="AJ397" s="1"/>
      <c r="AK397" s="1"/>
      <c r="AL397" s="1"/>
      <c r="AM397" s="1"/>
      <c r="AN397" s="1"/>
      <c r="AO397" s="1"/>
      <c r="AP397" s="1"/>
      <c r="AQ397" s="1"/>
      <c r="AR397" s="1"/>
      <c r="AS397" s="1"/>
      <c r="AT397" s="1"/>
      <c r="AU397" s="1"/>
    </row>
    <row r="398" spans="1:47" ht="15.75" thickBot="1" x14ac:dyDescent="0.3">
      <c r="A398" s="34"/>
      <c r="B398" s="1"/>
      <c r="C398" s="1"/>
      <c r="D398" s="1"/>
      <c r="E398" s="1"/>
      <c r="F398" s="1"/>
      <c r="G398" s="1"/>
      <c r="H398" s="1"/>
      <c r="I398" s="1"/>
      <c r="J398" s="1"/>
      <c r="K398" s="1"/>
      <c r="L398" s="1"/>
      <c r="M398" s="1"/>
      <c r="N398" s="1"/>
      <c r="O398" s="1"/>
      <c r="P398" s="1"/>
      <c r="Q398" s="1"/>
      <c r="R398" s="1"/>
      <c r="S398" s="1"/>
      <c r="T398" s="1"/>
      <c r="U398" s="7"/>
      <c r="V398" s="25"/>
      <c r="W398" s="15"/>
      <c r="X398" s="12"/>
      <c r="Y398" s="1"/>
      <c r="Z398" s="1"/>
      <c r="AA398" s="1"/>
      <c r="AB398" s="1"/>
      <c r="AC398" s="1"/>
      <c r="AD398" s="1"/>
      <c r="AE398" s="1"/>
      <c r="AF398" s="1"/>
      <c r="AG398" s="1"/>
      <c r="AH398" s="1"/>
      <c r="AI398" s="1"/>
      <c r="AJ398" s="1"/>
      <c r="AK398" s="1"/>
      <c r="AL398" s="1"/>
      <c r="AM398" s="1"/>
      <c r="AN398" s="1"/>
      <c r="AO398" s="1"/>
      <c r="AP398" s="1"/>
      <c r="AQ398" s="1"/>
      <c r="AR398" s="1"/>
      <c r="AS398" s="1"/>
      <c r="AT398" s="1"/>
      <c r="AU398" s="1"/>
    </row>
    <row r="399" spans="1:47" ht="15.75" thickBot="1" x14ac:dyDescent="0.3">
      <c r="A399" s="34"/>
      <c r="B399" s="1"/>
      <c r="C399" s="1"/>
      <c r="D399" s="1"/>
      <c r="E399" s="1"/>
      <c r="F399" s="1"/>
      <c r="G399" s="1"/>
      <c r="H399" s="1"/>
      <c r="I399" s="1"/>
      <c r="J399" s="1"/>
      <c r="K399" s="1"/>
      <c r="L399" s="1"/>
      <c r="M399" s="1"/>
      <c r="N399" s="1"/>
      <c r="O399" s="1"/>
      <c r="P399" s="1"/>
      <c r="Q399" s="1"/>
      <c r="R399" s="1"/>
      <c r="S399" s="1"/>
      <c r="T399" s="1"/>
      <c r="U399" s="7"/>
      <c r="V399" s="25"/>
      <c r="W399" s="15"/>
      <c r="X399" s="12"/>
      <c r="Y399" s="1"/>
      <c r="Z399" s="1"/>
      <c r="AA399" s="1"/>
      <c r="AB399" s="1"/>
      <c r="AC399" s="1"/>
      <c r="AD399" s="1"/>
      <c r="AE399" s="1"/>
      <c r="AF399" s="1"/>
      <c r="AG399" s="1"/>
      <c r="AH399" s="1"/>
      <c r="AI399" s="1"/>
      <c r="AJ399" s="1"/>
      <c r="AK399" s="1"/>
      <c r="AL399" s="1"/>
      <c r="AM399" s="1"/>
      <c r="AN399" s="1"/>
      <c r="AO399" s="1"/>
      <c r="AP399" s="1"/>
      <c r="AQ399" s="1"/>
      <c r="AR399" s="1"/>
      <c r="AS399" s="1"/>
      <c r="AT399" s="1"/>
      <c r="AU399" s="1"/>
    </row>
    <row r="400" spans="1:47" ht="15.75" thickBot="1" x14ac:dyDescent="0.3">
      <c r="A400" s="34"/>
      <c r="B400" s="1"/>
      <c r="C400" s="1"/>
      <c r="D400" s="1"/>
      <c r="E400" s="1"/>
      <c r="F400" s="1"/>
      <c r="G400" s="1"/>
      <c r="H400" s="1"/>
      <c r="I400" s="1"/>
      <c r="J400" s="1"/>
      <c r="K400" s="1"/>
      <c r="L400" s="1"/>
      <c r="M400" s="1"/>
      <c r="N400" s="1"/>
      <c r="O400" s="1"/>
      <c r="P400" s="1"/>
      <c r="Q400" s="1"/>
      <c r="R400" s="1"/>
      <c r="S400" s="1"/>
      <c r="T400" s="1"/>
      <c r="U400" s="7"/>
      <c r="V400" s="25"/>
      <c r="W400" s="15"/>
      <c r="X400" s="12"/>
      <c r="Y400" s="1"/>
      <c r="Z400" s="1"/>
      <c r="AA400" s="1"/>
      <c r="AB400" s="1"/>
      <c r="AC400" s="1"/>
      <c r="AD400" s="1"/>
      <c r="AE400" s="1"/>
      <c r="AF400" s="1"/>
      <c r="AG400" s="1"/>
      <c r="AH400" s="1"/>
      <c r="AI400" s="1"/>
      <c r="AJ400" s="1"/>
      <c r="AK400" s="1"/>
      <c r="AL400" s="1"/>
      <c r="AM400" s="1"/>
      <c r="AN400" s="1"/>
      <c r="AO400" s="1"/>
      <c r="AP400" s="1"/>
      <c r="AQ400" s="1"/>
      <c r="AR400" s="1"/>
      <c r="AS400" s="1"/>
      <c r="AT400" s="1"/>
      <c r="AU400" s="1"/>
    </row>
    <row r="401" spans="1:47" ht="15.75" thickBot="1" x14ac:dyDescent="0.3">
      <c r="A401" s="34"/>
      <c r="B401" s="1"/>
      <c r="C401" s="1"/>
      <c r="D401" s="1"/>
      <c r="E401" s="1"/>
      <c r="F401" s="1"/>
      <c r="G401" s="1"/>
      <c r="H401" s="1"/>
      <c r="I401" s="1"/>
      <c r="J401" s="1"/>
      <c r="K401" s="1"/>
      <c r="L401" s="1"/>
      <c r="M401" s="1"/>
      <c r="N401" s="1"/>
      <c r="O401" s="1"/>
      <c r="P401" s="1"/>
      <c r="Q401" s="1"/>
      <c r="R401" s="1"/>
      <c r="S401" s="1"/>
      <c r="T401" s="1"/>
      <c r="U401" s="7"/>
      <c r="V401" s="25"/>
      <c r="W401" s="15"/>
      <c r="X401" s="12"/>
      <c r="Y401" s="1"/>
      <c r="Z401" s="1"/>
      <c r="AA401" s="1"/>
      <c r="AB401" s="1"/>
      <c r="AC401" s="1"/>
      <c r="AD401" s="1"/>
      <c r="AE401" s="1"/>
      <c r="AF401" s="1"/>
      <c r="AG401" s="1"/>
      <c r="AH401" s="1"/>
      <c r="AI401" s="1"/>
      <c r="AJ401" s="1"/>
      <c r="AK401" s="1"/>
      <c r="AL401" s="1"/>
      <c r="AM401" s="1"/>
      <c r="AN401" s="1"/>
      <c r="AO401" s="1"/>
      <c r="AP401" s="1"/>
      <c r="AQ401" s="1"/>
      <c r="AR401" s="1"/>
      <c r="AS401" s="1"/>
      <c r="AT401" s="1"/>
      <c r="AU401" s="1"/>
    </row>
    <row r="402" spans="1:47" ht="15.75" thickBot="1" x14ac:dyDescent="0.3">
      <c r="A402" s="34"/>
      <c r="B402" s="1"/>
      <c r="C402" s="1"/>
      <c r="D402" s="1"/>
      <c r="E402" s="1"/>
      <c r="F402" s="1"/>
      <c r="G402" s="1"/>
      <c r="H402" s="1"/>
      <c r="I402" s="1"/>
      <c r="J402" s="1"/>
      <c r="K402" s="1"/>
      <c r="L402" s="1"/>
      <c r="M402" s="1"/>
      <c r="N402" s="1"/>
      <c r="O402" s="1"/>
      <c r="P402" s="1"/>
      <c r="Q402" s="1"/>
      <c r="R402" s="1"/>
      <c r="S402" s="1"/>
      <c r="T402" s="1"/>
      <c r="U402" s="7"/>
      <c r="V402" s="25"/>
      <c r="W402" s="15"/>
      <c r="X402" s="12"/>
      <c r="Y402" s="1"/>
      <c r="Z402" s="1"/>
      <c r="AA402" s="1"/>
      <c r="AB402" s="1"/>
      <c r="AC402" s="1"/>
      <c r="AD402" s="1"/>
      <c r="AE402" s="1"/>
      <c r="AF402" s="1"/>
      <c r="AG402" s="1"/>
      <c r="AH402" s="1"/>
      <c r="AI402" s="1"/>
      <c r="AJ402" s="1"/>
      <c r="AK402" s="1"/>
      <c r="AL402" s="1"/>
      <c r="AM402" s="1"/>
      <c r="AN402" s="1"/>
      <c r="AO402" s="1"/>
      <c r="AP402" s="1"/>
      <c r="AQ402" s="1"/>
      <c r="AR402" s="1"/>
      <c r="AS402" s="1"/>
      <c r="AT402" s="1"/>
      <c r="AU402" s="1"/>
    </row>
    <row r="403" spans="1:47" ht="15.75" thickBot="1" x14ac:dyDescent="0.3">
      <c r="A403" s="34"/>
      <c r="B403" s="1"/>
      <c r="C403" s="1"/>
      <c r="D403" s="1"/>
      <c r="E403" s="1"/>
      <c r="F403" s="1"/>
      <c r="G403" s="1"/>
      <c r="H403" s="1"/>
      <c r="I403" s="1"/>
      <c r="J403" s="1"/>
      <c r="K403" s="1"/>
      <c r="L403" s="1"/>
      <c r="M403" s="1"/>
      <c r="N403" s="1"/>
      <c r="O403" s="1"/>
      <c r="P403" s="1"/>
      <c r="Q403" s="1"/>
      <c r="R403" s="1"/>
      <c r="S403" s="1"/>
      <c r="T403" s="1"/>
      <c r="U403" s="7"/>
      <c r="V403" s="25"/>
      <c r="W403" s="15"/>
      <c r="X403" s="12"/>
      <c r="Y403" s="1"/>
      <c r="Z403" s="1"/>
      <c r="AA403" s="1"/>
      <c r="AB403" s="1"/>
      <c r="AC403" s="1"/>
      <c r="AD403" s="1"/>
      <c r="AE403" s="1"/>
      <c r="AF403" s="1"/>
      <c r="AG403" s="1"/>
      <c r="AH403" s="1"/>
      <c r="AI403" s="1"/>
      <c r="AJ403" s="1"/>
      <c r="AK403" s="1"/>
      <c r="AL403" s="1"/>
      <c r="AM403" s="1"/>
      <c r="AN403" s="1"/>
      <c r="AO403" s="1"/>
      <c r="AP403" s="1"/>
      <c r="AQ403" s="1"/>
      <c r="AR403" s="1"/>
      <c r="AS403" s="1"/>
      <c r="AT403" s="1"/>
      <c r="AU403" s="1"/>
    </row>
    <row r="404" spans="1:47" ht="15.75" thickBot="1" x14ac:dyDescent="0.3">
      <c r="A404" s="34"/>
      <c r="B404" s="1"/>
      <c r="C404" s="1"/>
      <c r="D404" s="1"/>
      <c r="E404" s="1"/>
      <c r="F404" s="1"/>
      <c r="G404" s="1"/>
      <c r="H404" s="1"/>
      <c r="I404" s="1"/>
      <c r="J404" s="1"/>
      <c r="K404" s="1"/>
      <c r="L404" s="1"/>
      <c r="M404" s="1"/>
      <c r="N404" s="1"/>
      <c r="O404" s="1"/>
      <c r="P404" s="1"/>
      <c r="Q404" s="1"/>
      <c r="R404" s="1"/>
      <c r="S404" s="1"/>
      <c r="T404" s="1"/>
      <c r="U404" s="7"/>
      <c r="V404" s="25"/>
      <c r="W404" s="15"/>
      <c r="X404" s="12"/>
      <c r="Y404" s="1"/>
      <c r="Z404" s="1"/>
      <c r="AA404" s="1"/>
      <c r="AB404" s="1"/>
      <c r="AC404" s="1"/>
      <c r="AD404" s="1"/>
      <c r="AE404" s="1"/>
      <c r="AF404" s="1"/>
      <c r="AG404" s="1"/>
      <c r="AH404" s="1"/>
      <c r="AI404" s="1"/>
      <c r="AJ404" s="1"/>
      <c r="AK404" s="1"/>
      <c r="AL404" s="1"/>
      <c r="AM404" s="1"/>
      <c r="AN404" s="1"/>
      <c r="AO404" s="1"/>
      <c r="AP404" s="1"/>
      <c r="AQ404" s="1"/>
      <c r="AR404" s="1"/>
      <c r="AS404" s="1"/>
      <c r="AT404" s="1"/>
      <c r="AU404" s="1"/>
    </row>
    <row r="405" spans="1:47" ht="15.75" thickBot="1" x14ac:dyDescent="0.3">
      <c r="A405" s="34"/>
      <c r="B405" s="1"/>
      <c r="C405" s="1"/>
      <c r="D405" s="1"/>
      <c r="E405" s="1"/>
      <c r="F405" s="1"/>
      <c r="G405" s="1"/>
      <c r="H405" s="1"/>
      <c r="I405" s="1"/>
      <c r="J405" s="1"/>
      <c r="K405" s="1"/>
      <c r="L405" s="1"/>
      <c r="M405" s="1"/>
      <c r="N405" s="1"/>
      <c r="O405" s="1"/>
      <c r="P405" s="1"/>
      <c r="Q405" s="1"/>
      <c r="R405" s="1"/>
      <c r="S405" s="1"/>
      <c r="T405" s="1"/>
      <c r="U405" s="7"/>
      <c r="V405" s="25"/>
      <c r="W405" s="15"/>
      <c r="X405" s="12"/>
      <c r="Y405" s="1"/>
      <c r="Z405" s="1"/>
      <c r="AA405" s="1"/>
      <c r="AB405" s="1"/>
      <c r="AC405" s="1"/>
      <c r="AD405" s="1"/>
      <c r="AE405" s="1"/>
      <c r="AF405" s="1"/>
      <c r="AG405" s="1"/>
      <c r="AH405" s="1"/>
      <c r="AI405" s="1"/>
      <c r="AJ405" s="1"/>
      <c r="AK405" s="1"/>
      <c r="AL405" s="1"/>
      <c r="AM405" s="1"/>
      <c r="AN405" s="1"/>
      <c r="AO405" s="1"/>
      <c r="AP405" s="1"/>
      <c r="AQ405" s="1"/>
      <c r="AR405" s="1"/>
      <c r="AS405" s="1"/>
      <c r="AT405" s="1"/>
      <c r="AU405" s="1"/>
    </row>
    <row r="406" spans="1:47" ht="15.75" thickBot="1" x14ac:dyDescent="0.3">
      <c r="A406" s="34"/>
      <c r="B406" s="1"/>
      <c r="C406" s="1"/>
      <c r="D406" s="1"/>
      <c r="E406" s="1"/>
      <c r="F406" s="1"/>
      <c r="G406" s="1"/>
      <c r="H406" s="1"/>
      <c r="I406" s="1"/>
      <c r="J406" s="1"/>
      <c r="K406" s="1"/>
      <c r="L406" s="1"/>
      <c r="M406" s="1"/>
      <c r="N406" s="1"/>
      <c r="O406" s="1"/>
      <c r="P406" s="1"/>
      <c r="Q406" s="1"/>
      <c r="R406" s="1"/>
      <c r="S406" s="1"/>
      <c r="T406" s="1"/>
      <c r="U406" s="7"/>
      <c r="V406" s="25"/>
      <c r="W406" s="15"/>
      <c r="X406" s="12"/>
      <c r="Y406" s="1"/>
      <c r="Z406" s="1"/>
      <c r="AA406" s="1"/>
      <c r="AB406" s="1"/>
      <c r="AC406" s="1"/>
      <c r="AD406" s="1"/>
      <c r="AE406" s="1"/>
      <c r="AF406" s="1"/>
      <c r="AG406" s="1"/>
      <c r="AH406" s="1"/>
      <c r="AI406" s="1"/>
      <c r="AJ406" s="1"/>
      <c r="AK406" s="1"/>
      <c r="AL406" s="1"/>
      <c r="AM406" s="1"/>
      <c r="AN406" s="1"/>
      <c r="AO406" s="1"/>
      <c r="AP406" s="1"/>
      <c r="AQ406" s="1"/>
      <c r="AR406" s="1"/>
      <c r="AS406" s="1"/>
      <c r="AT406" s="1"/>
      <c r="AU406" s="1"/>
    </row>
    <row r="407" spans="1:47" ht="15.75" thickBot="1" x14ac:dyDescent="0.3">
      <c r="A407" s="34"/>
      <c r="B407" s="1"/>
      <c r="C407" s="1"/>
      <c r="D407" s="1"/>
      <c r="E407" s="1"/>
      <c r="F407" s="1"/>
      <c r="G407" s="1"/>
      <c r="H407" s="1"/>
      <c r="I407" s="1"/>
      <c r="J407" s="1"/>
      <c r="K407" s="1"/>
      <c r="L407" s="1"/>
      <c r="M407" s="1"/>
      <c r="N407" s="1"/>
      <c r="O407" s="1"/>
      <c r="P407" s="1"/>
      <c r="Q407" s="1"/>
      <c r="R407" s="1"/>
      <c r="S407" s="1"/>
      <c r="T407" s="1"/>
      <c r="U407" s="7"/>
      <c r="V407" s="25"/>
      <c r="W407" s="15"/>
      <c r="X407" s="12"/>
      <c r="Y407" s="1"/>
      <c r="Z407" s="1"/>
      <c r="AA407" s="1"/>
      <c r="AB407" s="1"/>
      <c r="AC407" s="1"/>
      <c r="AD407" s="1"/>
      <c r="AE407" s="1"/>
      <c r="AF407" s="1"/>
      <c r="AG407" s="1"/>
      <c r="AH407" s="1"/>
      <c r="AI407" s="1"/>
      <c r="AJ407" s="1"/>
      <c r="AK407" s="1"/>
      <c r="AL407" s="1"/>
      <c r="AM407" s="1"/>
      <c r="AN407" s="1"/>
      <c r="AO407" s="1"/>
      <c r="AP407" s="1"/>
      <c r="AQ407" s="1"/>
      <c r="AR407" s="1"/>
      <c r="AS407" s="1"/>
      <c r="AT407" s="1"/>
      <c r="AU407" s="1"/>
    </row>
    <row r="408" spans="1:47" ht="15.75" thickBot="1" x14ac:dyDescent="0.3">
      <c r="A408" s="34"/>
      <c r="B408" s="1"/>
      <c r="C408" s="1"/>
      <c r="D408" s="1"/>
      <c r="E408" s="1"/>
      <c r="F408" s="1"/>
      <c r="G408" s="1"/>
      <c r="H408" s="1"/>
      <c r="I408" s="1"/>
      <c r="J408" s="1"/>
      <c r="K408" s="1"/>
      <c r="L408" s="1"/>
      <c r="M408" s="1"/>
      <c r="N408" s="1"/>
      <c r="O408" s="1"/>
      <c r="P408" s="1"/>
      <c r="Q408" s="1"/>
      <c r="R408" s="1"/>
      <c r="S408" s="1"/>
      <c r="T408" s="1"/>
      <c r="U408" s="7"/>
      <c r="V408" s="25"/>
      <c r="W408" s="15"/>
      <c r="X408" s="12"/>
      <c r="Y408" s="1"/>
      <c r="Z408" s="1"/>
      <c r="AA408" s="1"/>
      <c r="AB408" s="1"/>
      <c r="AC408" s="1"/>
      <c r="AD408" s="1"/>
      <c r="AE408" s="1"/>
      <c r="AF408" s="1"/>
      <c r="AG408" s="1"/>
      <c r="AH408" s="1"/>
      <c r="AI408" s="1"/>
      <c r="AJ408" s="1"/>
      <c r="AK408" s="1"/>
      <c r="AL408" s="1"/>
      <c r="AM408" s="1"/>
      <c r="AN408" s="1"/>
      <c r="AO408" s="1"/>
      <c r="AP408" s="1"/>
      <c r="AQ408" s="1"/>
      <c r="AR408" s="1"/>
      <c r="AS408" s="1"/>
      <c r="AT408" s="1"/>
      <c r="AU408" s="1"/>
    </row>
    <row r="409" spans="1:47" ht="15.75" thickBot="1" x14ac:dyDescent="0.3">
      <c r="A409" s="34"/>
      <c r="B409" s="1"/>
      <c r="C409" s="1"/>
      <c r="D409" s="1"/>
      <c r="E409" s="1"/>
      <c r="F409" s="1"/>
      <c r="G409" s="1"/>
      <c r="H409" s="1"/>
      <c r="I409" s="1"/>
      <c r="J409" s="1"/>
      <c r="K409" s="1"/>
      <c r="L409" s="1"/>
      <c r="M409" s="1"/>
      <c r="N409" s="1"/>
      <c r="O409" s="1"/>
      <c r="P409" s="1"/>
      <c r="Q409" s="1"/>
      <c r="R409" s="1"/>
      <c r="S409" s="1"/>
      <c r="T409" s="1"/>
      <c r="U409" s="7"/>
      <c r="V409" s="25"/>
      <c r="W409" s="15"/>
      <c r="X409" s="12"/>
      <c r="Y409" s="1"/>
      <c r="Z409" s="1"/>
      <c r="AA409" s="1"/>
      <c r="AB409" s="1"/>
      <c r="AC409" s="1"/>
      <c r="AD409" s="1"/>
      <c r="AE409" s="1"/>
      <c r="AF409" s="1"/>
      <c r="AG409" s="1"/>
      <c r="AH409" s="1"/>
      <c r="AI409" s="1"/>
      <c r="AJ409" s="1"/>
      <c r="AK409" s="1"/>
      <c r="AL409" s="1"/>
      <c r="AM409" s="1"/>
      <c r="AN409" s="1"/>
      <c r="AO409" s="1"/>
      <c r="AP409" s="1"/>
      <c r="AQ409" s="1"/>
      <c r="AR409" s="1"/>
      <c r="AS409" s="1"/>
      <c r="AT409" s="1"/>
      <c r="AU409" s="1"/>
    </row>
    <row r="410" spans="1:47" ht="15.75" thickBot="1" x14ac:dyDescent="0.3">
      <c r="A410" s="34"/>
      <c r="B410" s="1"/>
      <c r="C410" s="1"/>
      <c r="D410" s="1"/>
      <c r="E410" s="1"/>
      <c r="F410" s="1"/>
      <c r="G410" s="1"/>
      <c r="H410" s="1"/>
      <c r="I410" s="1"/>
      <c r="J410" s="1"/>
      <c r="K410" s="1"/>
      <c r="L410" s="1"/>
      <c r="M410" s="1"/>
      <c r="N410" s="1"/>
      <c r="O410" s="1"/>
      <c r="P410" s="1"/>
      <c r="Q410" s="1"/>
      <c r="R410" s="1"/>
      <c r="S410" s="1"/>
      <c r="T410" s="1"/>
      <c r="U410" s="7"/>
      <c r="V410" s="25"/>
      <c r="W410" s="15"/>
      <c r="X410" s="12"/>
      <c r="Y410" s="1"/>
      <c r="Z410" s="1"/>
      <c r="AA410" s="1"/>
      <c r="AB410" s="1"/>
      <c r="AC410" s="1"/>
      <c r="AD410" s="1"/>
      <c r="AE410" s="1"/>
      <c r="AF410" s="1"/>
      <c r="AG410" s="1"/>
      <c r="AH410" s="1"/>
      <c r="AI410" s="1"/>
      <c r="AJ410" s="1"/>
      <c r="AK410" s="1"/>
      <c r="AL410" s="1"/>
      <c r="AM410" s="1"/>
      <c r="AN410" s="1"/>
      <c r="AO410" s="1"/>
      <c r="AP410" s="1"/>
      <c r="AQ410" s="1"/>
      <c r="AR410" s="1"/>
      <c r="AS410" s="1"/>
      <c r="AT410" s="1"/>
      <c r="AU410" s="1"/>
    </row>
    <row r="411" spans="1:47" ht="15.75" thickBot="1" x14ac:dyDescent="0.3">
      <c r="A411" s="34"/>
      <c r="B411" s="1"/>
      <c r="C411" s="1"/>
      <c r="D411" s="1"/>
      <c r="E411" s="1"/>
      <c r="F411" s="1"/>
      <c r="G411" s="1"/>
      <c r="H411" s="1"/>
      <c r="I411" s="1"/>
      <c r="J411" s="1"/>
      <c r="K411" s="1"/>
      <c r="L411" s="1"/>
      <c r="M411" s="1"/>
      <c r="N411" s="1"/>
      <c r="O411" s="1"/>
      <c r="P411" s="1"/>
      <c r="Q411" s="1"/>
      <c r="R411" s="1"/>
      <c r="S411" s="1"/>
      <c r="T411" s="1"/>
      <c r="U411" s="7"/>
      <c r="V411" s="25"/>
      <c r="W411" s="15"/>
      <c r="X411" s="12"/>
      <c r="Y411" s="1"/>
      <c r="Z411" s="1"/>
      <c r="AA411" s="1"/>
      <c r="AB411" s="1"/>
      <c r="AC411" s="1"/>
      <c r="AD411" s="1"/>
      <c r="AE411" s="1"/>
      <c r="AF411" s="1"/>
      <c r="AG411" s="1"/>
      <c r="AH411" s="1"/>
      <c r="AI411" s="1"/>
      <c r="AJ411" s="1"/>
      <c r="AK411" s="1"/>
      <c r="AL411" s="1"/>
      <c r="AM411" s="1"/>
      <c r="AN411" s="1"/>
      <c r="AO411" s="1"/>
      <c r="AP411" s="1"/>
      <c r="AQ411" s="1"/>
      <c r="AR411" s="1"/>
      <c r="AS411" s="1"/>
      <c r="AT411" s="1"/>
      <c r="AU411" s="1"/>
    </row>
    <row r="412" spans="1:47" ht="15.75" thickBot="1" x14ac:dyDescent="0.3">
      <c r="A412" s="34"/>
      <c r="B412" s="1"/>
      <c r="C412" s="1"/>
      <c r="D412" s="1"/>
      <c r="E412" s="1"/>
      <c r="F412" s="1"/>
      <c r="G412" s="1"/>
      <c r="H412" s="1"/>
      <c r="I412" s="1"/>
      <c r="J412" s="1"/>
      <c r="K412" s="1"/>
      <c r="L412" s="1"/>
      <c r="M412" s="1"/>
      <c r="N412" s="1"/>
      <c r="O412" s="1"/>
      <c r="P412" s="1"/>
      <c r="Q412" s="1"/>
      <c r="R412" s="1"/>
      <c r="S412" s="1"/>
      <c r="T412" s="1"/>
      <c r="U412" s="7"/>
      <c r="V412" s="25"/>
      <c r="W412" s="15"/>
      <c r="X412" s="12"/>
      <c r="Y412" s="1"/>
      <c r="Z412" s="1"/>
      <c r="AA412" s="1"/>
      <c r="AB412" s="1"/>
      <c r="AC412" s="1"/>
      <c r="AD412" s="1"/>
      <c r="AE412" s="1"/>
      <c r="AF412" s="1"/>
      <c r="AG412" s="1"/>
      <c r="AH412" s="1"/>
      <c r="AI412" s="1"/>
      <c r="AJ412" s="1"/>
      <c r="AK412" s="1"/>
      <c r="AL412" s="1"/>
      <c r="AM412" s="1"/>
      <c r="AN412" s="1"/>
      <c r="AO412" s="1"/>
      <c r="AP412" s="1"/>
      <c r="AQ412" s="1"/>
      <c r="AR412" s="1"/>
      <c r="AS412" s="1"/>
      <c r="AT412" s="1"/>
      <c r="AU412" s="1"/>
    </row>
    <row r="413" spans="1:47" ht="15.75" thickBot="1" x14ac:dyDescent="0.3">
      <c r="A413" s="34"/>
      <c r="B413" s="1"/>
      <c r="C413" s="1"/>
      <c r="D413" s="1"/>
      <c r="E413" s="1"/>
      <c r="F413" s="1"/>
      <c r="G413" s="1"/>
      <c r="H413" s="1"/>
      <c r="I413" s="1"/>
      <c r="J413" s="1"/>
      <c r="K413" s="1"/>
      <c r="L413" s="1"/>
      <c r="M413" s="1"/>
      <c r="N413" s="1"/>
      <c r="O413" s="1"/>
      <c r="P413" s="1"/>
      <c r="Q413" s="1"/>
      <c r="R413" s="1"/>
      <c r="S413" s="1"/>
      <c r="T413" s="1"/>
      <c r="U413" s="7"/>
      <c r="V413" s="25"/>
      <c r="W413" s="15"/>
      <c r="X413" s="12"/>
      <c r="Y413" s="1"/>
      <c r="Z413" s="1"/>
      <c r="AA413" s="1"/>
      <c r="AB413" s="1"/>
      <c r="AC413" s="1"/>
      <c r="AD413" s="1"/>
      <c r="AE413" s="1"/>
      <c r="AF413" s="1"/>
      <c r="AG413" s="1"/>
      <c r="AH413" s="1"/>
      <c r="AI413" s="1"/>
      <c r="AJ413" s="1"/>
      <c r="AK413" s="1"/>
      <c r="AL413" s="1"/>
      <c r="AM413" s="1"/>
      <c r="AN413" s="1"/>
      <c r="AO413" s="1"/>
      <c r="AP413" s="1"/>
      <c r="AQ413" s="1"/>
      <c r="AR413" s="1"/>
      <c r="AS413" s="1"/>
      <c r="AT413" s="1"/>
      <c r="AU413" s="1"/>
    </row>
    <row r="414" spans="1:47" ht="15.75" thickBot="1" x14ac:dyDescent="0.3">
      <c r="A414" s="34"/>
      <c r="B414" s="1"/>
      <c r="C414" s="1"/>
      <c r="D414" s="1"/>
      <c r="E414" s="1"/>
      <c r="F414" s="1"/>
      <c r="G414" s="1"/>
      <c r="H414" s="1"/>
      <c r="I414" s="1"/>
      <c r="J414" s="1"/>
      <c r="K414" s="1"/>
      <c r="L414" s="1"/>
      <c r="M414" s="1"/>
      <c r="N414" s="1"/>
      <c r="O414" s="1"/>
      <c r="P414" s="1"/>
      <c r="Q414" s="1"/>
      <c r="R414" s="1"/>
      <c r="S414" s="1"/>
      <c r="T414" s="1"/>
      <c r="U414" s="7"/>
      <c r="V414" s="25"/>
      <c r="W414" s="15"/>
      <c r="X414" s="12"/>
      <c r="Y414" s="1"/>
      <c r="Z414" s="1"/>
      <c r="AA414" s="1"/>
      <c r="AB414" s="1"/>
      <c r="AC414" s="1"/>
      <c r="AD414" s="1"/>
      <c r="AE414" s="1"/>
      <c r="AF414" s="1"/>
      <c r="AG414" s="1"/>
      <c r="AH414" s="1"/>
      <c r="AI414" s="1"/>
      <c r="AJ414" s="1"/>
      <c r="AK414" s="1"/>
      <c r="AL414" s="1"/>
      <c r="AM414" s="1"/>
      <c r="AN414" s="1"/>
      <c r="AO414" s="1"/>
      <c r="AP414" s="1"/>
      <c r="AQ414" s="1"/>
      <c r="AR414" s="1"/>
      <c r="AS414" s="1"/>
      <c r="AT414" s="1"/>
      <c r="AU414" s="1"/>
    </row>
    <row r="415" spans="1:47" ht="15.75" thickBot="1" x14ac:dyDescent="0.3">
      <c r="A415" s="34"/>
      <c r="B415" s="1"/>
      <c r="C415" s="1"/>
      <c r="D415" s="1"/>
      <c r="E415" s="1"/>
      <c r="F415" s="1"/>
      <c r="G415" s="1"/>
      <c r="H415" s="1"/>
      <c r="I415" s="1"/>
      <c r="J415" s="1"/>
      <c r="K415" s="1"/>
      <c r="L415" s="1"/>
      <c r="M415" s="1"/>
      <c r="N415" s="1"/>
      <c r="O415" s="1"/>
      <c r="P415" s="1"/>
      <c r="Q415" s="1"/>
      <c r="R415" s="1"/>
      <c r="S415" s="1"/>
      <c r="T415" s="1"/>
      <c r="U415" s="7"/>
      <c r="V415" s="25"/>
      <c r="W415" s="15"/>
      <c r="X415" s="12"/>
      <c r="Y415" s="1"/>
      <c r="Z415" s="1"/>
      <c r="AA415" s="1"/>
      <c r="AB415" s="1"/>
      <c r="AC415" s="1"/>
      <c r="AD415" s="1"/>
      <c r="AE415" s="1"/>
      <c r="AF415" s="1"/>
      <c r="AG415" s="1"/>
      <c r="AH415" s="1"/>
      <c r="AI415" s="1"/>
      <c r="AJ415" s="1"/>
      <c r="AK415" s="1"/>
      <c r="AL415" s="1"/>
      <c r="AM415" s="1"/>
      <c r="AN415" s="1"/>
      <c r="AO415" s="1"/>
      <c r="AP415" s="1"/>
      <c r="AQ415" s="1"/>
      <c r="AR415" s="1"/>
      <c r="AS415" s="1"/>
      <c r="AT415" s="1"/>
      <c r="AU415" s="1"/>
    </row>
    <row r="416" spans="1:47" ht="15.75" thickBot="1" x14ac:dyDescent="0.3">
      <c r="A416" s="34"/>
      <c r="B416" s="1"/>
      <c r="C416" s="1"/>
      <c r="D416" s="1"/>
      <c r="E416" s="1"/>
      <c r="F416" s="1"/>
      <c r="G416" s="1"/>
      <c r="H416" s="1"/>
      <c r="I416" s="1"/>
      <c r="J416" s="1"/>
      <c r="K416" s="1"/>
      <c r="L416" s="1"/>
      <c r="M416" s="1"/>
      <c r="N416" s="1"/>
      <c r="O416" s="1"/>
      <c r="P416" s="1"/>
      <c r="Q416" s="1"/>
      <c r="R416" s="1"/>
      <c r="S416" s="1"/>
      <c r="T416" s="1"/>
      <c r="U416" s="7"/>
      <c r="V416" s="25"/>
      <c r="W416" s="15"/>
      <c r="X416" s="12"/>
      <c r="Y416" s="1"/>
      <c r="Z416" s="1"/>
      <c r="AA416" s="1"/>
      <c r="AB416" s="1"/>
      <c r="AC416" s="1"/>
      <c r="AD416" s="1"/>
      <c r="AE416" s="1"/>
      <c r="AF416" s="1"/>
      <c r="AG416" s="1"/>
      <c r="AH416" s="1"/>
      <c r="AI416" s="1"/>
      <c r="AJ416" s="1"/>
      <c r="AK416" s="1"/>
      <c r="AL416" s="1"/>
      <c r="AM416" s="1"/>
      <c r="AN416" s="1"/>
      <c r="AO416" s="1"/>
      <c r="AP416" s="1"/>
      <c r="AQ416" s="1"/>
      <c r="AR416" s="1"/>
      <c r="AS416" s="1"/>
      <c r="AT416" s="1"/>
      <c r="AU416" s="1"/>
    </row>
    <row r="417" spans="1:47" ht="15.75" thickBot="1" x14ac:dyDescent="0.3">
      <c r="A417" s="34"/>
      <c r="B417" s="1"/>
      <c r="C417" s="1"/>
      <c r="D417" s="1"/>
      <c r="E417" s="1"/>
      <c r="F417" s="1"/>
      <c r="G417" s="1"/>
      <c r="H417" s="1"/>
      <c r="I417" s="1"/>
      <c r="J417" s="1"/>
      <c r="K417" s="1"/>
      <c r="L417" s="1"/>
      <c r="M417" s="1"/>
      <c r="N417" s="1"/>
      <c r="O417" s="1"/>
      <c r="P417" s="1"/>
      <c r="Q417" s="1"/>
      <c r="R417" s="1"/>
      <c r="S417" s="1"/>
      <c r="T417" s="1"/>
      <c r="U417" s="7"/>
      <c r="V417" s="25"/>
      <c r="W417" s="15"/>
      <c r="X417" s="12"/>
      <c r="Y417" s="1"/>
      <c r="Z417" s="1"/>
      <c r="AA417" s="1"/>
      <c r="AB417" s="1"/>
      <c r="AC417" s="1"/>
      <c r="AD417" s="1"/>
      <c r="AE417" s="1"/>
      <c r="AF417" s="1"/>
      <c r="AG417" s="1"/>
      <c r="AH417" s="1"/>
      <c r="AI417" s="1"/>
      <c r="AJ417" s="1"/>
      <c r="AK417" s="1"/>
      <c r="AL417" s="1"/>
      <c r="AM417" s="1"/>
      <c r="AN417" s="1"/>
      <c r="AO417" s="1"/>
      <c r="AP417" s="1"/>
      <c r="AQ417" s="1"/>
      <c r="AR417" s="1"/>
      <c r="AS417" s="1"/>
      <c r="AT417" s="1"/>
      <c r="AU417" s="1"/>
    </row>
    <row r="418" spans="1:47" ht="15.75" thickBot="1" x14ac:dyDescent="0.3">
      <c r="A418" s="34"/>
      <c r="B418" s="1"/>
      <c r="C418" s="1"/>
      <c r="D418" s="1"/>
      <c r="E418" s="1"/>
      <c r="F418" s="1"/>
      <c r="G418" s="1"/>
      <c r="H418" s="1"/>
      <c r="I418" s="1"/>
      <c r="J418" s="1"/>
      <c r="K418" s="1"/>
      <c r="L418" s="1"/>
      <c r="M418" s="1"/>
      <c r="N418" s="1"/>
      <c r="O418" s="1"/>
      <c r="P418" s="1"/>
      <c r="Q418" s="1"/>
      <c r="R418" s="1"/>
      <c r="S418" s="1"/>
      <c r="T418" s="1"/>
      <c r="U418" s="7"/>
      <c r="V418" s="25"/>
      <c r="W418" s="15"/>
      <c r="X418" s="12"/>
      <c r="Y418" s="1"/>
      <c r="Z418" s="1"/>
      <c r="AA418" s="1"/>
      <c r="AB418" s="1"/>
      <c r="AC418" s="1"/>
      <c r="AD418" s="1"/>
      <c r="AE418" s="1"/>
      <c r="AF418" s="1"/>
      <c r="AG418" s="1"/>
      <c r="AH418" s="1"/>
      <c r="AI418" s="1"/>
      <c r="AJ418" s="1"/>
      <c r="AK418" s="1"/>
      <c r="AL418" s="1"/>
      <c r="AM418" s="1"/>
      <c r="AN418" s="1"/>
      <c r="AO418" s="1"/>
      <c r="AP418" s="1"/>
      <c r="AQ418" s="1"/>
      <c r="AR418" s="1"/>
      <c r="AS418" s="1"/>
      <c r="AT418" s="1"/>
      <c r="AU418" s="1"/>
    </row>
    <row r="419" spans="1:47" ht="15.75" thickBot="1" x14ac:dyDescent="0.3">
      <c r="A419" s="34"/>
      <c r="B419" s="1"/>
      <c r="C419" s="1"/>
      <c r="D419" s="1"/>
      <c r="E419" s="1"/>
      <c r="F419" s="1"/>
      <c r="G419" s="1"/>
      <c r="H419" s="1"/>
      <c r="I419" s="1"/>
      <c r="J419" s="1"/>
      <c r="K419" s="1"/>
      <c r="L419" s="1"/>
      <c r="M419" s="1"/>
      <c r="N419" s="1"/>
      <c r="O419" s="1"/>
      <c r="P419" s="1"/>
      <c r="Q419" s="1"/>
      <c r="R419" s="1"/>
      <c r="S419" s="1"/>
      <c r="T419" s="1"/>
      <c r="U419" s="7"/>
      <c r="V419" s="25"/>
      <c r="W419" s="15"/>
      <c r="X419" s="12"/>
      <c r="Y419" s="1"/>
      <c r="Z419" s="1"/>
      <c r="AA419" s="1"/>
      <c r="AB419" s="1"/>
      <c r="AC419" s="1"/>
      <c r="AD419" s="1"/>
      <c r="AE419" s="1"/>
      <c r="AF419" s="1"/>
      <c r="AG419" s="1"/>
      <c r="AH419" s="1"/>
      <c r="AI419" s="1"/>
      <c r="AJ419" s="1"/>
      <c r="AK419" s="1"/>
      <c r="AL419" s="1"/>
      <c r="AM419" s="1"/>
      <c r="AN419" s="1"/>
      <c r="AO419" s="1"/>
      <c r="AP419" s="1"/>
      <c r="AQ419" s="1"/>
      <c r="AR419" s="1"/>
      <c r="AS419" s="1"/>
      <c r="AT419" s="1"/>
      <c r="AU419" s="1"/>
    </row>
    <row r="420" spans="1:47" ht="15.75" thickBot="1" x14ac:dyDescent="0.3">
      <c r="A420" s="34"/>
      <c r="B420" s="1"/>
      <c r="C420" s="1"/>
      <c r="D420" s="1"/>
      <c r="E420" s="1"/>
      <c r="F420" s="1"/>
      <c r="G420" s="1"/>
      <c r="H420" s="1"/>
      <c r="I420" s="1"/>
      <c r="J420" s="1"/>
      <c r="K420" s="1"/>
      <c r="L420" s="1"/>
      <c r="M420" s="1"/>
      <c r="N420" s="1"/>
      <c r="O420" s="1"/>
      <c r="P420" s="1"/>
      <c r="Q420" s="1"/>
      <c r="R420" s="1"/>
      <c r="S420" s="1"/>
      <c r="T420" s="1"/>
      <c r="U420" s="7"/>
      <c r="V420" s="25"/>
      <c r="W420" s="15"/>
      <c r="X420" s="12"/>
      <c r="Y420" s="1"/>
      <c r="Z420" s="1"/>
      <c r="AA420" s="1"/>
      <c r="AB420" s="1"/>
      <c r="AC420" s="1"/>
      <c r="AD420" s="1"/>
      <c r="AE420" s="1"/>
      <c r="AF420" s="1"/>
      <c r="AG420" s="1"/>
      <c r="AH420" s="1"/>
      <c r="AI420" s="1"/>
      <c r="AJ420" s="1"/>
      <c r="AK420" s="1"/>
      <c r="AL420" s="1"/>
      <c r="AM420" s="1"/>
      <c r="AN420" s="1"/>
      <c r="AO420" s="1"/>
      <c r="AP420" s="1"/>
      <c r="AQ420" s="1"/>
      <c r="AR420" s="1"/>
      <c r="AS420" s="1"/>
      <c r="AT420" s="1"/>
      <c r="AU420" s="1"/>
    </row>
    <row r="421" spans="1:47" ht="15.75" thickBot="1" x14ac:dyDescent="0.3">
      <c r="A421" s="34"/>
      <c r="B421" s="1"/>
      <c r="C421" s="1"/>
      <c r="D421" s="1"/>
      <c r="E421" s="1"/>
      <c r="F421" s="1"/>
      <c r="G421" s="1"/>
      <c r="H421" s="1"/>
      <c r="I421" s="1"/>
      <c r="J421" s="1"/>
      <c r="K421" s="1"/>
      <c r="L421" s="1"/>
      <c r="M421" s="1"/>
      <c r="N421" s="1"/>
      <c r="O421" s="1"/>
      <c r="P421" s="1"/>
      <c r="Q421" s="1"/>
      <c r="R421" s="1"/>
      <c r="S421" s="1"/>
      <c r="T421" s="1"/>
      <c r="U421" s="7"/>
      <c r="V421" s="25"/>
      <c r="W421" s="15"/>
      <c r="X421" s="12"/>
      <c r="Y421" s="1"/>
      <c r="Z421" s="1"/>
      <c r="AA421" s="1"/>
      <c r="AB421" s="1"/>
      <c r="AC421" s="1"/>
      <c r="AD421" s="1"/>
      <c r="AE421" s="1"/>
      <c r="AF421" s="1"/>
      <c r="AG421" s="1"/>
      <c r="AH421" s="1"/>
      <c r="AI421" s="1"/>
      <c r="AJ421" s="1"/>
      <c r="AK421" s="1"/>
      <c r="AL421" s="1"/>
      <c r="AM421" s="1"/>
      <c r="AN421" s="1"/>
      <c r="AO421" s="1"/>
      <c r="AP421" s="1"/>
      <c r="AQ421" s="1"/>
      <c r="AR421" s="1"/>
      <c r="AS421" s="1"/>
      <c r="AT421" s="1"/>
      <c r="AU421" s="1"/>
    </row>
    <row r="422" spans="1:47" ht="15.75" thickBot="1" x14ac:dyDescent="0.3">
      <c r="A422" s="34"/>
      <c r="B422" s="1"/>
      <c r="C422" s="1"/>
      <c r="D422" s="1"/>
      <c r="E422" s="1"/>
      <c r="F422" s="1"/>
      <c r="G422" s="1"/>
      <c r="H422" s="1"/>
      <c r="I422" s="1"/>
      <c r="J422" s="1"/>
      <c r="K422" s="1"/>
      <c r="L422" s="1"/>
      <c r="M422" s="1"/>
      <c r="N422" s="1"/>
      <c r="O422" s="1"/>
      <c r="P422" s="1"/>
      <c r="Q422" s="1"/>
      <c r="R422" s="1"/>
      <c r="S422" s="1"/>
      <c r="T422" s="1"/>
      <c r="U422" s="7"/>
      <c r="V422" s="25"/>
      <c r="W422" s="15"/>
      <c r="X422" s="12"/>
      <c r="Y422" s="1"/>
      <c r="Z422" s="1"/>
      <c r="AA422" s="1"/>
      <c r="AB422" s="1"/>
      <c r="AC422" s="1"/>
      <c r="AD422" s="1"/>
      <c r="AE422" s="1"/>
      <c r="AF422" s="1"/>
      <c r="AG422" s="1"/>
      <c r="AH422" s="1"/>
      <c r="AI422" s="1"/>
      <c r="AJ422" s="1"/>
      <c r="AK422" s="1"/>
      <c r="AL422" s="1"/>
      <c r="AM422" s="1"/>
      <c r="AN422" s="1"/>
      <c r="AO422" s="1"/>
      <c r="AP422" s="1"/>
      <c r="AQ422" s="1"/>
      <c r="AR422" s="1"/>
      <c r="AS422" s="1"/>
      <c r="AT422" s="1"/>
      <c r="AU422" s="1"/>
    </row>
    <row r="423" spans="1:47" ht="15.75" thickBot="1" x14ac:dyDescent="0.3">
      <c r="A423" s="34"/>
      <c r="B423" s="1"/>
      <c r="C423" s="1"/>
      <c r="D423" s="1"/>
      <c r="E423" s="1"/>
      <c r="F423" s="1"/>
      <c r="G423" s="1"/>
      <c r="H423" s="1"/>
      <c r="I423" s="1"/>
      <c r="J423" s="1"/>
      <c r="K423" s="1"/>
      <c r="L423" s="1"/>
      <c r="M423" s="1"/>
      <c r="N423" s="1"/>
      <c r="O423" s="1"/>
      <c r="P423" s="1"/>
      <c r="Q423" s="1"/>
      <c r="R423" s="1"/>
      <c r="S423" s="1"/>
      <c r="T423" s="1"/>
      <c r="U423" s="7"/>
      <c r="V423" s="25"/>
      <c r="W423" s="15"/>
      <c r="X423" s="12"/>
      <c r="Y423" s="1"/>
      <c r="Z423" s="1"/>
      <c r="AA423" s="1"/>
      <c r="AB423" s="1"/>
      <c r="AC423" s="1"/>
      <c r="AD423" s="1"/>
      <c r="AE423" s="1"/>
      <c r="AF423" s="1"/>
      <c r="AG423" s="1"/>
      <c r="AH423" s="1"/>
      <c r="AI423" s="1"/>
      <c r="AJ423" s="1"/>
      <c r="AK423" s="1"/>
      <c r="AL423" s="1"/>
      <c r="AM423" s="1"/>
      <c r="AN423" s="1"/>
      <c r="AO423" s="1"/>
      <c r="AP423" s="1"/>
      <c r="AQ423" s="1"/>
      <c r="AR423" s="1"/>
      <c r="AS423" s="1"/>
      <c r="AT423" s="1"/>
      <c r="AU423" s="1"/>
    </row>
    <row r="424" spans="1:47" ht="15.75" thickBot="1" x14ac:dyDescent="0.3">
      <c r="A424" s="34"/>
      <c r="B424" s="1"/>
      <c r="C424" s="1"/>
      <c r="D424" s="1"/>
      <c r="E424" s="1"/>
      <c r="F424" s="1"/>
      <c r="G424" s="1"/>
      <c r="H424" s="1"/>
      <c r="I424" s="1"/>
      <c r="J424" s="1"/>
      <c r="K424" s="1"/>
      <c r="L424" s="1"/>
      <c r="M424" s="1"/>
      <c r="N424" s="1"/>
      <c r="O424" s="1"/>
      <c r="P424" s="1"/>
      <c r="Q424" s="1"/>
      <c r="R424" s="1"/>
      <c r="S424" s="1"/>
      <c r="T424" s="1"/>
      <c r="U424" s="7"/>
      <c r="V424" s="25"/>
      <c r="W424" s="15"/>
      <c r="X424" s="12"/>
      <c r="Y424" s="1"/>
      <c r="Z424" s="1"/>
      <c r="AA424" s="1"/>
      <c r="AB424" s="1"/>
      <c r="AC424" s="1"/>
      <c r="AD424" s="1"/>
      <c r="AE424" s="1"/>
      <c r="AF424" s="1"/>
      <c r="AG424" s="1"/>
      <c r="AH424" s="1"/>
      <c r="AI424" s="1"/>
      <c r="AJ424" s="1"/>
      <c r="AK424" s="1"/>
      <c r="AL424" s="1"/>
      <c r="AM424" s="1"/>
      <c r="AN424" s="1"/>
      <c r="AO424" s="1"/>
      <c r="AP424" s="1"/>
      <c r="AQ424" s="1"/>
      <c r="AR424" s="1"/>
      <c r="AS424" s="1"/>
      <c r="AT424" s="1"/>
      <c r="AU424" s="1"/>
    </row>
    <row r="425" spans="1:47" ht="15.75" thickBot="1" x14ac:dyDescent="0.3">
      <c r="A425" s="34"/>
      <c r="B425" s="1"/>
      <c r="C425" s="1"/>
      <c r="D425" s="1"/>
      <c r="E425" s="1"/>
      <c r="F425" s="1"/>
      <c r="G425" s="1"/>
      <c r="H425" s="1"/>
      <c r="I425" s="1"/>
      <c r="J425" s="1"/>
      <c r="K425" s="1"/>
      <c r="L425" s="1"/>
      <c r="M425" s="1"/>
      <c r="N425" s="1"/>
      <c r="O425" s="1"/>
      <c r="P425" s="1"/>
      <c r="Q425" s="1"/>
      <c r="R425" s="1"/>
      <c r="S425" s="1"/>
      <c r="T425" s="1"/>
      <c r="U425" s="7"/>
      <c r="V425" s="25"/>
      <c r="W425" s="15"/>
      <c r="X425" s="12"/>
      <c r="Y425" s="1"/>
      <c r="Z425" s="1"/>
      <c r="AA425" s="1"/>
      <c r="AB425" s="1"/>
      <c r="AC425" s="1"/>
      <c r="AD425" s="1"/>
      <c r="AE425" s="1"/>
      <c r="AF425" s="1"/>
      <c r="AG425" s="1"/>
      <c r="AH425" s="1"/>
      <c r="AI425" s="1"/>
      <c r="AJ425" s="1"/>
      <c r="AK425" s="1"/>
      <c r="AL425" s="1"/>
      <c r="AM425" s="1"/>
      <c r="AN425" s="1"/>
      <c r="AO425" s="1"/>
      <c r="AP425" s="1"/>
      <c r="AQ425" s="1"/>
      <c r="AR425" s="1"/>
      <c r="AS425" s="1"/>
      <c r="AT425" s="1"/>
      <c r="AU425" s="1"/>
    </row>
    <row r="426" spans="1:47" ht="15.75" thickBot="1" x14ac:dyDescent="0.3">
      <c r="A426" s="34"/>
      <c r="B426" s="1"/>
      <c r="C426" s="1"/>
      <c r="D426" s="1"/>
      <c r="E426" s="1"/>
      <c r="F426" s="1"/>
      <c r="G426" s="1"/>
      <c r="H426" s="1"/>
      <c r="I426" s="1"/>
      <c r="J426" s="1"/>
      <c r="K426" s="1"/>
      <c r="L426" s="1"/>
      <c r="M426" s="1"/>
      <c r="N426" s="1"/>
      <c r="O426" s="1"/>
      <c r="P426" s="1"/>
      <c r="Q426" s="1"/>
      <c r="R426" s="1"/>
      <c r="S426" s="1"/>
      <c r="T426" s="1"/>
      <c r="U426" s="7"/>
      <c r="V426" s="25"/>
      <c r="W426" s="15"/>
      <c r="X426" s="12"/>
      <c r="Y426" s="1"/>
      <c r="Z426" s="1"/>
      <c r="AA426" s="1"/>
      <c r="AB426" s="1"/>
      <c r="AC426" s="1"/>
      <c r="AD426" s="1"/>
      <c r="AE426" s="1"/>
      <c r="AF426" s="1"/>
      <c r="AG426" s="1"/>
      <c r="AH426" s="1"/>
      <c r="AI426" s="1"/>
      <c r="AJ426" s="1"/>
      <c r="AK426" s="1"/>
      <c r="AL426" s="1"/>
      <c r="AM426" s="1"/>
      <c r="AN426" s="1"/>
      <c r="AO426" s="1"/>
      <c r="AP426" s="1"/>
      <c r="AQ426" s="1"/>
      <c r="AR426" s="1"/>
      <c r="AS426" s="1"/>
      <c r="AT426" s="1"/>
      <c r="AU426" s="1"/>
    </row>
    <row r="427" spans="1:47" ht="15.75" thickBot="1" x14ac:dyDescent="0.3">
      <c r="A427" s="34"/>
      <c r="B427" s="1"/>
      <c r="C427" s="1"/>
      <c r="D427" s="1"/>
      <c r="E427" s="1"/>
      <c r="F427" s="1"/>
      <c r="G427" s="1"/>
      <c r="H427" s="1"/>
      <c r="I427" s="1"/>
      <c r="J427" s="1"/>
      <c r="K427" s="1"/>
      <c r="L427" s="1"/>
      <c r="M427" s="1"/>
      <c r="N427" s="1"/>
      <c r="O427" s="1"/>
      <c r="P427" s="1"/>
      <c r="Q427" s="1"/>
      <c r="R427" s="1"/>
      <c r="S427" s="1"/>
      <c r="T427" s="1"/>
      <c r="U427" s="7"/>
      <c r="V427" s="25"/>
      <c r="W427" s="15"/>
      <c r="X427" s="12"/>
      <c r="Y427" s="1"/>
      <c r="Z427" s="1"/>
      <c r="AA427" s="1"/>
      <c r="AB427" s="1"/>
      <c r="AC427" s="1"/>
      <c r="AD427" s="1"/>
      <c r="AE427" s="1"/>
      <c r="AF427" s="1"/>
      <c r="AG427" s="1"/>
      <c r="AH427" s="1"/>
      <c r="AI427" s="1"/>
      <c r="AJ427" s="1"/>
      <c r="AK427" s="1"/>
      <c r="AL427" s="1"/>
      <c r="AM427" s="1"/>
      <c r="AN427" s="1"/>
      <c r="AO427" s="1"/>
      <c r="AP427" s="1"/>
      <c r="AQ427" s="1"/>
      <c r="AR427" s="1"/>
      <c r="AS427" s="1"/>
      <c r="AT427" s="1"/>
      <c r="AU427" s="1"/>
    </row>
    <row r="428" spans="1:47" ht="15.75" thickBot="1" x14ac:dyDescent="0.3">
      <c r="A428" s="34"/>
      <c r="B428" s="1"/>
      <c r="C428" s="1"/>
      <c r="D428" s="1"/>
      <c r="E428" s="1"/>
      <c r="F428" s="1"/>
      <c r="G428" s="1"/>
      <c r="H428" s="1"/>
      <c r="I428" s="1"/>
      <c r="J428" s="1"/>
      <c r="K428" s="1"/>
      <c r="L428" s="1"/>
      <c r="M428" s="1"/>
      <c r="N428" s="1"/>
      <c r="O428" s="1"/>
      <c r="P428" s="1"/>
      <c r="Q428" s="1"/>
      <c r="R428" s="1"/>
      <c r="S428" s="1"/>
      <c r="T428" s="1"/>
      <c r="U428" s="7"/>
      <c r="V428" s="25"/>
      <c r="W428" s="15"/>
      <c r="X428" s="12"/>
      <c r="Y428" s="1"/>
      <c r="Z428" s="1"/>
      <c r="AA428" s="1"/>
      <c r="AB428" s="1"/>
      <c r="AC428" s="1"/>
      <c r="AD428" s="1"/>
      <c r="AE428" s="1"/>
      <c r="AF428" s="1"/>
      <c r="AG428" s="1"/>
      <c r="AH428" s="1"/>
      <c r="AI428" s="1"/>
      <c r="AJ428" s="1"/>
      <c r="AK428" s="1"/>
      <c r="AL428" s="1"/>
      <c r="AM428" s="1"/>
      <c r="AN428" s="1"/>
      <c r="AO428" s="1"/>
      <c r="AP428" s="1"/>
      <c r="AQ428" s="1"/>
      <c r="AR428" s="1"/>
      <c r="AS428" s="1"/>
      <c r="AT428" s="1"/>
      <c r="AU428" s="1"/>
    </row>
    <row r="429" spans="1:47" ht="15.75" thickBot="1" x14ac:dyDescent="0.3">
      <c r="A429" s="34"/>
      <c r="B429" s="1"/>
      <c r="C429" s="1"/>
      <c r="D429" s="1"/>
      <c r="E429" s="1"/>
      <c r="F429" s="1"/>
      <c r="G429" s="1"/>
      <c r="H429" s="1"/>
      <c r="I429" s="1"/>
      <c r="J429" s="1"/>
      <c r="K429" s="1"/>
      <c r="L429" s="1"/>
      <c r="M429" s="1"/>
      <c r="N429" s="1"/>
      <c r="O429" s="1"/>
      <c r="P429" s="1"/>
      <c r="Q429" s="1"/>
      <c r="R429" s="1"/>
      <c r="S429" s="1"/>
      <c r="T429" s="1"/>
      <c r="U429" s="7"/>
      <c r="V429" s="25"/>
      <c r="W429" s="15"/>
      <c r="X429" s="12"/>
      <c r="Y429" s="1"/>
      <c r="Z429" s="1"/>
      <c r="AA429" s="1"/>
      <c r="AB429" s="1"/>
      <c r="AC429" s="1"/>
      <c r="AD429" s="1"/>
      <c r="AE429" s="1"/>
      <c r="AF429" s="1"/>
      <c r="AG429" s="1"/>
      <c r="AH429" s="1"/>
      <c r="AI429" s="1"/>
      <c r="AJ429" s="1"/>
      <c r="AK429" s="1"/>
      <c r="AL429" s="1"/>
      <c r="AM429" s="1"/>
      <c r="AN429" s="1"/>
      <c r="AO429" s="1"/>
      <c r="AP429" s="1"/>
      <c r="AQ429" s="1"/>
      <c r="AR429" s="1"/>
      <c r="AS429" s="1"/>
      <c r="AT429" s="1"/>
      <c r="AU429" s="1"/>
    </row>
    <row r="430" spans="1:47" ht="15.75" thickBot="1" x14ac:dyDescent="0.3">
      <c r="A430" s="34"/>
      <c r="B430" s="1"/>
      <c r="C430" s="1"/>
      <c r="D430" s="1"/>
      <c r="E430" s="1"/>
      <c r="F430" s="1"/>
      <c r="G430" s="1"/>
      <c r="H430" s="1"/>
      <c r="I430" s="1"/>
      <c r="J430" s="1"/>
      <c r="K430" s="1"/>
      <c r="L430" s="1"/>
      <c r="M430" s="1"/>
      <c r="N430" s="1"/>
      <c r="O430" s="1"/>
      <c r="P430" s="1"/>
      <c r="Q430" s="1"/>
      <c r="R430" s="1"/>
      <c r="S430" s="1"/>
      <c r="T430" s="1"/>
      <c r="U430" s="7"/>
      <c r="V430" s="25"/>
      <c r="W430" s="15"/>
      <c r="X430" s="12"/>
      <c r="Y430" s="1"/>
      <c r="Z430" s="1"/>
      <c r="AA430" s="1"/>
      <c r="AB430" s="1"/>
      <c r="AC430" s="1"/>
      <c r="AD430" s="1"/>
      <c r="AE430" s="1"/>
      <c r="AF430" s="1"/>
      <c r="AG430" s="1"/>
      <c r="AH430" s="1"/>
      <c r="AI430" s="1"/>
      <c r="AJ430" s="1"/>
      <c r="AK430" s="1"/>
      <c r="AL430" s="1"/>
      <c r="AM430" s="1"/>
      <c r="AN430" s="1"/>
      <c r="AO430" s="1"/>
      <c r="AP430" s="1"/>
      <c r="AQ430" s="1"/>
      <c r="AR430" s="1"/>
      <c r="AS430" s="1"/>
      <c r="AT430" s="1"/>
      <c r="AU430" s="1"/>
    </row>
    <row r="431" spans="1:47" ht="15.75" thickBot="1" x14ac:dyDescent="0.3">
      <c r="A431" s="34"/>
      <c r="B431" s="1"/>
      <c r="C431" s="1"/>
      <c r="D431" s="1"/>
      <c r="E431" s="1"/>
      <c r="F431" s="1"/>
      <c r="G431" s="1"/>
      <c r="H431" s="1"/>
      <c r="I431" s="1"/>
      <c r="J431" s="1"/>
      <c r="K431" s="1"/>
      <c r="L431" s="1"/>
      <c r="M431" s="1"/>
      <c r="N431" s="1"/>
      <c r="O431" s="1"/>
      <c r="P431" s="1"/>
      <c r="Q431" s="1"/>
      <c r="R431" s="1"/>
      <c r="S431" s="1"/>
      <c r="T431" s="1"/>
      <c r="U431" s="7"/>
      <c r="V431" s="25"/>
      <c r="W431" s="15"/>
      <c r="X431" s="12"/>
      <c r="Y431" s="1"/>
      <c r="Z431" s="1"/>
      <c r="AA431" s="1"/>
      <c r="AB431" s="1"/>
      <c r="AC431" s="1"/>
      <c r="AD431" s="1"/>
      <c r="AE431" s="1"/>
      <c r="AF431" s="1"/>
      <c r="AG431" s="1"/>
      <c r="AH431" s="1"/>
      <c r="AI431" s="1"/>
      <c r="AJ431" s="1"/>
      <c r="AK431" s="1"/>
      <c r="AL431" s="1"/>
      <c r="AM431" s="1"/>
      <c r="AN431" s="1"/>
      <c r="AO431" s="1"/>
      <c r="AP431" s="1"/>
      <c r="AQ431" s="1"/>
      <c r="AR431" s="1"/>
      <c r="AS431" s="1"/>
      <c r="AT431" s="1"/>
      <c r="AU431" s="1"/>
    </row>
    <row r="432" spans="1:47" ht="15.75" thickBot="1" x14ac:dyDescent="0.3">
      <c r="A432" s="34"/>
      <c r="B432" s="1"/>
      <c r="C432" s="1"/>
      <c r="D432" s="1"/>
      <c r="E432" s="1"/>
      <c r="F432" s="1"/>
      <c r="G432" s="1"/>
      <c r="H432" s="1"/>
      <c r="I432" s="1"/>
      <c r="J432" s="1"/>
      <c r="K432" s="1"/>
      <c r="L432" s="1"/>
      <c r="M432" s="1"/>
      <c r="N432" s="1"/>
      <c r="O432" s="1"/>
      <c r="P432" s="1"/>
      <c r="Q432" s="1"/>
      <c r="R432" s="1"/>
      <c r="S432" s="1"/>
      <c r="T432" s="1"/>
      <c r="U432" s="7"/>
      <c r="V432" s="25"/>
      <c r="W432" s="15"/>
      <c r="X432" s="12"/>
      <c r="Y432" s="1"/>
      <c r="Z432" s="1"/>
      <c r="AA432" s="1"/>
      <c r="AB432" s="1"/>
      <c r="AC432" s="1"/>
      <c r="AD432" s="1"/>
      <c r="AE432" s="1"/>
      <c r="AF432" s="1"/>
      <c r="AG432" s="1"/>
      <c r="AH432" s="1"/>
      <c r="AI432" s="1"/>
      <c r="AJ432" s="1"/>
      <c r="AK432" s="1"/>
      <c r="AL432" s="1"/>
      <c r="AM432" s="1"/>
      <c r="AN432" s="1"/>
      <c r="AO432" s="1"/>
      <c r="AP432" s="1"/>
      <c r="AQ432" s="1"/>
      <c r="AR432" s="1"/>
      <c r="AS432" s="1"/>
      <c r="AT432" s="1"/>
      <c r="AU432" s="1"/>
    </row>
    <row r="433" spans="1:47" ht="15.75" thickBot="1" x14ac:dyDescent="0.3">
      <c r="A433" s="34"/>
      <c r="B433" s="1"/>
      <c r="C433" s="1"/>
      <c r="D433" s="1"/>
      <c r="E433" s="1"/>
      <c r="F433" s="1"/>
      <c r="G433" s="1"/>
      <c r="H433" s="1"/>
      <c r="I433" s="1"/>
      <c r="J433" s="1"/>
      <c r="K433" s="1"/>
      <c r="L433" s="1"/>
      <c r="M433" s="1"/>
      <c r="N433" s="1"/>
      <c r="O433" s="1"/>
      <c r="P433" s="1"/>
      <c r="Q433" s="1"/>
      <c r="R433" s="1"/>
      <c r="S433" s="1"/>
      <c r="T433" s="1"/>
      <c r="U433" s="7"/>
      <c r="V433" s="25"/>
      <c r="W433" s="15"/>
      <c r="X433" s="12"/>
      <c r="Y433" s="1"/>
      <c r="Z433" s="1"/>
      <c r="AA433" s="1"/>
      <c r="AB433" s="1"/>
      <c r="AC433" s="1"/>
      <c r="AD433" s="1"/>
      <c r="AE433" s="1"/>
      <c r="AF433" s="1"/>
      <c r="AG433" s="1"/>
      <c r="AH433" s="1"/>
      <c r="AI433" s="1"/>
      <c r="AJ433" s="1"/>
      <c r="AK433" s="1"/>
      <c r="AL433" s="1"/>
      <c r="AM433" s="1"/>
      <c r="AN433" s="1"/>
      <c r="AO433" s="1"/>
      <c r="AP433" s="1"/>
      <c r="AQ433" s="1"/>
      <c r="AR433" s="1"/>
      <c r="AS433" s="1"/>
      <c r="AT433" s="1"/>
      <c r="AU433" s="1"/>
    </row>
    <row r="434" spans="1:47" ht="15.75" thickBot="1" x14ac:dyDescent="0.3">
      <c r="A434" s="34"/>
      <c r="B434" s="1"/>
      <c r="C434" s="1"/>
      <c r="D434" s="1"/>
      <c r="E434" s="1"/>
      <c r="F434" s="1"/>
      <c r="G434" s="1"/>
      <c r="H434" s="1"/>
      <c r="I434" s="1"/>
      <c r="J434" s="1"/>
      <c r="K434" s="1"/>
      <c r="L434" s="1"/>
      <c r="M434" s="1"/>
      <c r="N434" s="1"/>
      <c r="O434" s="1"/>
      <c r="P434" s="1"/>
      <c r="Q434" s="1"/>
      <c r="R434" s="1"/>
      <c r="S434" s="1"/>
      <c r="T434" s="1"/>
      <c r="U434" s="7"/>
      <c r="V434" s="25"/>
      <c r="W434" s="15"/>
      <c r="X434" s="12"/>
      <c r="Y434" s="1"/>
      <c r="Z434" s="1"/>
      <c r="AA434" s="1"/>
      <c r="AB434" s="1"/>
      <c r="AC434" s="1"/>
      <c r="AD434" s="1"/>
      <c r="AE434" s="1"/>
      <c r="AF434" s="1"/>
      <c r="AG434" s="1"/>
      <c r="AH434" s="1"/>
      <c r="AI434" s="1"/>
      <c r="AJ434" s="1"/>
      <c r="AK434" s="1"/>
      <c r="AL434" s="1"/>
      <c r="AM434" s="1"/>
      <c r="AN434" s="1"/>
      <c r="AO434" s="1"/>
      <c r="AP434" s="1"/>
      <c r="AQ434" s="1"/>
      <c r="AR434" s="1"/>
      <c r="AS434" s="1"/>
      <c r="AT434" s="1"/>
      <c r="AU434" s="1"/>
    </row>
    <row r="435" spans="1:47" ht="15.75" thickBot="1" x14ac:dyDescent="0.3">
      <c r="A435" s="34"/>
      <c r="B435" s="1"/>
      <c r="C435" s="1"/>
      <c r="D435" s="1"/>
      <c r="E435" s="1"/>
      <c r="F435" s="1"/>
      <c r="G435" s="1"/>
      <c r="H435" s="1"/>
      <c r="I435" s="1"/>
      <c r="J435" s="1"/>
      <c r="K435" s="1"/>
      <c r="L435" s="1"/>
      <c r="M435" s="1"/>
      <c r="N435" s="1"/>
      <c r="O435" s="1"/>
      <c r="P435" s="1"/>
      <c r="Q435" s="1"/>
      <c r="R435" s="1"/>
      <c r="S435" s="1"/>
      <c r="T435" s="1"/>
      <c r="U435" s="7"/>
      <c r="V435" s="25"/>
      <c r="W435" s="15"/>
      <c r="X435" s="12"/>
      <c r="Y435" s="1"/>
      <c r="Z435" s="1"/>
      <c r="AA435" s="1"/>
      <c r="AB435" s="1"/>
      <c r="AC435" s="1"/>
      <c r="AD435" s="1"/>
      <c r="AE435" s="1"/>
      <c r="AF435" s="1"/>
      <c r="AG435" s="1"/>
      <c r="AH435" s="1"/>
      <c r="AI435" s="1"/>
      <c r="AJ435" s="1"/>
      <c r="AK435" s="1"/>
      <c r="AL435" s="1"/>
      <c r="AM435" s="1"/>
      <c r="AN435" s="1"/>
      <c r="AO435" s="1"/>
      <c r="AP435" s="1"/>
      <c r="AQ435" s="1"/>
      <c r="AR435" s="1"/>
      <c r="AS435" s="1"/>
      <c r="AT435" s="1"/>
      <c r="AU435" s="1"/>
    </row>
    <row r="436" spans="1:47" ht="15.75" thickBot="1" x14ac:dyDescent="0.3">
      <c r="A436" s="34"/>
      <c r="B436" s="1"/>
      <c r="C436" s="1"/>
      <c r="D436" s="1"/>
      <c r="E436" s="1"/>
      <c r="F436" s="1"/>
      <c r="G436" s="1"/>
      <c r="H436" s="1"/>
      <c r="I436" s="1"/>
      <c r="J436" s="1"/>
      <c r="K436" s="1"/>
      <c r="L436" s="1"/>
      <c r="M436" s="1"/>
      <c r="N436" s="1"/>
      <c r="O436" s="1"/>
      <c r="P436" s="1"/>
      <c r="Q436" s="1"/>
      <c r="R436" s="1"/>
      <c r="S436" s="1"/>
      <c r="T436" s="1"/>
      <c r="U436" s="7"/>
      <c r="V436" s="25"/>
      <c r="W436" s="15"/>
      <c r="X436" s="12"/>
      <c r="Y436" s="1"/>
      <c r="Z436" s="1"/>
      <c r="AA436" s="1"/>
      <c r="AB436" s="1"/>
      <c r="AC436" s="1"/>
      <c r="AD436" s="1"/>
      <c r="AE436" s="1"/>
      <c r="AF436" s="1"/>
      <c r="AG436" s="1"/>
      <c r="AH436" s="1"/>
      <c r="AI436" s="1"/>
      <c r="AJ436" s="1"/>
      <c r="AK436" s="1"/>
      <c r="AL436" s="1"/>
      <c r="AM436" s="1"/>
      <c r="AN436" s="1"/>
      <c r="AO436" s="1"/>
      <c r="AP436" s="1"/>
      <c r="AQ436" s="1"/>
      <c r="AR436" s="1"/>
      <c r="AS436" s="1"/>
      <c r="AT436" s="1"/>
      <c r="AU436" s="1"/>
    </row>
    <row r="437" spans="1:47" ht="15.75" thickBot="1" x14ac:dyDescent="0.3">
      <c r="A437" s="34"/>
      <c r="B437" s="1"/>
      <c r="C437" s="1"/>
      <c r="D437" s="1"/>
      <c r="E437" s="1"/>
      <c r="F437" s="1"/>
      <c r="G437" s="1"/>
      <c r="H437" s="1"/>
      <c r="I437" s="1"/>
      <c r="J437" s="1"/>
      <c r="K437" s="1"/>
      <c r="L437" s="1"/>
      <c r="M437" s="1"/>
      <c r="N437" s="1"/>
      <c r="O437" s="1"/>
      <c r="P437" s="1"/>
      <c r="Q437" s="1"/>
      <c r="R437" s="1"/>
      <c r="S437" s="1"/>
      <c r="T437" s="1"/>
      <c r="U437" s="7"/>
      <c r="V437" s="25"/>
      <c r="W437" s="15"/>
      <c r="X437" s="12"/>
      <c r="Y437" s="1"/>
      <c r="Z437" s="1"/>
      <c r="AA437" s="1"/>
      <c r="AB437" s="1"/>
      <c r="AC437" s="1"/>
      <c r="AD437" s="1"/>
      <c r="AE437" s="1"/>
      <c r="AF437" s="1"/>
      <c r="AG437" s="1"/>
      <c r="AH437" s="1"/>
      <c r="AI437" s="1"/>
      <c r="AJ437" s="1"/>
      <c r="AK437" s="1"/>
      <c r="AL437" s="1"/>
      <c r="AM437" s="1"/>
      <c r="AN437" s="1"/>
      <c r="AO437" s="1"/>
      <c r="AP437" s="1"/>
      <c r="AQ437" s="1"/>
      <c r="AR437" s="1"/>
      <c r="AS437" s="1"/>
      <c r="AT437" s="1"/>
      <c r="AU437" s="1"/>
    </row>
    <row r="438" spans="1:47" ht="15.75" thickBot="1" x14ac:dyDescent="0.3">
      <c r="A438" s="34"/>
      <c r="B438" s="1"/>
      <c r="C438" s="1"/>
      <c r="D438" s="1"/>
      <c r="E438" s="1"/>
      <c r="F438" s="1"/>
      <c r="G438" s="1"/>
      <c r="H438" s="1"/>
      <c r="I438" s="1"/>
      <c r="J438" s="1"/>
      <c r="K438" s="1"/>
      <c r="L438" s="1"/>
      <c r="M438" s="1"/>
      <c r="N438" s="1"/>
      <c r="O438" s="1"/>
      <c r="P438" s="1"/>
      <c r="Q438" s="1"/>
      <c r="R438" s="1"/>
      <c r="S438" s="1"/>
      <c r="T438" s="1"/>
      <c r="U438" s="7"/>
      <c r="V438" s="25"/>
      <c r="W438" s="15"/>
      <c r="X438" s="12"/>
      <c r="Y438" s="1"/>
      <c r="Z438" s="1"/>
      <c r="AA438" s="1"/>
      <c r="AB438" s="1"/>
      <c r="AC438" s="1"/>
      <c r="AD438" s="1"/>
      <c r="AE438" s="1"/>
      <c r="AF438" s="1"/>
      <c r="AG438" s="1"/>
      <c r="AH438" s="1"/>
      <c r="AI438" s="1"/>
      <c r="AJ438" s="1"/>
      <c r="AK438" s="1"/>
      <c r="AL438" s="1"/>
      <c r="AM438" s="1"/>
      <c r="AN438" s="1"/>
      <c r="AO438" s="1"/>
      <c r="AP438" s="1"/>
      <c r="AQ438" s="1"/>
      <c r="AR438" s="1"/>
      <c r="AS438" s="1"/>
      <c r="AT438" s="1"/>
      <c r="AU438" s="1"/>
    </row>
    <row r="439" spans="1:47" ht="15.75" thickBot="1" x14ac:dyDescent="0.3">
      <c r="A439" s="34"/>
      <c r="B439" s="1"/>
      <c r="C439" s="1"/>
      <c r="D439" s="1"/>
      <c r="E439" s="1"/>
      <c r="F439" s="1"/>
      <c r="G439" s="1"/>
      <c r="H439" s="1"/>
      <c r="I439" s="1"/>
      <c r="J439" s="1"/>
      <c r="K439" s="1"/>
      <c r="L439" s="1"/>
      <c r="M439" s="1"/>
      <c r="N439" s="1"/>
      <c r="O439" s="1"/>
      <c r="P439" s="1"/>
      <c r="Q439" s="1"/>
      <c r="R439" s="1"/>
      <c r="S439" s="1"/>
      <c r="T439" s="1"/>
      <c r="U439" s="7"/>
      <c r="V439" s="25"/>
      <c r="W439" s="15"/>
      <c r="X439" s="12"/>
      <c r="Y439" s="1"/>
      <c r="Z439" s="1"/>
      <c r="AA439" s="1"/>
      <c r="AB439" s="1"/>
      <c r="AC439" s="1"/>
      <c r="AD439" s="1"/>
      <c r="AE439" s="1"/>
      <c r="AF439" s="1"/>
      <c r="AG439" s="1"/>
      <c r="AH439" s="1"/>
      <c r="AI439" s="1"/>
      <c r="AJ439" s="1"/>
      <c r="AK439" s="1"/>
      <c r="AL439" s="1"/>
      <c r="AM439" s="1"/>
      <c r="AN439" s="1"/>
      <c r="AO439" s="1"/>
      <c r="AP439" s="1"/>
      <c r="AQ439" s="1"/>
      <c r="AR439" s="1"/>
      <c r="AS439" s="1"/>
      <c r="AT439" s="1"/>
      <c r="AU439" s="1"/>
    </row>
    <row r="440" spans="1:47" ht="15.75" thickBot="1" x14ac:dyDescent="0.3">
      <c r="A440" s="34"/>
      <c r="B440" s="1"/>
      <c r="C440" s="1"/>
      <c r="D440" s="1"/>
      <c r="E440" s="1"/>
      <c r="F440" s="1"/>
      <c r="G440" s="1"/>
      <c r="H440" s="1"/>
      <c r="I440" s="1"/>
      <c r="J440" s="1"/>
      <c r="K440" s="1"/>
      <c r="L440" s="1"/>
      <c r="M440" s="1"/>
      <c r="N440" s="1"/>
      <c r="O440" s="1"/>
      <c r="P440" s="1"/>
      <c r="Q440" s="1"/>
      <c r="R440" s="1"/>
      <c r="S440" s="1"/>
      <c r="T440" s="1"/>
      <c r="U440" s="7"/>
      <c r="V440" s="25"/>
      <c r="W440" s="15"/>
      <c r="X440" s="12"/>
      <c r="Y440" s="1"/>
      <c r="Z440" s="1"/>
      <c r="AA440" s="1"/>
      <c r="AB440" s="1"/>
      <c r="AC440" s="1"/>
      <c r="AD440" s="1"/>
      <c r="AE440" s="1"/>
      <c r="AF440" s="1"/>
      <c r="AG440" s="1"/>
      <c r="AH440" s="1"/>
      <c r="AI440" s="1"/>
      <c r="AJ440" s="1"/>
      <c r="AK440" s="1"/>
      <c r="AL440" s="1"/>
      <c r="AM440" s="1"/>
      <c r="AN440" s="1"/>
      <c r="AO440" s="1"/>
      <c r="AP440" s="1"/>
      <c r="AQ440" s="1"/>
      <c r="AR440" s="1"/>
      <c r="AS440" s="1"/>
      <c r="AT440" s="1"/>
      <c r="AU440" s="1"/>
    </row>
    <row r="441" spans="1:47" ht="15.75" thickBot="1" x14ac:dyDescent="0.3">
      <c r="A441" s="34"/>
      <c r="B441" s="1"/>
      <c r="C441" s="1"/>
      <c r="D441" s="1"/>
      <c r="E441" s="1"/>
      <c r="F441" s="1"/>
      <c r="G441" s="1"/>
      <c r="H441" s="1"/>
      <c r="I441" s="1"/>
      <c r="J441" s="1"/>
      <c r="K441" s="1"/>
      <c r="L441" s="1"/>
      <c r="M441" s="1"/>
      <c r="N441" s="1"/>
      <c r="O441" s="1"/>
      <c r="P441" s="1"/>
      <c r="Q441" s="1"/>
      <c r="R441" s="1"/>
      <c r="S441" s="1"/>
      <c r="T441" s="1"/>
      <c r="U441" s="7"/>
      <c r="V441" s="25"/>
      <c r="W441" s="15"/>
      <c r="X441" s="12"/>
      <c r="Y441" s="1"/>
      <c r="Z441" s="1"/>
      <c r="AA441" s="1"/>
      <c r="AB441" s="1"/>
      <c r="AC441" s="1"/>
      <c r="AD441" s="1"/>
      <c r="AE441" s="1"/>
      <c r="AF441" s="1"/>
      <c r="AG441" s="1"/>
      <c r="AH441" s="1"/>
      <c r="AI441" s="1"/>
      <c r="AJ441" s="1"/>
      <c r="AK441" s="1"/>
      <c r="AL441" s="1"/>
      <c r="AM441" s="1"/>
      <c r="AN441" s="1"/>
      <c r="AO441" s="1"/>
      <c r="AP441" s="1"/>
      <c r="AQ441" s="1"/>
      <c r="AR441" s="1"/>
      <c r="AS441" s="1"/>
      <c r="AT441" s="1"/>
      <c r="AU441" s="1"/>
    </row>
    <row r="442" spans="1:47" ht="15.75" thickBot="1" x14ac:dyDescent="0.3">
      <c r="A442" s="34"/>
      <c r="B442" s="1"/>
      <c r="C442" s="1"/>
      <c r="D442" s="1"/>
      <c r="E442" s="1"/>
      <c r="F442" s="1"/>
      <c r="G442" s="1"/>
      <c r="H442" s="1"/>
      <c r="I442" s="1"/>
      <c r="J442" s="1"/>
      <c r="K442" s="1"/>
      <c r="L442" s="1"/>
      <c r="M442" s="1"/>
      <c r="N442" s="1"/>
      <c r="O442" s="1"/>
      <c r="P442" s="1"/>
      <c r="Q442" s="1"/>
      <c r="R442" s="1"/>
      <c r="S442" s="1"/>
      <c r="T442" s="1"/>
      <c r="U442" s="7"/>
      <c r="V442" s="25"/>
      <c r="W442" s="15"/>
      <c r="X442" s="12"/>
      <c r="Y442" s="1"/>
      <c r="Z442" s="1"/>
      <c r="AA442" s="1"/>
      <c r="AB442" s="1"/>
      <c r="AC442" s="1"/>
      <c r="AD442" s="1"/>
      <c r="AE442" s="1"/>
      <c r="AF442" s="1"/>
      <c r="AG442" s="1"/>
      <c r="AH442" s="1"/>
      <c r="AI442" s="1"/>
      <c r="AJ442" s="1"/>
      <c r="AK442" s="1"/>
      <c r="AL442" s="1"/>
      <c r="AM442" s="1"/>
      <c r="AN442" s="1"/>
      <c r="AO442" s="1"/>
      <c r="AP442" s="1"/>
      <c r="AQ442" s="1"/>
      <c r="AR442" s="1"/>
      <c r="AS442" s="1"/>
      <c r="AT442" s="1"/>
      <c r="AU442" s="1"/>
    </row>
    <row r="443" spans="1:47" ht="15.75" thickBot="1" x14ac:dyDescent="0.3">
      <c r="A443" s="34"/>
      <c r="B443" s="1"/>
      <c r="C443" s="1"/>
      <c r="D443" s="1"/>
      <c r="E443" s="1"/>
      <c r="F443" s="1"/>
      <c r="G443" s="1"/>
      <c r="H443" s="1"/>
      <c r="I443" s="1"/>
      <c r="J443" s="1"/>
      <c r="K443" s="1"/>
      <c r="L443" s="1"/>
      <c r="M443" s="1"/>
      <c r="N443" s="1"/>
      <c r="O443" s="1"/>
      <c r="P443" s="1"/>
      <c r="Q443" s="1"/>
      <c r="R443" s="1"/>
      <c r="S443" s="1"/>
      <c r="T443" s="1"/>
      <c r="U443" s="7"/>
      <c r="V443" s="25"/>
      <c r="W443" s="15"/>
      <c r="X443" s="12"/>
      <c r="Y443" s="1"/>
      <c r="Z443" s="1"/>
      <c r="AA443" s="1"/>
      <c r="AB443" s="1"/>
      <c r="AC443" s="1"/>
      <c r="AD443" s="1"/>
      <c r="AE443" s="1"/>
      <c r="AF443" s="1"/>
      <c r="AG443" s="1"/>
      <c r="AH443" s="1"/>
      <c r="AI443" s="1"/>
      <c r="AJ443" s="1"/>
      <c r="AK443" s="1"/>
      <c r="AL443" s="1"/>
      <c r="AM443" s="1"/>
      <c r="AN443" s="1"/>
      <c r="AO443" s="1"/>
      <c r="AP443" s="1"/>
      <c r="AQ443" s="1"/>
      <c r="AR443" s="1"/>
      <c r="AS443" s="1"/>
      <c r="AT443" s="1"/>
      <c r="AU443" s="1"/>
    </row>
    <row r="444" spans="1:47" ht="15.75" thickBot="1" x14ac:dyDescent="0.3">
      <c r="A444" s="34"/>
      <c r="B444" s="1"/>
      <c r="C444" s="1"/>
      <c r="D444" s="1"/>
      <c r="E444" s="1"/>
      <c r="F444" s="1"/>
      <c r="G444" s="1"/>
      <c r="H444" s="1"/>
      <c r="I444" s="1"/>
      <c r="J444" s="1"/>
      <c r="K444" s="1"/>
      <c r="L444" s="1"/>
      <c r="M444" s="1"/>
      <c r="N444" s="1"/>
      <c r="O444" s="1"/>
      <c r="P444" s="1"/>
      <c r="Q444" s="1"/>
      <c r="R444" s="1"/>
      <c r="S444" s="1"/>
      <c r="T444" s="1"/>
      <c r="U444" s="7"/>
      <c r="V444" s="25"/>
      <c r="W444" s="15"/>
      <c r="X444" s="12"/>
      <c r="Y444" s="1"/>
      <c r="Z444" s="1"/>
      <c r="AA444" s="1"/>
      <c r="AB444" s="1"/>
      <c r="AC444" s="1"/>
      <c r="AD444" s="1"/>
      <c r="AE444" s="1"/>
      <c r="AF444" s="1"/>
      <c r="AG444" s="1"/>
      <c r="AH444" s="1"/>
      <c r="AI444" s="1"/>
      <c r="AJ444" s="1"/>
      <c r="AK444" s="1"/>
      <c r="AL444" s="1"/>
      <c r="AM444" s="1"/>
      <c r="AN444" s="1"/>
      <c r="AO444" s="1"/>
      <c r="AP444" s="1"/>
      <c r="AQ444" s="1"/>
      <c r="AR444" s="1"/>
      <c r="AS444" s="1"/>
      <c r="AT444" s="1"/>
      <c r="AU444" s="1"/>
    </row>
    <row r="445" spans="1:47" ht="15.75" thickBot="1" x14ac:dyDescent="0.3">
      <c r="A445" s="34"/>
      <c r="B445" s="1"/>
      <c r="C445" s="1"/>
      <c r="D445" s="1"/>
      <c r="E445" s="1"/>
      <c r="F445" s="1"/>
      <c r="G445" s="1"/>
      <c r="H445" s="1"/>
      <c r="I445" s="1"/>
      <c r="J445" s="1"/>
      <c r="K445" s="1"/>
      <c r="L445" s="1"/>
      <c r="M445" s="1"/>
      <c r="N445" s="1"/>
      <c r="O445" s="1"/>
      <c r="P445" s="1"/>
      <c r="Q445" s="1"/>
      <c r="R445" s="1"/>
      <c r="S445" s="1"/>
      <c r="T445" s="1"/>
      <c r="U445" s="7"/>
      <c r="V445" s="25"/>
      <c r="W445" s="15"/>
      <c r="X445" s="12"/>
      <c r="Y445" s="1"/>
      <c r="Z445" s="1"/>
      <c r="AA445" s="1"/>
      <c r="AB445" s="1"/>
      <c r="AC445" s="1"/>
      <c r="AD445" s="1"/>
      <c r="AE445" s="1"/>
      <c r="AF445" s="1"/>
      <c r="AG445" s="1"/>
      <c r="AH445" s="1"/>
      <c r="AI445" s="1"/>
      <c r="AJ445" s="1"/>
      <c r="AK445" s="1"/>
      <c r="AL445" s="1"/>
      <c r="AM445" s="1"/>
      <c r="AN445" s="1"/>
      <c r="AO445" s="1"/>
      <c r="AP445" s="1"/>
      <c r="AQ445" s="1"/>
      <c r="AR445" s="1"/>
      <c r="AS445" s="1"/>
      <c r="AT445" s="1"/>
      <c r="AU445" s="1"/>
    </row>
    <row r="446" spans="1:47" ht="15.75" thickBot="1" x14ac:dyDescent="0.3">
      <c r="A446" s="34"/>
      <c r="B446" s="1"/>
      <c r="C446" s="1"/>
      <c r="D446" s="1"/>
      <c r="E446" s="1"/>
      <c r="F446" s="1"/>
      <c r="G446" s="1"/>
      <c r="H446" s="1"/>
      <c r="I446" s="1"/>
      <c r="J446" s="1"/>
      <c r="K446" s="1"/>
      <c r="L446" s="1"/>
      <c r="M446" s="1"/>
      <c r="N446" s="1"/>
      <c r="O446" s="1"/>
      <c r="P446" s="1"/>
      <c r="Q446" s="1"/>
      <c r="R446" s="1"/>
      <c r="S446" s="1"/>
      <c r="T446" s="1"/>
      <c r="U446" s="7"/>
      <c r="V446" s="25"/>
      <c r="W446" s="15"/>
      <c r="X446" s="12"/>
      <c r="Y446" s="1"/>
      <c r="Z446" s="1"/>
      <c r="AA446" s="1"/>
      <c r="AB446" s="1"/>
      <c r="AC446" s="1"/>
      <c r="AD446" s="1"/>
      <c r="AE446" s="1"/>
      <c r="AF446" s="1"/>
      <c r="AG446" s="1"/>
      <c r="AH446" s="1"/>
      <c r="AI446" s="1"/>
      <c r="AJ446" s="1"/>
      <c r="AK446" s="1"/>
      <c r="AL446" s="1"/>
      <c r="AM446" s="1"/>
      <c r="AN446" s="1"/>
      <c r="AO446" s="1"/>
      <c r="AP446" s="1"/>
      <c r="AQ446" s="1"/>
      <c r="AR446" s="1"/>
      <c r="AS446" s="1"/>
      <c r="AT446" s="1"/>
      <c r="AU446" s="1"/>
    </row>
    <row r="447" spans="1:47" ht="15.75" thickBot="1" x14ac:dyDescent="0.3">
      <c r="A447" s="34"/>
      <c r="B447" s="1"/>
      <c r="C447" s="1"/>
      <c r="D447" s="1"/>
      <c r="E447" s="1"/>
      <c r="F447" s="1"/>
      <c r="G447" s="1"/>
      <c r="H447" s="1"/>
      <c r="I447" s="1"/>
      <c r="J447" s="1"/>
      <c r="K447" s="1"/>
      <c r="L447" s="1"/>
      <c r="M447" s="1"/>
      <c r="N447" s="1"/>
      <c r="O447" s="1"/>
      <c r="P447" s="1"/>
      <c r="Q447" s="1"/>
      <c r="R447" s="1"/>
      <c r="S447" s="1"/>
      <c r="T447" s="1"/>
      <c r="U447" s="7"/>
      <c r="V447" s="25"/>
      <c r="W447" s="15"/>
      <c r="X447" s="12"/>
      <c r="Y447" s="1"/>
      <c r="Z447" s="1"/>
      <c r="AA447" s="1"/>
      <c r="AB447" s="1"/>
      <c r="AC447" s="1"/>
      <c r="AD447" s="1"/>
      <c r="AE447" s="1"/>
      <c r="AF447" s="1"/>
      <c r="AG447" s="1"/>
      <c r="AH447" s="1"/>
      <c r="AI447" s="1"/>
      <c r="AJ447" s="1"/>
      <c r="AK447" s="1"/>
      <c r="AL447" s="1"/>
      <c r="AM447" s="1"/>
      <c r="AN447" s="1"/>
      <c r="AO447" s="1"/>
      <c r="AP447" s="1"/>
      <c r="AQ447" s="1"/>
      <c r="AR447" s="1"/>
      <c r="AS447" s="1"/>
      <c r="AT447" s="1"/>
      <c r="AU447" s="1"/>
    </row>
    <row r="448" spans="1:47" ht="15.75" thickBot="1" x14ac:dyDescent="0.3">
      <c r="A448" s="34"/>
      <c r="B448" s="1"/>
      <c r="C448" s="1"/>
      <c r="D448" s="1"/>
      <c r="E448" s="1"/>
      <c r="F448" s="1"/>
      <c r="G448" s="1"/>
      <c r="H448" s="1"/>
      <c r="I448" s="1"/>
      <c r="J448" s="1"/>
      <c r="K448" s="1"/>
      <c r="L448" s="1"/>
      <c r="M448" s="1"/>
      <c r="N448" s="1"/>
      <c r="O448" s="1"/>
      <c r="P448" s="1"/>
      <c r="Q448" s="1"/>
      <c r="R448" s="1"/>
      <c r="S448" s="1"/>
      <c r="T448" s="1"/>
      <c r="U448" s="7"/>
      <c r="V448" s="25"/>
      <c r="W448" s="15"/>
      <c r="X448" s="12"/>
      <c r="Y448" s="1"/>
      <c r="Z448" s="1"/>
      <c r="AA448" s="1"/>
      <c r="AB448" s="1"/>
      <c r="AC448" s="1"/>
      <c r="AD448" s="1"/>
      <c r="AE448" s="1"/>
      <c r="AF448" s="1"/>
      <c r="AG448" s="1"/>
      <c r="AH448" s="1"/>
      <c r="AI448" s="1"/>
      <c r="AJ448" s="1"/>
      <c r="AK448" s="1"/>
      <c r="AL448" s="1"/>
      <c r="AM448" s="1"/>
      <c r="AN448" s="1"/>
      <c r="AO448" s="1"/>
      <c r="AP448" s="1"/>
      <c r="AQ448" s="1"/>
      <c r="AR448" s="1"/>
      <c r="AS448" s="1"/>
      <c r="AT448" s="1"/>
      <c r="AU448" s="1"/>
    </row>
    <row r="449" spans="1:47" ht="15.75" thickBot="1" x14ac:dyDescent="0.3">
      <c r="A449" s="34"/>
      <c r="B449" s="1"/>
      <c r="C449" s="1"/>
      <c r="D449" s="1"/>
      <c r="E449" s="1"/>
      <c r="F449" s="1"/>
      <c r="G449" s="1"/>
      <c r="H449" s="1"/>
      <c r="I449" s="1"/>
      <c r="J449" s="1"/>
      <c r="K449" s="1"/>
      <c r="L449" s="1"/>
      <c r="M449" s="1"/>
      <c r="N449" s="1"/>
      <c r="O449" s="1"/>
      <c r="P449" s="1"/>
      <c r="Q449" s="1"/>
      <c r="R449" s="1"/>
      <c r="S449" s="1"/>
      <c r="T449" s="1"/>
      <c r="U449" s="7"/>
      <c r="V449" s="25"/>
      <c r="W449" s="15"/>
      <c r="X449" s="12"/>
      <c r="Y449" s="1"/>
      <c r="Z449" s="1"/>
      <c r="AA449" s="1"/>
      <c r="AB449" s="1"/>
      <c r="AC449" s="1"/>
      <c r="AD449" s="1"/>
      <c r="AE449" s="1"/>
      <c r="AF449" s="1"/>
      <c r="AG449" s="1"/>
      <c r="AH449" s="1"/>
      <c r="AI449" s="1"/>
      <c r="AJ449" s="1"/>
      <c r="AK449" s="1"/>
      <c r="AL449" s="1"/>
      <c r="AM449" s="1"/>
      <c r="AN449" s="1"/>
      <c r="AO449" s="1"/>
      <c r="AP449" s="1"/>
      <c r="AQ449" s="1"/>
      <c r="AR449" s="1"/>
      <c r="AS449" s="1"/>
      <c r="AT449" s="1"/>
      <c r="AU449" s="1"/>
    </row>
    <row r="450" spans="1:47" ht="15.75" thickBot="1" x14ac:dyDescent="0.3">
      <c r="A450" s="34"/>
      <c r="B450" s="1"/>
      <c r="C450" s="1"/>
      <c r="D450" s="1"/>
      <c r="E450" s="1"/>
      <c r="F450" s="1"/>
      <c r="G450" s="1"/>
      <c r="H450" s="1"/>
      <c r="I450" s="1"/>
      <c r="J450" s="1"/>
      <c r="K450" s="1"/>
      <c r="L450" s="1"/>
      <c r="M450" s="1"/>
      <c r="N450" s="1"/>
      <c r="O450" s="1"/>
      <c r="P450" s="1"/>
      <c r="Q450" s="1"/>
      <c r="R450" s="1"/>
      <c r="S450" s="1"/>
      <c r="T450" s="1"/>
      <c r="U450" s="7"/>
      <c r="V450" s="25"/>
      <c r="W450" s="15"/>
      <c r="X450" s="12"/>
      <c r="Y450" s="1"/>
      <c r="Z450" s="1"/>
      <c r="AA450" s="1"/>
      <c r="AB450" s="1"/>
      <c r="AC450" s="1"/>
      <c r="AD450" s="1"/>
      <c r="AE450" s="1"/>
      <c r="AF450" s="1"/>
      <c r="AG450" s="1"/>
      <c r="AH450" s="1"/>
      <c r="AI450" s="1"/>
      <c r="AJ450" s="1"/>
      <c r="AK450" s="1"/>
      <c r="AL450" s="1"/>
      <c r="AM450" s="1"/>
      <c r="AN450" s="1"/>
      <c r="AO450" s="1"/>
      <c r="AP450" s="1"/>
      <c r="AQ450" s="1"/>
      <c r="AR450" s="1"/>
      <c r="AS450" s="1"/>
      <c r="AT450" s="1"/>
      <c r="AU450" s="1"/>
    </row>
    <row r="451" spans="1:47" ht="15.75" thickBot="1" x14ac:dyDescent="0.3">
      <c r="A451" s="34"/>
      <c r="B451" s="1"/>
      <c r="C451" s="1"/>
      <c r="D451" s="1"/>
      <c r="E451" s="1"/>
      <c r="F451" s="1"/>
      <c r="G451" s="1"/>
      <c r="H451" s="1"/>
      <c r="I451" s="1"/>
      <c r="J451" s="1"/>
      <c r="K451" s="1"/>
      <c r="L451" s="1"/>
      <c r="M451" s="1"/>
      <c r="N451" s="1"/>
      <c r="O451" s="1"/>
      <c r="P451" s="1"/>
      <c r="Q451" s="1"/>
      <c r="R451" s="1"/>
      <c r="S451" s="1"/>
      <c r="T451" s="1"/>
      <c r="U451" s="7"/>
      <c r="V451" s="25"/>
      <c r="W451" s="15"/>
      <c r="X451" s="12"/>
      <c r="Y451" s="1"/>
      <c r="Z451" s="1"/>
      <c r="AA451" s="1"/>
      <c r="AB451" s="1"/>
      <c r="AC451" s="1"/>
      <c r="AD451" s="1"/>
      <c r="AE451" s="1"/>
      <c r="AF451" s="1"/>
      <c r="AG451" s="1"/>
      <c r="AH451" s="1"/>
      <c r="AI451" s="1"/>
      <c r="AJ451" s="1"/>
      <c r="AK451" s="1"/>
      <c r="AL451" s="1"/>
      <c r="AM451" s="1"/>
      <c r="AN451" s="1"/>
      <c r="AO451" s="1"/>
      <c r="AP451" s="1"/>
      <c r="AQ451" s="1"/>
      <c r="AR451" s="1"/>
      <c r="AS451" s="1"/>
      <c r="AT451" s="1"/>
      <c r="AU451" s="1"/>
    </row>
    <row r="452" spans="1:47" ht="15.75" thickBot="1" x14ac:dyDescent="0.3">
      <c r="A452" s="34"/>
      <c r="B452" s="1"/>
      <c r="C452" s="1"/>
      <c r="D452" s="1"/>
      <c r="E452" s="1"/>
      <c r="F452" s="1"/>
      <c r="G452" s="1"/>
      <c r="H452" s="1"/>
      <c r="I452" s="1"/>
      <c r="J452" s="1"/>
      <c r="K452" s="1"/>
      <c r="L452" s="1"/>
      <c r="M452" s="1"/>
      <c r="N452" s="1"/>
      <c r="O452" s="1"/>
      <c r="P452" s="1"/>
      <c r="Q452" s="1"/>
      <c r="R452" s="1"/>
      <c r="S452" s="1"/>
      <c r="T452" s="1"/>
      <c r="U452" s="7"/>
      <c r="V452" s="25"/>
      <c r="W452" s="15"/>
      <c r="X452" s="12"/>
      <c r="Y452" s="1"/>
      <c r="Z452" s="1"/>
      <c r="AA452" s="1"/>
      <c r="AB452" s="1"/>
      <c r="AC452" s="1"/>
      <c r="AD452" s="1"/>
      <c r="AE452" s="1"/>
      <c r="AF452" s="1"/>
      <c r="AG452" s="1"/>
      <c r="AH452" s="1"/>
      <c r="AI452" s="1"/>
      <c r="AJ452" s="1"/>
      <c r="AK452" s="1"/>
      <c r="AL452" s="1"/>
      <c r="AM452" s="1"/>
      <c r="AN452" s="1"/>
      <c r="AO452" s="1"/>
      <c r="AP452" s="1"/>
      <c r="AQ452" s="1"/>
      <c r="AR452" s="1"/>
      <c r="AS452" s="1"/>
      <c r="AT452" s="1"/>
      <c r="AU452" s="1"/>
    </row>
    <row r="453" spans="1:47" ht="15.75" thickBot="1" x14ac:dyDescent="0.3">
      <c r="A453" s="34"/>
      <c r="B453" s="1"/>
      <c r="C453" s="1"/>
      <c r="D453" s="1"/>
      <c r="E453" s="1"/>
      <c r="F453" s="1"/>
      <c r="G453" s="1"/>
      <c r="H453" s="1"/>
      <c r="I453" s="1"/>
      <c r="J453" s="1"/>
      <c r="K453" s="1"/>
      <c r="L453" s="1"/>
      <c r="M453" s="1"/>
      <c r="N453" s="1"/>
      <c r="O453" s="1"/>
      <c r="P453" s="1"/>
      <c r="Q453" s="1"/>
      <c r="R453" s="1"/>
      <c r="S453" s="1"/>
      <c r="T453" s="1"/>
      <c r="U453" s="7"/>
      <c r="V453" s="25"/>
      <c r="W453" s="15"/>
      <c r="X453" s="12"/>
      <c r="Y453" s="1"/>
      <c r="Z453" s="1"/>
      <c r="AA453" s="1"/>
      <c r="AB453" s="1"/>
      <c r="AC453" s="1"/>
      <c r="AD453" s="1"/>
      <c r="AE453" s="1"/>
      <c r="AF453" s="1"/>
      <c r="AG453" s="1"/>
      <c r="AH453" s="1"/>
      <c r="AI453" s="1"/>
      <c r="AJ453" s="1"/>
      <c r="AK453" s="1"/>
      <c r="AL453" s="1"/>
      <c r="AM453" s="1"/>
      <c r="AN453" s="1"/>
      <c r="AO453" s="1"/>
      <c r="AP453" s="1"/>
      <c r="AQ453" s="1"/>
      <c r="AR453" s="1"/>
      <c r="AS453" s="1"/>
      <c r="AT453" s="1"/>
      <c r="AU453" s="1"/>
    </row>
    <row r="454" spans="1:47" ht="15.75" thickBot="1" x14ac:dyDescent="0.3">
      <c r="A454" s="34"/>
      <c r="B454" s="1"/>
      <c r="C454" s="1"/>
      <c r="D454" s="1"/>
      <c r="E454" s="1"/>
      <c r="F454" s="1"/>
      <c r="G454" s="1"/>
      <c r="H454" s="1"/>
      <c r="I454" s="1"/>
      <c r="J454" s="1"/>
      <c r="K454" s="1"/>
      <c r="L454" s="1"/>
      <c r="M454" s="1"/>
      <c r="N454" s="1"/>
      <c r="O454" s="1"/>
      <c r="P454" s="1"/>
      <c r="Q454" s="1"/>
      <c r="R454" s="1"/>
      <c r="S454" s="1"/>
      <c r="T454" s="1"/>
      <c r="U454" s="7"/>
      <c r="V454" s="25"/>
      <c r="W454" s="15"/>
      <c r="X454" s="12"/>
      <c r="Y454" s="1"/>
      <c r="Z454" s="1"/>
      <c r="AA454" s="1"/>
      <c r="AB454" s="1"/>
      <c r="AC454" s="1"/>
      <c r="AD454" s="1"/>
      <c r="AE454" s="1"/>
      <c r="AF454" s="1"/>
      <c r="AG454" s="1"/>
      <c r="AH454" s="1"/>
      <c r="AI454" s="1"/>
      <c r="AJ454" s="1"/>
      <c r="AK454" s="1"/>
      <c r="AL454" s="1"/>
      <c r="AM454" s="1"/>
      <c r="AN454" s="1"/>
      <c r="AO454" s="1"/>
      <c r="AP454" s="1"/>
      <c r="AQ454" s="1"/>
      <c r="AR454" s="1"/>
      <c r="AS454" s="1"/>
      <c r="AT454" s="1"/>
      <c r="AU454" s="1"/>
    </row>
    <row r="455" spans="1:47" ht="15.75" thickBot="1" x14ac:dyDescent="0.3">
      <c r="A455" s="34"/>
      <c r="B455" s="1"/>
      <c r="C455" s="1"/>
      <c r="D455" s="1"/>
      <c r="E455" s="1"/>
      <c r="F455" s="1"/>
      <c r="G455" s="1"/>
      <c r="H455" s="1"/>
      <c r="I455" s="1"/>
      <c r="J455" s="1"/>
      <c r="K455" s="1"/>
      <c r="L455" s="1"/>
      <c r="M455" s="1"/>
      <c r="N455" s="1"/>
      <c r="O455" s="1"/>
      <c r="P455" s="1"/>
      <c r="Q455" s="1"/>
      <c r="R455" s="1"/>
      <c r="S455" s="1"/>
      <c r="T455" s="1"/>
      <c r="U455" s="7"/>
      <c r="V455" s="25"/>
      <c r="W455" s="15"/>
      <c r="X455" s="12"/>
      <c r="Y455" s="1"/>
      <c r="Z455" s="1"/>
      <c r="AA455" s="1"/>
      <c r="AB455" s="1"/>
      <c r="AC455" s="1"/>
      <c r="AD455" s="1"/>
      <c r="AE455" s="1"/>
      <c r="AF455" s="1"/>
      <c r="AG455" s="1"/>
      <c r="AH455" s="1"/>
      <c r="AI455" s="1"/>
      <c r="AJ455" s="1"/>
      <c r="AK455" s="1"/>
      <c r="AL455" s="1"/>
      <c r="AM455" s="1"/>
      <c r="AN455" s="1"/>
      <c r="AO455" s="1"/>
      <c r="AP455" s="1"/>
      <c r="AQ455" s="1"/>
      <c r="AR455" s="1"/>
      <c r="AS455" s="1"/>
      <c r="AT455" s="1"/>
      <c r="AU455" s="1"/>
    </row>
    <row r="456" spans="1:47" ht="15.75" thickBot="1" x14ac:dyDescent="0.3">
      <c r="A456" s="34"/>
      <c r="B456" s="1"/>
      <c r="C456" s="1"/>
      <c r="D456" s="1"/>
      <c r="E456" s="1"/>
      <c r="F456" s="1"/>
      <c r="G456" s="1"/>
      <c r="H456" s="1"/>
      <c r="I456" s="1"/>
      <c r="J456" s="1"/>
      <c r="K456" s="1"/>
      <c r="L456" s="1"/>
      <c r="M456" s="1"/>
      <c r="N456" s="1"/>
      <c r="O456" s="1"/>
      <c r="P456" s="1"/>
      <c r="Q456" s="1"/>
      <c r="R456" s="1"/>
      <c r="S456" s="1"/>
      <c r="T456" s="1"/>
      <c r="U456" s="7"/>
      <c r="V456" s="25"/>
      <c r="W456" s="15"/>
      <c r="X456" s="12"/>
      <c r="Y456" s="1"/>
      <c r="Z456" s="1"/>
      <c r="AA456" s="1"/>
      <c r="AB456" s="1"/>
      <c r="AC456" s="1"/>
      <c r="AD456" s="1"/>
      <c r="AE456" s="1"/>
      <c r="AF456" s="1"/>
      <c r="AG456" s="1"/>
      <c r="AH456" s="1"/>
      <c r="AI456" s="1"/>
      <c r="AJ456" s="1"/>
      <c r="AK456" s="1"/>
      <c r="AL456" s="1"/>
      <c r="AM456" s="1"/>
      <c r="AN456" s="1"/>
      <c r="AO456" s="1"/>
      <c r="AP456" s="1"/>
      <c r="AQ456" s="1"/>
      <c r="AR456" s="1"/>
      <c r="AS456" s="1"/>
      <c r="AT456" s="1"/>
      <c r="AU456" s="1"/>
    </row>
    <row r="457" spans="1:47" ht="15.75" thickBot="1" x14ac:dyDescent="0.3">
      <c r="A457" s="34"/>
      <c r="B457" s="1"/>
      <c r="C457" s="1"/>
      <c r="D457" s="1"/>
      <c r="E457" s="1"/>
      <c r="F457" s="1"/>
      <c r="G457" s="1"/>
      <c r="H457" s="1"/>
      <c r="I457" s="1"/>
      <c r="J457" s="1"/>
      <c r="K457" s="1"/>
      <c r="L457" s="1"/>
      <c r="M457" s="1"/>
      <c r="N457" s="1"/>
      <c r="O457" s="1"/>
      <c r="P457" s="1"/>
      <c r="Q457" s="1"/>
      <c r="R457" s="1"/>
      <c r="S457" s="1"/>
      <c r="T457" s="1"/>
      <c r="U457" s="7"/>
      <c r="V457" s="25"/>
      <c r="W457" s="15"/>
      <c r="X457" s="12"/>
      <c r="Y457" s="1"/>
      <c r="Z457" s="1"/>
      <c r="AA457" s="1"/>
      <c r="AB457" s="1"/>
      <c r="AC457" s="1"/>
      <c r="AD457" s="1"/>
      <c r="AE457" s="1"/>
      <c r="AF457" s="1"/>
      <c r="AG457" s="1"/>
      <c r="AH457" s="1"/>
      <c r="AI457" s="1"/>
      <c r="AJ457" s="1"/>
      <c r="AK457" s="1"/>
      <c r="AL457" s="1"/>
      <c r="AM457" s="1"/>
      <c r="AN457" s="1"/>
      <c r="AO457" s="1"/>
      <c r="AP457" s="1"/>
      <c r="AQ457" s="1"/>
      <c r="AR457" s="1"/>
      <c r="AS457" s="1"/>
      <c r="AT457" s="1"/>
      <c r="AU457" s="1"/>
    </row>
    <row r="458" spans="1:47" ht="15.75" thickBot="1" x14ac:dyDescent="0.3">
      <c r="A458" s="34"/>
      <c r="B458" s="1"/>
      <c r="C458" s="1"/>
      <c r="D458" s="1"/>
      <c r="E458" s="1"/>
      <c r="F458" s="1"/>
      <c r="G458" s="1"/>
      <c r="H458" s="1"/>
      <c r="I458" s="1"/>
      <c r="J458" s="1"/>
      <c r="K458" s="1"/>
      <c r="L458" s="1"/>
      <c r="M458" s="1"/>
      <c r="N458" s="1"/>
      <c r="O458" s="1"/>
      <c r="P458" s="1"/>
      <c r="Q458" s="1"/>
      <c r="R458" s="1"/>
      <c r="S458" s="1"/>
      <c r="T458" s="1"/>
      <c r="U458" s="7"/>
      <c r="V458" s="25"/>
      <c r="W458" s="15"/>
      <c r="X458" s="12"/>
      <c r="Y458" s="1"/>
      <c r="Z458" s="1"/>
      <c r="AA458" s="1"/>
      <c r="AB458" s="1"/>
      <c r="AC458" s="1"/>
      <c r="AD458" s="1"/>
      <c r="AE458" s="1"/>
      <c r="AF458" s="1"/>
      <c r="AG458" s="1"/>
      <c r="AH458" s="1"/>
      <c r="AI458" s="1"/>
      <c r="AJ458" s="1"/>
      <c r="AK458" s="1"/>
      <c r="AL458" s="1"/>
      <c r="AM458" s="1"/>
      <c r="AN458" s="1"/>
      <c r="AO458" s="1"/>
      <c r="AP458" s="1"/>
      <c r="AQ458" s="1"/>
      <c r="AR458" s="1"/>
      <c r="AS458" s="1"/>
      <c r="AT458" s="1"/>
      <c r="AU458" s="1"/>
    </row>
    <row r="459" spans="1:47" ht="15.75" thickBot="1" x14ac:dyDescent="0.3">
      <c r="A459" s="34"/>
      <c r="B459" s="1"/>
      <c r="C459" s="1"/>
      <c r="D459" s="1"/>
      <c r="E459" s="1"/>
      <c r="F459" s="1"/>
      <c r="G459" s="1"/>
      <c r="H459" s="1"/>
      <c r="I459" s="1"/>
      <c r="J459" s="1"/>
      <c r="K459" s="1"/>
      <c r="L459" s="1"/>
      <c r="M459" s="1"/>
      <c r="N459" s="1"/>
      <c r="O459" s="1"/>
      <c r="P459" s="1"/>
      <c r="Q459" s="1"/>
      <c r="R459" s="1"/>
      <c r="S459" s="1"/>
      <c r="T459" s="1"/>
      <c r="U459" s="7"/>
      <c r="V459" s="25"/>
      <c r="W459" s="15"/>
      <c r="X459" s="12"/>
      <c r="Y459" s="1"/>
      <c r="Z459" s="1"/>
      <c r="AA459" s="1"/>
      <c r="AB459" s="1"/>
      <c r="AC459" s="1"/>
      <c r="AD459" s="1"/>
      <c r="AE459" s="1"/>
      <c r="AF459" s="1"/>
      <c r="AG459" s="1"/>
      <c r="AH459" s="1"/>
      <c r="AI459" s="1"/>
      <c r="AJ459" s="1"/>
      <c r="AK459" s="1"/>
      <c r="AL459" s="1"/>
      <c r="AM459" s="1"/>
      <c r="AN459" s="1"/>
      <c r="AO459" s="1"/>
      <c r="AP459" s="1"/>
      <c r="AQ459" s="1"/>
      <c r="AR459" s="1"/>
      <c r="AS459" s="1"/>
      <c r="AT459" s="1"/>
      <c r="AU459" s="1"/>
    </row>
    <row r="460" spans="1:47" ht="15.75" thickBot="1" x14ac:dyDescent="0.3">
      <c r="A460" s="34"/>
      <c r="B460" s="1"/>
      <c r="C460" s="1"/>
      <c r="D460" s="1"/>
      <c r="E460" s="1"/>
      <c r="F460" s="1"/>
      <c r="G460" s="1"/>
      <c r="H460" s="1"/>
      <c r="I460" s="1"/>
      <c r="J460" s="1"/>
      <c r="K460" s="1"/>
      <c r="L460" s="1"/>
      <c r="M460" s="1"/>
      <c r="N460" s="1"/>
      <c r="O460" s="1"/>
      <c r="P460" s="1"/>
      <c r="Q460" s="1"/>
      <c r="R460" s="1"/>
      <c r="S460" s="1"/>
      <c r="T460" s="1"/>
      <c r="U460" s="7"/>
      <c r="V460" s="25"/>
      <c r="W460" s="15"/>
      <c r="X460" s="12"/>
      <c r="Y460" s="1"/>
      <c r="Z460" s="1"/>
      <c r="AA460" s="1"/>
      <c r="AB460" s="1"/>
      <c r="AC460" s="1"/>
      <c r="AD460" s="1"/>
      <c r="AE460" s="1"/>
      <c r="AF460" s="1"/>
      <c r="AG460" s="1"/>
      <c r="AH460" s="1"/>
      <c r="AI460" s="1"/>
      <c r="AJ460" s="1"/>
      <c r="AK460" s="1"/>
      <c r="AL460" s="1"/>
      <c r="AM460" s="1"/>
      <c r="AN460" s="1"/>
      <c r="AO460" s="1"/>
      <c r="AP460" s="1"/>
      <c r="AQ460" s="1"/>
      <c r="AR460" s="1"/>
      <c r="AS460" s="1"/>
      <c r="AT460" s="1"/>
      <c r="AU460" s="1"/>
    </row>
    <row r="461" spans="1:47" ht="15.75" thickBot="1" x14ac:dyDescent="0.3">
      <c r="A461" s="34"/>
      <c r="B461" s="1"/>
      <c r="C461" s="1"/>
      <c r="D461" s="1"/>
      <c r="E461" s="1"/>
      <c r="F461" s="1"/>
      <c r="G461" s="1"/>
      <c r="H461" s="1"/>
      <c r="I461" s="1"/>
      <c r="J461" s="1"/>
      <c r="K461" s="1"/>
      <c r="L461" s="1"/>
      <c r="M461" s="1"/>
      <c r="N461" s="1"/>
      <c r="O461" s="1"/>
      <c r="P461" s="1"/>
      <c r="Q461" s="1"/>
      <c r="R461" s="1"/>
      <c r="S461" s="1"/>
      <c r="T461" s="1"/>
      <c r="U461" s="7"/>
      <c r="V461" s="25"/>
      <c r="W461" s="15"/>
      <c r="X461" s="12"/>
      <c r="Y461" s="1"/>
      <c r="Z461" s="1"/>
      <c r="AA461" s="1"/>
      <c r="AB461" s="1"/>
      <c r="AC461" s="1"/>
      <c r="AD461" s="1"/>
      <c r="AE461" s="1"/>
      <c r="AF461" s="1"/>
      <c r="AG461" s="1"/>
      <c r="AH461" s="1"/>
      <c r="AI461" s="1"/>
      <c r="AJ461" s="1"/>
      <c r="AK461" s="1"/>
      <c r="AL461" s="1"/>
      <c r="AM461" s="1"/>
      <c r="AN461" s="1"/>
      <c r="AO461" s="1"/>
      <c r="AP461" s="1"/>
      <c r="AQ461" s="1"/>
      <c r="AR461" s="1"/>
      <c r="AS461" s="1"/>
      <c r="AT461" s="1"/>
      <c r="AU461" s="1"/>
    </row>
    <row r="462" spans="1:47" ht="15.75" thickBot="1" x14ac:dyDescent="0.3">
      <c r="A462" s="34"/>
      <c r="B462" s="1"/>
      <c r="C462" s="1"/>
      <c r="D462" s="1"/>
      <c r="E462" s="1"/>
      <c r="F462" s="1"/>
      <c r="G462" s="1"/>
      <c r="H462" s="1"/>
      <c r="I462" s="1"/>
      <c r="J462" s="1"/>
      <c r="K462" s="1"/>
      <c r="L462" s="1"/>
      <c r="M462" s="1"/>
      <c r="N462" s="1"/>
      <c r="O462" s="1"/>
      <c r="P462" s="1"/>
      <c r="Q462" s="1"/>
      <c r="R462" s="1"/>
      <c r="S462" s="1"/>
      <c r="T462" s="1"/>
      <c r="U462" s="7"/>
      <c r="V462" s="25"/>
      <c r="W462" s="15"/>
      <c r="X462" s="12"/>
      <c r="Y462" s="1"/>
      <c r="Z462" s="1"/>
      <c r="AA462" s="1"/>
      <c r="AB462" s="1"/>
      <c r="AC462" s="1"/>
      <c r="AD462" s="1"/>
      <c r="AE462" s="1"/>
      <c r="AF462" s="1"/>
      <c r="AG462" s="1"/>
      <c r="AH462" s="1"/>
      <c r="AI462" s="1"/>
      <c r="AJ462" s="1"/>
      <c r="AK462" s="1"/>
      <c r="AL462" s="1"/>
      <c r="AM462" s="1"/>
      <c r="AN462" s="1"/>
      <c r="AO462" s="1"/>
      <c r="AP462" s="1"/>
      <c r="AQ462" s="1"/>
      <c r="AR462" s="1"/>
      <c r="AS462" s="1"/>
      <c r="AT462" s="1"/>
      <c r="AU462" s="1"/>
    </row>
    <row r="463" spans="1:47" ht="15.75" thickBot="1" x14ac:dyDescent="0.3">
      <c r="A463" s="34"/>
      <c r="B463" s="1"/>
      <c r="C463" s="1"/>
      <c r="D463" s="1"/>
      <c r="E463" s="1"/>
      <c r="F463" s="1"/>
      <c r="G463" s="1"/>
      <c r="H463" s="1"/>
      <c r="I463" s="1"/>
      <c r="J463" s="1"/>
      <c r="K463" s="1"/>
      <c r="L463" s="1"/>
      <c r="M463" s="1"/>
      <c r="N463" s="1"/>
      <c r="O463" s="1"/>
      <c r="P463" s="1"/>
      <c r="Q463" s="1"/>
      <c r="R463" s="1"/>
      <c r="S463" s="1"/>
      <c r="T463" s="1"/>
      <c r="U463" s="7"/>
      <c r="V463" s="25"/>
      <c r="W463" s="15"/>
      <c r="X463" s="12"/>
      <c r="Y463" s="1"/>
      <c r="Z463" s="1"/>
      <c r="AA463" s="1"/>
      <c r="AB463" s="1"/>
      <c r="AC463" s="1"/>
      <c r="AD463" s="1"/>
      <c r="AE463" s="1"/>
      <c r="AF463" s="1"/>
      <c r="AG463" s="1"/>
      <c r="AH463" s="1"/>
      <c r="AI463" s="1"/>
      <c r="AJ463" s="1"/>
      <c r="AK463" s="1"/>
      <c r="AL463" s="1"/>
      <c r="AM463" s="1"/>
      <c r="AN463" s="1"/>
      <c r="AO463" s="1"/>
      <c r="AP463" s="1"/>
      <c r="AQ463" s="1"/>
      <c r="AR463" s="1"/>
      <c r="AS463" s="1"/>
      <c r="AT463" s="1"/>
      <c r="AU463" s="1"/>
    </row>
    <row r="464" spans="1:47" ht="15.75" thickBot="1" x14ac:dyDescent="0.3">
      <c r="A464" s="34"/>
      <c r="B464" s="1"/>
      <c r="C464" s="1"/>
      <c r="D464" s="1"/>
      <c r="E464" s="1"/>
      <c r="F464" s="1"/>
      <c r="G464" s="1"/>
      <c r="H464" s="1"/>
      <c r="I464" s="1"/>
      <c r="J464" s="1"/>
      <c r="K464" s="1"/>
      <c r="L464" s="1"/>
      <c r="M464" s="1"/>
      <c r="N464" s="1"/>
      <c r="O464" s="1"/>
      <c r="P464" s="1"/>
      <c r="Q464" s="1"/>
      <c r="R464" s="1"/>
      <c r="S464" s="1"/>
      <c r="T464" s="1"/>
      <c r="U464" s="7"/>
      <c r="V464" s="25"/>
      <c r="W464" s="15"/>
      <c r="X464" s="12"/>
      <c r="Y464" s="1"/>
      <c r="Z464" s="1"/>
      <c r="AA464" s="1"/>
      <c r="AB464" s="1"/>
      <c r="AC464" s="1"/>
      <c r="AD464" s="1"/>
      <c r="AE464" s="1"/>
      <c r="AF464" s="1"/>
      <c r="AG464" s="1"/>
      <c r="AH464" s="1"/>
      <c r="AI464" s="1"/>
      <c r="AJ464" s="1"/>
      <c r="AK464" s="1"/>
      <c r="AL464" s="1"/>
      <c r="AM464" s="1"/>
      <c r="AN464" s="1"/>
      <c r="AO464" s="1"/>
      <c r="AP464" s="1"/>
      <c r="AQ464" s="1"/>
      <c r="AR464" s="1"/>
      <c r="AS464" s="1"/>
      <c r="AT464" s="1"/>
      <c r="AU464" s="1"/>
    </row>
    <row r="465" spans="1:47" ht="15.75" thickBot="1" x14ac:dyDescent="0.3">
      <c r="A465" s="34"/>
      <c r="B465" s="1"/>
      <c r="C465" s="1"/>
      <c r="D465" s="1"/>
      <c r="E465" s="1"/>
      <c r="F465" s="1"/>
      <c r="G465" s="1"/>
      <c r="H465" s="1"/>
      <c r="I465" s="1"/>
      <c r="J465" s="1"/>
      <c r="K465" s="1"/>
      <c r="L465" s="1"/>
      <c r="M465" s="1"/>
      <c r="N465" s="1"/>
      <c r="O465" s="1"/>
      <c r="P465" s="1"/>
      <c r="Q465" s="1"/>
      <c r="R465" s="1"/>
      <c r="S465" s="1"/>
      <c r="T465" s="1"/>
      <c r="U465" s="7"/>
      <c r="V465" s="25"/>
      <c r="W465" s="15"/>
      <c r="X465" s="12"/>
      <c r="Y465" s="1"/>
      <c r="Z465" s="1"/>
      <c r="AA465" s="1"/>
      <c r="AB465" s="1"/>
      <c r="AC465" s="1"/>
      <c r="AD465" s="1"/>
      <c r="AE465" s="1"/>
      <c r="AF465" s="1"/>
      <c r="AG465" s="1"/>
      <c r="AH465" s="1"/>
      <c r="AI465" s="1"/>
      <c r="AJ465" s="1"/>
      <c r="AK465" s="1"/>
      <c r="AL465" s="1"/>
      <c r="AM465" s="1"/>
      <c r="AN465" s="1"/>
      <c r="AO465" s="1"/>
      <c r="AP465" s="1"/>
      <c r="AQ465" s="1"/>
      <c r="AR465" s="1"/>
      <c r="AS465" s="1"/>
      <c r="AT465" s="1"/>
      <c r="AU465" s="1"/>
    </row>
    <row r="466" spans="1:47" ht="15.75" thickBot="1" x14ac:dyDescent="0.3">
      <c r="A466" s="34"/>
      <c r="B466" s="1"/>
      <c r="C466" s="1"/>
      <c r="D466" s="1"/>
      <c r="E466" s="1"/>
      <c r="F466" s="1"/>
      <c r="G466" s="1"/>
      <c r="H466" s="1"/>
      <c r="I466" s="1"/>
      <c r="J466" s="1"/>
      <c r="K466" s="1"/>
      <c r="L466" s="1"/>
      <c r="M466" s="1"/>
      <c r="N466" s="1"/>
      <c r="O466" s="1"/>
      <c r="P466" s="1"/>
      <c r="Q466" s="1"/>
      <c r="R466" s="1"/>
      <c r="S466" s="1"/>
      <c r="T466" s="1"/>
      <c r="U466" s="7"/>
      <c r="V466" s="25"/>
      <c r="W466" s="15"/>
      <c r="X466" s="12"/>
      <c r="Y466" s="1"/>
      <c r="Z466" s="1"/>
      <c r="AA466" s="1"/>
      <c r="AB466" s="1"/>
      <c r="AC466" s="1"/>
      <c r="AD466" s="1"/>
      <c r="AE466" s="1"/>
      <c r="AF466" s="1"/>
      <c r="AG466" s="1"/>
      <c r="AH466" s="1"/>
      <c r="AI466" s="1"/>
      <c r="AJ466" s="1"/>
      <c r="AK466" s="1"/>
      <c r="AL466" s="1"/>
      <c r="AM466" s="1"/>
      <c r="AN466" s="1"/>
      <c r="AO466" s="1"/>
      <c r="AP466" s="1"/>
      <c r="AQ466" s="1"/>
      <c r="AR466" s="1"/>
      <c r="AS466" s="1"/>
      <c r="AT466" s="1"/>
      <c r="AU466" s="1"/>
    </row>
    <row r="467" spans="1:47" ht="15.75" thickBot="1" x14ac:dyDescent="0.3">
      <c r="A467" s="34"/>
      <c r="B467" s="1"/>
      <c r="C467" s="1"/>
      <c r="D467" s="1"/>
      <c r="E467" s="1"/>
      <c r="F467" s="1"/>
      <c r="G467" s="1"/>
      <c r="H467" s="1"/>
      <c r="I467" s="1"/>
      <c r="J467" s="1"/>
      <c r="K467" s="1"/>
      <c r="L467" s="1"/>
      <c r="M467" s="1"/>
      <c r="N467" s="1"/>
      <c r="O467" s="1"/>
      <c r="P467" s="1"/>
      <c r="Q467" s="1"/>
      <c r="R467" s="1"/>
      <c r="S467" s="1"/>
      <c r="T467" s="1"/>
      <c r="U467" s="7"/>
      <c r="V467" s="25"/>
      <c r="W467" s="15"/>
      <c r="X467" s="12"/>
      <c r="Y467" s="1"/>
      <c r="Z467" s="1"/>
      <c r="AA467" s="1"/>
      <c r="AB467" s="1"/>
      <c r="AC467" s="1"/>
      <c r="AD467" s="1"/>
      <c r="AE467" s="1"/>
      <c r="AF467" s="1"/>
      <c r="AG467" s="1"/>
      <c r="AH467" s="1"/>
      <c r="AI467" s="1"/>
      <c r="AJ467" s="1"/>
      <c r="AK467" s="1"/>
      <c r="AL467" s="1"/>
      <c r="AM467" s="1"/>
      <c r="AN467" s="1"/>
      <c r="AO467" s="1"/>
      <c r="AP467" s="1"/>
      <c r="AQ467" s="1"/>
      <c r="AR467" s="1"/>
      <c r="AS467" s="1"/>
      <c r="AT467" s="1"/>
      <c r="AU467" s="1"/>
    </row>
    <row r="468" spans="1:47" ht="15.75" thickBot="1" x14ac:dyDescent="0.3">
      <c r="A468" s="34"/>
      <c r="B468" s="1"/>
      <c r="C468" s="1"/>
      <c r="D468" s="1"/>
      <c r="E468" s="1"/>
      <c r="F468" s="1"/>
      <c r="G468" s="1"/>
      <c r="H468" s="1"/>
      <c r="I468" s="1"/>
      <c r="J468" s="1"/>
      <c r="K468" s="1"/>
      <c r="L468" s="1"/>
      <c r="M468" s="1"/>
      <c r="N468" s="1"/>
      <c r="O468" s="1"/>
      <c r="P468" s="1"/>
      <c r="Q468" s="1"/>
      <c r="R468" s="1"/>
      <c r="S468" s="1"/>
      <c r="T468" s="1"/>
      <c r="U468" s="7"/>
      <c r="V468" s="25"/>
      <c r="W468" s="15"/>
      <c r="X468" s="12"/>
      <c r="Y468" s="1"/>
      <c r="Z468" s="1"/>
      <c r="AA468" s="1"/>
      <c r="AB468" s="1"/>
      <c r="AC468" s="1"/>
      <c r="AD468" s="1"/>
      <c r="AE468" s="1"/>
      <c r="AF468" s="1"/>
      <c r="AG468" s="1"/>
      <c r="AH468" s="1"/>
      <c r="AI468" s="1"/>
      <c r="AJ468" s="1"/>
      <c r="AK468" s="1"/>
      <c r="AL468" s="1"/>
      <c r="AM468" s="1"/>
      <c r="AN468" s="1"/>
      <c r="AO468" s="1"/>
      <c r="AP468" s="1"/>
      <c r="AQ468" s="1"/>
      <c r="AR468" s="1"/>
      <c r="AS468" s="1"/>
      <c r="AT468" s="1"/>
      <c r="AU468" s="1"/>
    </row>
    <row r="469" spans="1:47" ht="15.75" thickBot="1" x14ac:dyDescent="0.3">
      <c r="A469" s="34"/>
      <c r="B469" s="1"/>
      <c r="C469" s="1"/>
      <c r="D469" s="1"/>
      <c r="E469" s="1"/>
      <c r="F469" s="1"/>
      <c r="G469" s="1"/>
      <c r="H469" s="1"/>
      <c r="I469" s="1"/>
      <c r="J469" s="1"/>
      <c r="K469" s="1"/>
      <c r="L469" s="1"/>
      <c r="M469" s="1"/>
      <c r="N469" s="1"/>
      <c r="O469" s="1"/>
      <c r="P469" s="1"/>
      <c r="Q469" s="1"/>
      <c r="R469" s="1"/>
      <c r="S469" s="1"/>
      <c r="T469" s="1"/>
      <c r="U469" s="7"/>
      <c r="V469" s="25"/>
      <c r="W469" s="15"/>
      <c r="X469" s="12"/>
      <c r="Y469" s="1"/>
      <c r="Z469" s="1"/>
      <c r="AA469" s="1"/>
      <c r="AB469" s="1"/>
      <c r="AC469" s="1"/>
      <c r="AD469" s="1"/>
      <c r="AE469" s="1"/>
      <c r="AF469" s="1"/>
      <c r="AG469" s="1"/>
      <c r="AH469" s="1"/>
      <c r="AI469" s="1"/>
      <c r="AJ469" s="1"/>
      <c r="AK469" s="1"/>
      <c r="AL469" s="1"/>
      <c r="AM469" s="1"/>
      <c r="AN469" s="1"/>
      <c r="AO469" s="1"/>
      <c r="AP469" s="1"/>
      <c r="AQ469" s="1"/>
      <c r="AR469" s="1"/>
      <c r="AS469" s="1"/>
      <c r="AT469" s="1"/>
      <c r="AU469" s="1"/>
    </row>
    <row r="470" spans="1:47" ht="15.75" thickBot="1" x14ac:dyDescent="0.3">
      <c r="A470" s="34"/>
      <c r="B470" s="1"/>
      <c r="C470" s="1"/>
      <c r="D470" s="1"/>
      <c r="E470" s="1"/>
      <c r="F470" s="1"/>
      <c r="G470" s="1"/>
      <c r="H470" s="1"/>
      <c r="I470" s="1"/>
      <c r="J470" s="1"/>
      <c r="K470" s="1"/>
      <c r="L470" s="1"/>
      <c r="M470" s="1"/>
      <c r="N470" s="1"/>
      <c r="O470" s="1"/>
      <c r="P470" s="1"/>
      <c r="Q470" s="1"/>
      <c r="R470" s="1"/>
      <c r="S470" s="1"/>
      <c r="T470" s="1"/>
      <c r="U470" s="7"/>
      <c r="V470" s="25"/>
      <c r="W470" s="15"/>
      <c r="X470" s="12"/>
      <c r="Y470" s="1"/>
      <c r="Z470" s="1"/>
      <c r="AA470" s="1"/>
      <c r="AB470" s="1"/>
      <c r="AC470" s="1"/>
      <c r="AD470" s="1"/>
      <c r="AE470" s="1"/>
      <c r="AF470" s="1"/>
      <c r="AG470" s="1"/>
      <c r="AH470" s="1"/>
      <c r="AI470" s="1"/>
      <c r="AJ470" s="1"/>
      <c r="AK470" s="1"/>
      <c r="AL470" s="1"/>
      <c r="AM470" s="1"/>
      <c r="AN470" s="1"/>
      <c r="AO470" s="1"/>
      <c r="AP470" s="1"/>
      <c r="AQ470" s="1"/>
      <c r="AR470" s="1"/>
      <c r="AS470" s="1"/>
      <c r="AT470" s="1"/>
      <c r="AU470" s="1"/>
    </row>
    <row r="471" spans="1:47" ht="15.75" thickBot="1" x14ac:dyDescent="0.3">
      <c r="A471" s="34"/>
      <c r="B471" s="1"/>
      <c r="C471" s="1"/>
      <c r="D471" s="1"/>
      <c r="E471" s="1"/>
      <c r="F471" s="1"/>
      <c r="G471" s="1"/>
      <c r="H471" s="1"/>
      <c r="I471" s="1"/>
      <c r="J471" s="1"/>
      <c r="K471" s="1"/>
      <c r="L471" s="1"/>
      <c r="M471" s="1"/>
      <c r="N471" s="1"/>
      <c r="O471" s="1"/>
      <c r="P471" s="1"/>
      <c r="Q471" s="1"/>
      <c r="R471" s="1"/>
      <c r="S471" s="1"/>
      <c r="T471" s="1"/>
      <c r="U471" s="7"/>
      <c r="V471" s="25"/>
      <c r="W471" s="15"/>
      <c r="X471" s="12"/>
      <c r="Y471" s="1"/>
      <c r="Z471" s="1"/>
      <c r="AA471" s="1"/>
      <c r="AB471" s="1"/>
      <c r="AC471" s="1"/>
      <c r="AD471" s="1"/>
      <c r="AE471" s="1"/>
      <c r="AF471" s="1"/>
      <c r="AG471" s="1"/>
      <c r="AH471" s="1"/>
      <c r="AI471" s="1"/>
      <c r="AJ471" s="1"/>
      <c r="AK471" s="1"/>
      <c r="AL471" s="1"/>
      <c r="AM471" s="1"/>
      <c r="AN471" s="1"/>
      <c r="AO471" s="1"/>
      <c r="AP471" s="1"/>
      <c r="AQ471" s="1"/>
      <c r="AR471" s="1"/>
      <c r="AS471" s="1"/>
      <c r="AT471" s="1"/>
      <c r="AU471" s="1"/>
    </row>
    <row r="472" spans="1:47" ht="15.75" thickBot="1" x14ac:dyDescent="0.3">
      <c r="A472" s="34"/>
      <c r="B472" s="1"/>
      <c r="C472" s="1"/>
      <c r="D472" s="1"/>
      <c r="E472" s="1"/>
      <c r="F472" s="1"/>
      <c r="G472" s="1"/>
      <c r="H472" s="1"/>
      <c r="I472" s="1"/>
      <c r="J472" s="1"/>
      <c r="K472" s="1"/>
      <c r="L472" s="1"/>
      <c r="M472" s="1"/>
      <c r="N472" s="1"/>
      <c r="O472" s="1"/>
      <c r="P472" s="1"/>
      <c r="Q472" s="1"/>
      <c r="R472" s="1"/>
      <c r="S472" s="1"/>
      <c r="T472" s="1"/>
      <c r="U472" s="7"/>
      <c r="V472" s="25"/>
      <c r="W472" s="15"/>
      <c r="X472" s="12"/>
      <c r="Y472" s="1"/>
      <c r="Z472" s="1"/>
      <c r="AA472" s="1"/>
      <c r="AB472" s="1"/>
      <c r="AC472" s="1"/>
      <c r="AD472" s="1"/>
      <c r="AE472" s="1"/>
      <c r="AF472" s="1"/>
      <c r="AG472" s="1"/>
      <c r="AH472" s="1"/>
      <c r="AI472" s="1"/>
      <c r="AJ472" s="1"/>
      <c r="AK472" s="1"/>
      <c r="AL472" s="1"/>
      <c r="AM472" s="1"/>
      <c r="AN472" s="1"/>
      <c r="AO472" s="1"/>
      <c r="AP472" s="1"/>
      <c r="AQ472" s="1"/>
      <c r="AR472" s="1"/>
      <c r="AS472" s="1"/>
      <c r="AT472" s="1"/>
      <c r="AU472" s="1"/>
    </row>
    <row r="473" spans="1:47" ht="15.75" thickBot="1" x14ac:dyDescent="0.3">
      <c r="A473" s="34"/>
      <c r="B473" s="1"/>
      <c r="C473" s="1"/>
      <c r="D473" s="1"/>
      <c r="E473" s="1"/>
      <c r="F473" s="1"/>
      <c r="G473" s="1"/>
      <c r="H473" s="1"/>
      <c r="I473" s="1"/>
      <c r="J473" s="1"/>
      <c r="K473" s="1"/>
      <c r="L473" s="1"/>
      <c r="M473" s="1"/>
      <c r="N473" s="1"/>
      <c r="O473" s="1"/>
      <c r="P473" s="1"/>
      <c r="Q473" s="1"/>
      <c r="R473" s="1"/>
      <c r="S473" s="1"/>
      <c r="T473" s="1"/>
      <c r="U473" s="7"/>
      <c r="V473" s="25"/>
      <c r="W473" s="15"/>
      <c r="X473" s="12"/>
      <c r="Y473" s="1"/>
      <c r="Z473" s="1"/>
      <c r="AA473" s="1"/>
      <c r="AB473" s="1"/>
      <c r="AC473" s="1"/>
      <c r="AD473" s="1"/>
      <c r="AE473" s="1"/>
      <c r="AF473" s="1"/>
      <c r="AG473" s="1"/>
      <c r="AH473" s="1"/>
      <c r="AI473" s="1"/>
      <c r="AJ473" s="1"/>
      <c r="AK473" s="1"/>
      <c r="AL473" s="1"/>
      <c r="AM473" s="1"/>
      <c r="AN473" s="1"/>
      <c r="AO473" s="1"/>
      <c r="AP473" s="1"/>
      <c r="AQ473" s="1"/>
      <c r="AR473" s="1"/>
      <c r="AS473" s="1"/>
      <c r="AT473" s="1"/>
      <c r="AU473" s="1"/>
    </row>
    <row r="474" spans="1:47" ht="15.75" thickBot="1" x14ac:dyDescent="0.3">
      <c r="A474" s="34"/>
      <c r="B474" s="1"/>
      <c r="C474" s="1"/>
      <c r="D474" s="1"/>
      <c r="E474" s="1"/>
      <c r="F474" s="1"/>
      <c r="G474" s="1"/>
      <c r="H474" s="1"/>
      <c r="I474" s="1"/>
      <c r="J474" s="1"/>
      <c r="K474" s="1"/>
      <c r="L474" s="1"/>
      <c r="M474" s="1"/>
      <c r="N474" s="1"/>
      <c r="O474" s="1"/>
      <c r="P474" s="1"/>
      <c r="Q474" s="1"/>
      <c r="R474" s="1"/>
      <c r="S474" s="1"/>
      <c r="T474" s="1"/>
      <c r="U474" s="7"/>
      <c r="V474" s="25"/>
      <c r="W474" s="15"/>
      <c r="X474" s="12"/>
      <c r="Y474" s="1"/>
      <c r="Z474" s="1"/>
      <c r="AA474" s="1"/>
      <c r="AB474" s="1"/>
      <c r="AC474" s="1"/>
      <c r="AD474" s="1"/>
      <c r="AE474" s="1"/>
      <c r="AF474" s="1"/>
      <c r="AG474" s="1"/>
      <c r="AH474" s="1"/>
      <c r="AI474" s="1"/>
      <c r="AJ474" s="1"/>
      <c r="AK474" s="1"/>
      <c r="AL474" s="1"/>
      <c r="AM474" s="1"/>
      <c r="AN474" s="1"/>
      <c r="AO474" s="1"/>
      <c r="AP474" s="1"/>
      <c r="AQ474" s="1"/>
      <c r="AR474" s="1"/>
      <c r="AS474" s="1"/>
      <c r="AT474" s="1"/>
      <c r="AU474" s="1"/>
    </row>
    <row r="475" spans="1:47" ht="15.75" thickBot="1" x14ac:dyDescent="0.3">
      <c r="A475" s="34"/>
      <c r="B475" s="1"/>
      <c r="C475" s="1"/>
      <c r="D475" s="1"/>
      <c r="E475" s="1"/>
      <c r="F475" s="1"/>
      <c r="G475" s="1"/>
      <c r="H475" s="1"/>
      <c r="I475" s="1"/>
      <c r="J475" s="1"/>
      <c r="K475" s="1"/>
      <c r="L475" s="1"/>
      <c r="M475" s="1"/>
      <c r="N475" s="1"/>
      <c r="O475" s="1"/>
      <c r="P475" s="1"/>
      <c r="Q475" s="1"/>
      <c r="R475" s="1"/>
      <c r="S475" s="1"/>
      <c r="T475" s="1"/>
      <c r="U475" s="7"/>
      <c r="V475" s="25"/>
      <c r="W475" s="15"/>
      <c r="X475" s="12"/>
      <c r="Y475" s="1"/>
      <c r="Z475" s="1"/>
      <c r="AA475" s="1"/>
      <c r="AB475" s="1"/>
      <c r="AC475" s="1"/>
      <c r="AD475" s="1"/>
      <c r="AE475" s="1"/>
      <c r="AF475" s="1"/>
      <c r="AG475" s="1"/>
      <c r="AH475" s="1"/>
      <c r="AI475" s="1"/>
      <c r="AJ475" s="1"/>
      <c r="AK475" s="1"/>
      <c r="AL475" s="1"/>
      <c r="AM475" s="1"/>
      <c r="AN475" s="1"/>
      <c r="AO475" s="1"/>
      <c r="AP475" s="1"/>
      <c r="AQ475" s="1"/>
      <c r="AR475" s="1"/>
      <c r="AS475" s="1"/>
      <c r="AT475" s="1"/>
      <c r="AU475" s="1"/>
    </row>
    <row r="476" spans="1:47" ht="15.75" thickBot="1" x14ac:dyDescent="0.3">
      <c r="A476" s="34"/>
      <c r="B476" s="1"/>
      <c r="C476" s="1"/>
      <c r="D476" s="1"/>
      <c r="E476" s="1"/>
      <c r="F476" s="1"/>
      <c r="G476" s="1"/>
      <c r="H476" s="1"/>
      <c r="I476" s="1"/>
      <c r="J476" s="1"/>
      <c r="K476" s="1"/>
      <c r="L476" s="1"/>
      <c r="M476" s="1"/>
      <c r="N476" s="1"/>
      <c r="O476" s="1"/>
      <c r="P476" s="1"/>
      <c r="Q476" s="1"/>
      <c r="R476" s="1"/>
      <c r="S476" s="1"/>
      <c r="T476" s="1"/>
      <c r="U476" s="7"/>
      <c r="V476" s="25"/>
      <c r="W476" s="15"/>
      <c r="X476" s="12"/>
      <c r="Y476" s="1"/>
      <c r="Z476" s="1"/>
      <c r="AA476" s="1"/>
      <c r="AB476" s="1"/>
      <c r="AC476" s="1"/>
      <c r="AD476" s="1"/>
      <c r="AE476" s="1"/>
      <c r="AF476" s="1"/>
      <c r="AG476" s="1"/>
      <c r="AH476" s="1"/>
      <c r="AI476" s="1"/>
      <c r="AJ476" s="1"/>
      <c r="AK476" s="1"/>
      <c r="AL476" s="1"/>
      <c r="AM476" s="1"/>
      <c r="AN476" s="1"/>
      <c r="AO476" s="1"/>
      <c r="AP476" s="1"/>
      <c r="AQ476" s="1"/>
      <c r="AR476" s="1"/>
      <c r="AS476" s="1"/>
      <c r="AT476" s="1"/>
      <c r="AU476" s="1"/>
    </row>
    <row r="477" spans="1:47" ht="15.75" thickBot="1" x14ac:dyDescent="0.3">
      <c r="A477" s="34"/>
      <c r="B477" s="1"/>
      <c r="C477" s="1"/>
      <c r="D477" s="1"/>
      <c r="E477" s="1"/>
      <c r="F477" s="1"/>
      <c r="G477" s="1"/>
      <c r="H477" s="1"/>
      <c r="I477" s="1"/>
      <c r="J477" s="1"/>
      <c r="K477" s="1"/>
      <c r="L477" s="1"/>
      <c r="M477" s="1"/>
      <c r="N477" s="1"/>
      <c r="O477" s="1"/>
      <c r="P477" s="1"/>
      <c r="Q477" s="1"/>
      <c r="R477" s="1"/>
      <c r="S477" s="1"/>
      <c r="T477" s="1"/>
      <c r="U477" s="7"/>
      <c r="V477" s="25"/>
      <c r="W477" s="15"/>
      <c r="X477" s="12"/>
      <c r="Y477" s="1"/>
      <c r="Z477" s="1"/>
      <c r="AA477" s="1"/>
      <c r="AB477" s="1"/>
      <c r="AC477" s="1"/>
      <c r="AD477" s="1"/>
      <c r="AE477" s="1"/>
      <c r="AF477" s="1"/>
      <c r="AG477" s="1"/>
      <c r="AH477" s="1"/>
      <c r="AI477" s="1"/>
      <c r="AJ477" s="1"/>
      <c r="AK477" s="1"/>
      <c r="AL477" s="1"/>
      <c r="AM477" s="1"/>
      <c r="AN477" s="1"/>
      <c r="AO477" s="1"/>
      <c r="AP477" s="1"/>
      <c r="AQ477" s="1"/>
      <c r="AR477" s="1"/>
      <c r="AS477" s="1"/>
      <c r="AT477" s="1"/>
      <c r="AU477" s="1"/>
    </row>
    <row r="478" spans="1:47" ht="15.75" thickBot="1" x14ac:dyDescent="0.3">
      <c r="A478" s="34"/>
      <c r="B478" s="1"/>
      <c r="C478" s="1"/>
      <c r="D478" s="1"/>
      <c r="E478" s="1"/>
      <c r="F478" s="1"/>
      <c r="G478" s="1"/>
      <c r="H478" s="1"/>
      <c r="I478" s="1"/>
      <c r="J478" s="1"/>
      <c r="K478" s="1"/>
      <c r="L478" s="1"/>
      <c r="M478" s="1"/>
      <c r="N478" s="1"/>
      <c r="O478" s="1"/>
      <c r="P478" s="1"/>
      <c r="Q478" s="1"/>
      <c r="R478" s="1"/>
      <c r="S478" s="1"/>
      <c r="T478" s="1"/>
      <c r="U478" s="7"/>
      <c r="V478" s="25"/>
      <c r="W478" s="15"/>
      <c r="X478" s="12"/>
      <c r="Y478" s="1"/>
      <c r="Z478" s="1"/>
      <c r="AA478" s="1"/>
      <c r="AB478" s="1"/>
      <c r="AC478" s="1"/>
      <c r="AD478" s="1"/>
      <c r="AE478" s="1"/>
      <c r="AF478" s="1"/>
      <c r="AG478" s="1"/>
      <c r="AH478" s="1"/>
      <c r="AI478" s="1"/>
      <c r="AJ478" s="1"/>
      <c r="AK478" s="1"/>
      <c r="AL478" s="1"/>
      <c r="AM478" s="1"/>
      <c r="AN478" s="1"/>
      <c r="AO478" s="1"/>
      <c r="AP478" s="1"/>
      <c r="AQ478" s="1"/>
      <c r="AR478" s="1"/>
      <c r="AS478" s="1"/>
      <c r="AT478" s="1"/>
      <c r="AU478" s="1"/>
    </row>
    <row r="479" spans="1:47" ht="15.75" thickBot="1" x14ac:dyDescent="0.3">
      <c r="A479" s="34"/>
      <c r="B479" s="1"/>
      <c r="C479" s="1"/>
      <c r="D479" s="1"/>
      <c r="E479" s="1"/>
      <c r="F479" s="1"/>
      <c r="G479" s="1"/>
      <c r="H479" s="1"/>
      <c r="I479" s="1"/>
      <c r="J479" s="1"/>
      <c r="K479" s="1"/>
      <c r="L479" s="1"/>
      <c r="M479" s="1"/>
      <c r="N479" s="1"/>
      <c r="O479" s="1"/>
      <c r="P479" s="1"/>
      <c r="Q479" s="1"/>
      <c r="R479" s="1"/>
      <c r="S479" s="1"/>
      <c r="T479" s="1"/>
      <c r="U479" s="7"/>
      <c r="V479" s="25"/>
      <c r="W479" s="15"/>
      <c r="X479" s="12"/>
      <c r="Y479" s="1"/>
      <c r="Z479" s="1"/>
      <c r="AA479" s="1"/>
      <c r="AB479" s="1"/>
      <c r="AC479" s="1"/>
      <c r="AD479" s="1"/>
      <c r="AE479" s="1"/>
      <c r="AF479" s="1"/>
      <c r="AG479" s="1"/>
      <c r="AH479" s="1"/>
      <c r="AI479" s="1"/>
      <c r="AJ479" s="1"/>
      <c r="AK479" s="1"/>
      <c r="AL479" s="1"/>
      <c r="AM479" s="1"/>
      <c r="AN479" s="1"/>
      <c r="AO479" s="1"/>
      <c r="AP479" s="1"/>
      <c r="AQ479" s="1"/>
      <c r="AR479" s="1"/>
      <c r="AS479" s="1"/>
      <c r="AT479" s="1"/>
      <c r="AU479" s="1"/>
    </row>
    <row r="480" spans="1:47" ht="15.75" thickBot="1" x14ac:dyDescent="0.3">
      <c r="A480" s="34"/>
      <c r="B480" s="1"/>
      <c r="C480" s="1"/>
      <c r="D480" s="1"/>
      <c r="E480" s="1"/>
      <c r="F480" s="1"/>
      <c r="G480" s="1"/>
      <c r="H480" s="1"/>
      <c r="I480" s="1"/>
      <c r="J480" s="1"/>
      <c r="K480" s="1"/>
      <c r="L480" s="1"/>
      <c r="M480" s="1"/>
      <c r="N480" s="1"/>
      <c r="O480" s="1"/>
      <c r="P480" s="1"/>
      <c r="Q480" s="1"/>
      <c r="R480" s="1"/>
      <c r="S480" s="1"/>
      <c r="T480" s="1"/>
      <c r="U480" s="7"/>
      <c r="V480" s="25"/>
      <c r="W480" s="15"/>
      <c r="X480" s="12"/>
      <c r="Y480" s="1"/>
      <c r="Z480" s="1"/>
      <c r="AA480" s="1"/>
      <c r="AB480" s="1"/>
      <c r="AC480" s="1"/>
      <c r="AD480" s="1"/>
      <c r="AE480" s="1"/>
      <c r="AF480" s="1"/>
      <c r="AG480" s="1"/>
      <c r="AH480" s="1"/>
      <c r="AI480" s="1"/>
      <c r="AJ480" s="1"/>
      <c r="AK480" s="1"/>
      <c r="AL480" s="1"/>
      <c r="AM480" s="1"/>
      <c r="AN480" s="1"/>
      <c r="AO480" s="1"/>
      <c r="AP480" s="1"/>
      <c r="AQ480" s="1"/>
      <c r="AR480" s="1"/>
      <c r="AS480" s="1"/>
      <c r="AT480" s="1"/>
      <c r="AU480" s="1"/>
    </row>
    <row r="481" spans="1:47" ht="15.75" thickBot="1" x14ac:dyDescent="0.3">
      <c r="A481" s="34"/>
      <c r="B481" s="1"/>
      <c r="C481" s="1"/>
      <c r="D481" s="1"/>
      <c r="E481" s="1"/>
      <c r="F481" s="1"/>
      <c r="G481" s="1"/>
      <c r="H481" s="1"/>
      <c r="I481" s="1"/>
      <c r="J481" s="1"/>
      <c r="K481" s="1"/>
      <c r="L481" s="1"/>
      <c r="M481" s="1"/>
      <c r="N481" s="1"/>
      <c r="O481" s="1"/>
      <c r="P481" s="1"/>
      <c r="Q481" s="1"/>
      <c r="R481" s="1"/>
      <c r="S481" s="1"/>
      <c r="T481" s="1"/>
      <c r="U481" s="7"/>
      <c r="V481" s="25"/>
      <c r="W481" s="15"/>
      <c r="X481" s="12"/>
      <c r="Y481" s="1"/>
      <c r="Z481" s="1"/>
      <c r="AA481" s="1"/>
      <c r="AB481" s="1"/>
      <c r="AC481" s="1"/>
      <c r="AD481" s="1"/>
      <c r="AE481" s="1"/>
      <c r="AF481" s="1"/>
      <c r="AG481" s="1"/>
      <c r="AH481" s="1"/>
      <c r="AI481" s="1"/>
      <c r="AJ481" s="1"/>
      <c r="AK481" s="1"/>
      <c r="AL481" s="1"/>
      <c r="AM481" s="1"/>
      <c r="AN481" s="1"/>
      <c r="AO481" s="1"/>
      <c r="AP481" s="1"/>
      <c r="AQ481" s="1"/>
      <c r="AR481" s="1"/>
      <c r="AS481" s="1"/>
      <c r="AT481" s="1"/>
      <c r="AU481" s="1"/>
    </row>
    <row r="482" spans="1:47" ht="15.75" thickBot="1" x14ac:dyDescent="0.3">
      <c r="A482" s="34"/>
      <c r="B482" s="1"/>
      <c r="C482" s="1"/>
      <c r="D482" s="1"/>
      <c r="E482" s="1"/>
      <c r="F482" s="1"/>
      <c r="G482" s="1"/>
      <c r="H482" s="1"/>
      <c r="I482" s="1"/>
      <c r="J482" s="1"/>
      <c r="K482" s="1"/>
      <c r="L482" s="1"/>
      <c r="M482" s="1"/>
      <c r="N482" s="1"/>
      <c r="O482" s="1"/>
      <c r="P482" s="1"/>
      <c r="Q482" s="1"/>
      <c r="R482" s="1"/>
      <c r="S482" s="1"/>
      <c r="T482" s="1"/>
      <c r="U482" s="7"/>
      <c r="V482" s="25"/>
      <c r="W482" s="15"/>
      <c r="X482" s="12"/>
      <c r="Y482" s="1"/>
      <c r="Z482" s="1"/>
      <c r="AA482" s="1"/>
      <c r="AB482" s="1"/>
      <c r="AC482" s="1"/>
      <c r="AD482" s="1"/>
      <c r="AE482" s="1"/>
      <c r="AF482" s="1"/>
      <c r="AG482" s="1"/>
      <c r="AH482" s="1"/>
      <c r="AI482" s="1"/>
      <c r="AJ482" s="1"/>
      <c r="AK482" s="1"/>
      <c r="AL482" s="1"/>
      <c r="AM482" s="1"/>
      <c r="AN482" s="1"/>
      <c r="AO482" s="1"/>
      <c r="AP482" s="1"/>
      <c r="AQ482" s="1"/>
      <c r="AR482" s="1"/>
      <c r="AS482" s="1"/>
      <c r="AT482" s="1"/>
      <c r="AU482" s="1"/>
    </row>
    <row r="483" spans="1:47" ht="15.75" thickBot="1" x14ac:dyDescent="0.3">
      <c r="A483" s="34"/>
      <c r="B483" s="1"/>
      <c r="C483" s="1"/>
      <c r="D483" s="1"/>
      <c r="E483" s="1"/>
      <c r="F483" s="1"/>
      <c r="G483" s="1"/>
      <c r="H483" s="1"/>
      <c r="I483" s="1"/>
      <c r="J483" s="1"/>
      <c r="K483" s="1"/>
      <c r="L483" s="1"/>
      <c r="M483" s="1"/>
      <c r="N483" s="1"/>
      <c r="O483" s="1"/>
      <c r="P483" s="1"/>
      <c r="Q483" s="1"/>
      <c r="R483" s="1"/>
      <c r="S483" s="1"/>
      <c r="T483" s="1"/>
      <c r="U483" s="7"/>
      <c r="V483" s="25"/>
      <c r="W483" s="15"/>
      <c r="X483" s="12"/>
      <c r="Y483" s="1"/>
      <c r="Z483" s="1"/>
      <c r="AA483" s="1"/>
      <c r="AB483" s="1"/>
      <c r="AC483" s="1"/>
      <c r="AD483" s="1"/>
      <c r="AE483" s="1"/>
      <c r="AF483" s="1"/>
      <c r="AG483" s="1"/>
      <c r="AH483" s="1"/>
      <c r="AI483" s="1"/>
      <c r="AJ483" s="1"/>
      <c r="AK483" s="1"/>
      <c r="AL483" s="1"/>
      <c r="AM483" s="1"/>
      <c r="AN483" s="1"/>
      <c r="AO483" s="1"/>
      <c r="AP483" s="1"/>
      <c r="AQ483" s="1"/>
      <c r="AR483" s="1"/>
      <c r="AS483" s="1"/>
      <c r="AT483" s="1"/>
      <c r="AU483" s="1"/>
    </row>
    <row r="484" spans="1:47" ht="15.75" thickBot="1" x14ac:dyDescent="0.3">
      <c r="A484" s="34"/>
      <c r="B484" s="1"/>
      <c r="C484" s="1"/>
      <c r="D484" s="1"/>
      <c r="E484" s="1"/>
      <c r="F484" s="1"/>
      <c r="G484" s="1"/>
      <c r="H484" s="1"/>
      <c r="I484" s="1"/>
      <c r="J484" s="1"/>
      <c r="K484" s="1"/>
      <c r="L484" s="1"/>
      <c r="M484" s="1"/>
      <c r="N484" s="1"/>
      <c r="O484" s="1"/>
      <c r="P484" s="1"/>
      <c r="Q484" s="1"/>
      <c r="R484" s="1"/>
      <c r="S484" s="1"/>
      <c r="T484" s="1"/>
      <c r="U484" s="7"/>
      <c r="V484" s="25"/>
      <c r="W484" s="15"/>
      <c r="X484" s="12"/>
      <c r="Y484" s="1"/>
      <c r="Z484" s="1"/>
      <c r="AA484" s="1"/>
      <c r="AB484" s="1"/>
      <c r="AC484" s="1"/>
      <c r="AD484" s="1"/>
      <c r="AE484" s="1"/>
      <c r="AF484" s="1"/>
      <c r="AG484" s="1"/>
      <c r="AH484" s="1"/>
      <c r="AI484" s="1"/>
      <c r="AJ484" s="1"/>
      <c r="AK484" s="1"/>
      <c r="AL484" s="1"/>
      <c r="AM484" s="1"/>
      <c r="AN484" s="1"/>
      <c r="AO484" s="1"/>
      <c r="AP484" s="1"/>
      <c r="AQ484" s="1"/>
      <c r="AR484" s="1"/>
      <c r="AS484" s="1"/>
      <c r="AT484" s="1"/>
      <c r="AU484" s="1"/>
    </row>
    <row r="485" spans="1:47" ht="15.75" thickBot="1" x14ac:dyDescent="0.3">
      <c r="A485" s="34"/>
      <c r="B485" s="1"/>
      <c r="C485" s="1"/>
      <c r="D485" s="1"/>
      <c r="E485" s="1"/>
      <c r="F485" s="1"/>
      <c r="G485" s="1"/>
      <c r="H485" s="1"/>
      <c r="I485" s="1"/>
      <c r="J485" s="1"/>
      <c r="K485" s="1"/>
      <c r="L485" s="1"/>
      <c r="M485" s="1"/>
      <c r="N485" s="1"/>
      <c r="O485" s="1"/>
      <c r="P485" s="1"/>
      <c r="Q485" s="1"/>
      <c r="R485" s="1"/>
      <c r="S485" s="1"/>
      <c r="T485" s="1"/>
      <c r="U485" s="7"/>
      <c r="V485" s="25"/>
      <c r="W485" s="15"/>
      <c r="X485" s="12"/>
      <c r="Y485" s="1"/>
      <c r="Z485" s="1"/>
      <c r="AA485" s="1"/>
      <c r="AB485" s="1"/>
      <c r="AC485" s="1"/>
      <c r="AD485" s="1"/>
      <c r="AE485" s="1"/>
      <c r="AF485" s="1"/>
      <c r="AG485" s="1"/>
      <c r="AH485" s="1"/>
      <c r="AI485" s="1"/>
      <c r="AJ485" s="1"/>
      <c r="AK485" s="1"/>
      <c r="AL485" s="1"/>
      <c r="AM485" s="1"/>
      <c r="AN485" s="1"/>
      <c r="AO485" s="1"/>
      <c r="AP485" s="1"/>
      <c r="AQ485" s="1"/>
      <c r="AR485" s="1"/>
      <c r="AS485" s="1"/>
      <c r="AT485" s="1"/>
      <c r="AU485" s="1"/>
    </row>
    <row r="486" spans="1:47" ht="15.75" thickBot="1" x14ac:dyDescent="0.3">
      <c r="A486" s="34"/>
      <c r="B486" s="1"/>
      <c r="C486" s="1"/>
      <c r="D486" s="1"/>
      <c r="E486" s="1"/>
      <c r="F486" s="1"/>
      <c r="G486" s="1"/>
      <c r="H486" s="1"/>
      <c r="I486" s="1"/>
      <c r="J486" s="1"/>
      <c r="K486" s="1"/>
      <c r="L486" s="1"/>
      <c r="M486" s="1"/>
      <c r="N486" s="1"/>
      <c r="O486" s="1"/>
      <c r="P486" s="1"/>
      <c r="Q486" s="1"/>
      <c r="R486" s="1"/>
      <c r="S486" s="1"/>
      <c r="T486" s="1"/>
      <c r="U486" s="7"/>
      <c r="V486" s="25"/>
      <c r="W486" s="15"/>
      <c r="X486" s="12"/>
      <c r="Y486" s="1"/>
      <c r="Z486" s="1"/>
      <c r="AA486" s="1"/>
      <c r="AB486" s="1"/>
      <c r="AC486" s="1"/>
      <c r="AD486" s="1"/>
      <c r="AE486" s="1"/>
      <c r="AF486" s="1"/>
      <c r="AG486" s="1"/>
      <c r="AH486" s="1"/>
      <c r="AI486" s="1"/>
      <c r="AJ486" s="1"/>
      <c r="AK486" s="1"/>
      <c r="AL486" s="1"/>
      <c r="AM486" s="1"/>
      <c r="AN486" s="1"/>
      <c r="AO486" s="1"/>
      <c r="AP486" s="1"/>
      <c r="AQ486" s="1"/>
      <c r="AR486" s="1"/>
      <c r="AS486" s="1"/>
      <c r="AT486" s="1"/>
      <c r="AU486" s="1"/>
    </row>
    <row r="487" spans="1:47" ht="15.75" thickBot="1" x14ac:dyDescent="0.3">
      <c r="A487" s="34"/>
      <c r="B487" s="1"/>
      <c r="C487" s="1"/>
      <c r="D487" s="1"/>
      <c r="E487" s="1"/>
      <c r="F487" s="1"/>
      <c r="G487" s="1"/>
      <c r="H487" s="1"/>
      <c r="I487" s="1"/>
      <c r="J487" s="1"/>
      <c r="K487" s="1"/>
      <c r="L487" s="1"/>
      <c r="M487" s="1"/>
      <c r="N487" s="1"/>
      <c r="O487" s="1"/>
      <c r="P487" s="1"/>
      <c r="Q487" s="1"/>
      <c r="R487" s="1"/>
      <c r="S487" s="1"/>
      <c r="T487" s="1"/>
      <c r="U487" s="7"/>
      <c r="V487" s="25"/>
      <c r="W487" s="15"/>
      <c r="X487" s="12"/>
      <c r="Y487" s="1"/>
      <c r="Z487" s="1"/>
      <c r="AA487" s="1"/>
      <c r="AB487" s="1"/>
      <c r="AC487" s="1"/>
      <c r="AD487" s="1"/>
      <c r="AE487" s="1"/>
      <c r="AF487" s="1"/>
      <c r="AG487" s="1"/>
      <c r="AH487" s="1"/>
      <c r="AI487" s="1"/>
      <c r="AJ487" s="1"/>
      <c r="AK487" s="1"/>
      <c r="AL487" s="1"/>
      <c r="AM487" s="1"/>
      <c r="AN487" s="1"/>
      <c r="AO487" s="1"/>
      <c r="AP487" s="1"/>
      <c r="AQ487" s="1"/>
      <c r="AR487" s="1"/>
      <c r="AS487" s="1"/>
      <c r="AT487" s="1"/>
      <c r="AU487" s="1"/>
    </row>
    <row r="488" spans="1:47" ht="15.75" thickBot="1" x14ac:dyDescent="0.3">
      <c r="A488" s="34"/>
      <c r="B488" s="1"/>
      <c r="C488" s="1"/>
      <c r="D488" s="1"/>
      <c r="E488" s="1"/>
      <c r="F488" s="1"/>
      <c r="G488" s="1"/>
      <c r="H488" s="1"/>
      <c r="I488" s="1"/>
      <c r="J488" s="1"/>
      <c r="K488" s="1"/>
      <c r="L488" s="1"/>
      <c r="M488" s="1"/>
      <c r="N488" s="1"/>
      <c r="O488" s="1"/>
      <c r="P488" s="1"/>
      <c r="Q488" s="1"/>
      <c r="R488" s="1"/>
      <c r="S488" s="1"/>
      <c r="T488" s="1"/>
      <c r="U488" s="7"/>
      <c r="V488" s="25"/>
      <c r="W488" s="15"/>
      <c r="X488" s="12"/>
      <c r="Y488" s="1"/>
      <c r="Z488" s="1"/>
      <c r="AA488" s="1"/>
      <c r="AB488" s="1"/>
      <c r="AC488" s="1"/>
      <c r="AD488" s="1"/>
      <c r="AE488" s="1"/>
      <c r="AF488" s="1"/>
      <c r="AG488" s="1"/>
      <c r="AH488" s="1"/>
      <c r="AI488" s="1"/>
      <c r="AJ488" s="1"/>
      <c r="AK488" s="1"/>
      <c r="AL488" s="1"/>
      <c r="AM488" s="1"/>
      <c r="AN488" s="1"/>
      <c r="AO488" s="1"/>
      <c r="AP488" s="1"/>
      <c r="AQ488" s="1"/>
      <c r="AR488" s="1"/>
      <c r="AS488" s="1"/>
      <c r="AT488" s="1"/>
      <c r="AU488" s="1"/>
    </row>
    <row r="489" spans="1:47" ht="15.75" thickBot="1" x14ac:dyDescent="0.3">
      <c r="A489" s="34"/>
      <c r="B489" s="1"/>
      <c r="C489" s="1"/>
      <c r="D489" s="1"/>
      <c r="E489" s="1"/>
      <c r="F489" s="1"/>
      <c r="G489" s="1"/>
      <c r="H489" s="1"/>
      <c r="I489" s="1"/>
      <c r="J489" s="1"/>
      <c r="K489" s="1"/>
      <c r="L489" s="1"/>
      <c r="M489" s="1"/>
      <c r="N489" s="1"/>
      <c r="O489" s="1"/>
      <c r="P489" s="1"/>
      <c r="Q489" s="1"/>
      <c r="R489" s="1"/>
      <c r="S489" s="1"/>
      <c r="T489" s="1"/>
      <c r="U489" s="7"/>
      <c r="V489" s="25"/>
      <c r="W489" s="15"/>
      <c r="X489" s="12"/>
      <c r="Y489" s="1"/>
      <c r="Z489" s="1"/>
      <c r="AA489" s="1"/>
      <c r="AB489" s="1"/>
      <c r="AC489" s="1"/>
      <c r="AD489" s="1"/>
      <c r="AE489" s="1"/>
      <c r="AF489" s="1"/>
      <c r="AG489" s="1"/>
      <c r="AH489" s="1"/>
      <c r="AI489" s="1"/>
      <c r="AJ489" s="1"/>
      <c r="AK489" s="1"/>
      <c r="AL489" s="1"/>
      <c r="AM489" s="1"/>
      <c r="AN489" s="1"/>
      <c r="AO489" s="1"/>
      <c r="AP489" s="1"/>
      <c r="AQ489" s="1"/>
      <c r="AR489" s="1"/>
      <c r="AS489" s="1"/>
      <c r="AT489" s="1"/>
      <c r="AU489" s="1"/>
    </row>
    <row r="490" spans="1:47" ht="15.75" thickBot="1" x14ac:dyDescent="0.3">
      <c r="A490" s="34"/>
      <c r="B490" s="1"/>
      <c r="C490" s="1"/>
      <c r="D490" s="1"/>
      <c r="E490" s="1"/>
      <c r="F490" s="1"/>
      <c r="G490" s="1"/>
      <c r="H490" s="1"/>
      <c r="I490" s="1"/>
      <c r="J490" s="1"/>
      <c r="K490" s="1"/>
      <c r="L490" s="1"/>
      <c r="M490" s="1"/>
      <c r="N490" s="1"/>
      <c r="O490" s="1"/>
      <c r="P490" s="1"/>
      <c r="Q490" s="1"/>
      <c r="R490" s="1"/>
      <c r="S490" s="1"/>
      <c r="T490" s="1"/>
      <c r="U490" s="7"/>
      <c r="V490" s="25"/>
      <c r="W490" s="15"/>
      <c r="X490" s="12"/>
      <c r="Y490" s="1"/>
      <c r="Z490" s="1"/>
      <c r="AA490" s="1"/>
      <c r="AB490" s="1"/>
      <c r="AC490" s="1"/>
      <c r="AD490" s="1"/>
      <c r="AE490" s="1"/>
      <c r="AF490" s="1"/>
      <c r="AG490" s="1"/>
      <c r="AH490" s="1"/>
      <c r="AI490" s="1"/>
      <c r="AJ490" s="1"/>
      <c r="AK490" s="1"/>
      <c r="AL490" s="1"/>
      <c r="AM490" s="1"/>
      <c r="AN490" s="1"/>
      <c r="AO490" s="1"/>
      <c r="AP490" s="1"/>
      <c r="AQ490" s="1"/>
      <c r="AR490" s="1"/>
      <c r="AS490" s="1"/>
      <c r="AT490" s="1"/>
      <c r="AU490" s="1"/>
    </row>
    <row r="491" spans="1:47" ht="15.75" thickBot="1" x14ac:dyDescent="0.3">
      <c r="A491" s="34"/>
      <c r="B491" s="1"/>
      <c r="C491" s="1"/>
      <c r="D491" s="1"/>
      <c r="E491" s="1"/>
      <c r="F491" s="1"/>
      <c r="G491" s="1"/>
      <c r="H491" s="1"/>
      <c r="I491" s="1"/>
      <c r="J491" s="1"/>
      <c r="K491" s="1"/>
      <c r="L491" s="1"/>
      <c r="M491" s="1"/>
      <c r="N491" s="1"/>
      <c r="O491" s="1"/>
      <c r="P491" s="1"/>
      <c r="Q491" s="1"/>
      <c r="R491" s="1"/>
      <c r="S491" s="1"/>
      <c r="T491" s="1"/>
      <c r="U491" s="7"/>
      <c r="V491" s="25"/>
      <c r="W491" s="15"/>
      <c r="X491" s="12"/>
      <c r="Y491" s="1"/>
      <c r="Z491" s="1"/>
      <c r="AA491" s="1"/>
      <c r="AB491" s="1"/>
      <c r="AC491" s="1"/>
      <c r="AD491" s="1"/>
      <c r="AE491" s="1"/>
      <c r="AF491" s="1"/>
      <c r="AG491" s="1"/>
      <c r="AH491" s="1"/>
      <c r="AI491" s="1"/>
      <c r="AJ491" s="1"/>
      <c r="AK491" s="1"/>
      <c r="AL491" s="1"/>
      <c r="AM491" s="1"/>
      <c r="AN491" s="1"/>
      <c r="AO491" s="1"/>
      <c r="AP491" s="1"/>
      <c r="AQ491" s="1"/>
      <c r="AR491" s="1"/>
      <c r="AS491" s="1"/>
      <c r="AT491" s="1"/>
      <c r="AU491" s="1"/>
    </row>
    <row r="492" spans="1:47" ht="15.75" thickBot="1" x14ac:dyDescent="0.3">
      <c r="A492" s="34"/>
      <c r="B492" s="1"/>
      <c r="C492" s="1"/>
      <c r="D492" s="1"/>
      <c r="E492" s="1"/>
      <c r="F492" s="1"/>
      <c r="G492" s="1"/>
      <c r="H492" s="1"/>
      <c r="I492" s="1"/>
      <c r="J492" s="1"/>
      <c r="K492" s="1"/>
      <c r="L492" s="1"/>
      <c r="M492" s="1"/>
      <c r="N492" s="1"/>
      <c r="O492" s="1"/>
      <c r="P492" s="1"/>
      <c r="Q492" s="1"/>
      <c r="R492" s="1"/>
      <c r="S492" s="1"/>
      <c r="T492" s="1"/>
      <c r="U492" s="7"/>
      <c r="V492" s="25"/>
      <c r="W492" s="15"/>
      <c r="X492" s="12"/>
      <c r="Y492" s="1"/>
      <c r="Z492" s="1"/>
      <c r="AA492" s="1"/>
      <c r="AB492" s="1"/>
      <c r="AC492" s="1"/>
      <c r="AD492" s="1"/>
      <c r="AE492" s="1"/>
      <c r="AF492" s="1"/>
      <c r="AG492" s="1"/>
      <c r="AH492" s="1"/>
      <c r="AI492" s="1"/>
      <c r="AJ492" s="1"/>
      <c r="AK492" s="1"/>
      <c r="AL492" s="1"/>
      <c r="AM492" s="1"/>
      <c r="AN492" s="1"/>
      <c r="AO492" s="1"/>
      <c r="AP492" s="1"/>
      <c r="AQ492" s="1"/>
      <c r="AR492" s="1"/>
      <c r="AS492" s="1"/>
      <c r="AT492" s="1"/>
      <c r="AU492" s="1"/>
    </row>
    <row r="493" spans="1:47" ht="15.75" thickBot="1" x14ac:dyDescent="0.3">
      <c r="A493" s="34"/>
      <c r="B493" s="1"/>
      <c r="C493" s="1"/>
      <c r="D493" s="1"/>
      <c r="E493" s="1"/>
      <c r="F493" s="1"/>
      <c r="G493" s="1"/>
      <c r="H493" s="1"/>
      <c r="I493" s="1"/>
      <c r="J493" s="1"/>
      <c r="K493" s="1"/>
      <c r="L493" s="1"/>
      <c r="M493" s="1"/>
      <c r="N493" s="1"/>
      <c r="O493" s="1"/>
      <c r="P493" s="1"/>
      <c r="Q493" s="1"/>
      <c r="R493" s="1"/>
      <c r="S493" s="1"/>
      <c r="T493" s="1"/>
      <c r="U493" s="7"/>
      <c r="V493" s="25"/>
      <c r="W493" s="15"/>
      <c r="X493" s="12"/>
      <c r="Y493" s="1"/>
      <c r="Z493" s="1"/>
      <c r="AA493" s="1"/>
      <c r="AB493" s="1"/>
      <c r="AC493" s="1"/>
      <c r="AD493" s="1"/>
      <c r="AE493" s="1"/>
      <c r="AF493" s="1"/>
      <c r="AG493" s="1"/>
      <c r="AH493" s="1"/>
      <c r="AI493" s="1"/>
      <c r="AJ493" s="1"/>
      <c r="AK493" s="1"/>
      <c r="AL493" s="1"/>
      <c r="AM493" s="1"/>
      <c r="AN493" s="1"/>
      <c r="AO493" s="1"/>
      <c r="AP493" s="1"/>
      <c r="AQ493" s="1"/>
      <c r="AR493" s="1"/>
      <c r="AS493" s="1"/>
      <c r="AT493" s="1"/>
      <c r="AU493" s="1"/>
    </row>
    <row r="494" spans="1:47" ht="15.75" thickBot="1" x14ac:dyDescent="0.3">
      <c r="A494" s="34"/>
      <c r="B494" s="1"/>
      <c r="C494" s="1"/>
      <c r="D494" s="1"/>
      <c r="E494" s="1"/>
      <c r="F494" s="1"/>
      <c r="G494" s="1"/>
      <c r="H494" s="1"/>
      <c r="I494" s="1"/>
      <c r="J494" s="1"/>
      <c r="K494" s="1"/>
      <c r="L494" s="1"/>
      <c r="M494" s="1"/>
      <c r="N494" s="1"/>
      <c r="O494" s="1"/>
      <c r="P494" s="1"/>
      <c r="Q494" s="1"/>
      <c r="R494" s="1"/>
      <c r="S494" s="1"/>
      <c r="T494" s="1"/>
      <c r="U494" s="7"/>
      <c r="V494" s="25"/>
      <c r="W494" s="15"/>
      <c r="X494" s="12"/>
      <c r="Y494" s="1"/>
      <c r="Z494" s="1"/>
      <c r="AA494" s="1"/>
      <c r="AB494" s="1"/>
      <c r="AC494" s="1"/>
      <c r="AD494" s="1"/>
      <c r="AE494" s="1"/>
      <c r="AF494" s="1"/>
      <c r="AG494" s="1"/>
      <c r="AH494" s="1"/>
      <c r="AI494" s="1"/>
      <c r="AJ494" s="1"/>
      <c r="AK494" s="1"/>
      <c r="AL494" s="1"/>
      <c r="AM494" s="1"/>
      <c r="AN494" s="1"/>
      <c r="AO494" s="1"/>
      <c r="AP494" s="1"/>
      <c r="AQ494" s="1"/>
      <c r="AR494" s="1"/>
      <c r="AS494" s="1"/>
      <c r="AT494" s="1"/>
      <c r="AU494" s="1"/>
    </row>
    <row r="495" spans="1:47" ht="15.75" thickBot="1" x14ac:dyDescent="0.3">
      <c r="A495" s="34"/>
      <c r="B495" s="1"/>
      <c r="C495" s="1"/>
      <c r="D495" s="1"/>
      <c r="E495" s="1"/>
      <c r="F495" s="1"/>
      <c r="G495" s="1"/>
      <c r="H495" s="1"/>
      <c r="I495" s="1"/>
      <c r="J495" s="1"/>
      <c r="K495" s="1"/>
      <c r="L495" s="1"/>
      <c r="M495" s="1"/>
      <c r="N495" s="1"/>
      <c r="O495" s="1"/>
      <c r="P495" s="1"/>
      <c r="Q495" s="1"/>
      <c r="R495" s="1"/>
      <c r="S495" s="1"/>
      <c r="T495" s="1"/>
      <c r="U495" s="7"/>
      <c r="V495" s="25"/>
      <c r="W495" s="15"/>
      <c r="X495" s="12"/>
      <c r="Y495" s="1"/>
      <c r="Z495" s="1"/>
      <c r="AA495" s="1"/>
      <c r="AB495" s="1"/>
      <c r="AC495" s="1"/>
      <c r="AD495" s="1"/>
      <c r="AE495" s="1"/>
      <c r="AF495" s="1"/>
      <c r="AG495" s="1"/>
      <c r="AH495" s="1"/>
      <c r="AI495" s="1"/>
      <c r="AJ495" s="1"/>
      <c r="AK495" s="1"/>
      <c r="AL495" s="1"/>
      <c r="AM495" s="1"/>
      <c r="AN495" s="1"/>
      <c r="AO495" s="1"/>
      <c r="AP495" s="1"/>
      <c r="AQ495" s="1"/>
      <c r="AR495" s="1"/>
      <c r="AS495" s="1"/>
      <c r="AT495" s="1"/>
      <c r="AU495" s="1"/>
    </row>
    <row r="496" spans="1:47" ht="15.75" thickBot="1" x14ac:dyDescent="0.3">
      <c r="A496" s="34"/>
      <c r="B496" s="1"/>
      <c r="C496" s="1"/>
      <c r="D496" s="1"/>
      <c r="E496" s="1"/>
      <c r="F496" s="1"/>
      <c r="G496" s="1"/>
      <c r="H496" s="1"/>
      <c r="I496" s="1"/>
      <c r="J496" s="1"/>
      <c r="K496" s="1"/>
      <c r="L496" s="1"/>
      <c r="M496" s="1"/>
      <c r="N496" s="1"/>
      <c r="O496" s="1"/>
      <c r="P496" s="1"/>
      <c r="Q496" s="1"/>
      <c r="R496" s="1"/>
      <c r="S496" s="1"/>
      <c r="T496" s="1"/>
      <c r="U496" s="7"/>
      <c r="V496" s="25"/>
      <c r="W496" s="15"/>
      <c r="X496" s="12"/>
      <c r="Y496" s="1"/>
      <c r="Z496" s="1"/>
      <c r="AA496" s="1"/>
      <c r="AB496" s="1"/>
      <c r="AC496" s="1"/>
      <c r="AD496" s="1"/>
      <c r="AE496" s="1"/>
      <c r="AF496" s="1"/>
      <c r="AG496" s="1"/>
      <c r="AH496" s="1"/>
      <c r="AI496" s="1"/>
      <c r="AJ496" s="1"/>
      <c r="AK496" s="1"/>
      <c r="AL496" s="1"/>
      <c r="AM496" s="1"/>
      <c r="AN496" s="1"/>
      <c r="AO496" s="1"/>
      <c r="AP496" s="1"/>
      <c r="AQ496" s="1"/>
      <c r="AR496" s="1"/>
      <c r="AS496" s="1"/>
      <c r="AT496" s="1"/>
      <c r="AU496" s="1"/>
    </row>
    <row r="497" spans="1:47" ht="15.75" thickBot="1" x14ac:dyDescent="0.3">
      <c r="A497" s="34"/>
      <c r="B497" s="1"/>
      <c r="C497" s="1"/>
      <c r="D497" s="1"/>
      <c r="E497" s="1"/>
      <c r="F497" s="1"/>
      <c r="G497" s="1"/>
      <c r="H497" s="1"/>
      <c r="I497" s="1"/>
      <c r="J497" s="1"/>
      <c r="K497" s="1"/>
      <c r="L497" s="1"/>
      <c r="M497" s="1"/>
      <c r="N497" s="1"/>
      <c r="O497" s="1"/>
      <c r="P497" s="1"/>
      <c r="Q497" s="1"/>
      <c r="R497" s="1"/>
      <c r="S497" s="1"/>
      <c r="T497" s="1"/>
      <c r="U497" s="7"/>
      <c r="V497" s="25"/>
      <c r="W497" s="15"/>
      <c r="X497" s="12"/>
      <c r="Y497" s="1"/>
      <c r="Z497" s="1"/>
      <c r="AA497" s="1"/>
      <c r="AB497" s="1"/>
      <c r="AC497" s="1"/>
      <c r="AD497" s="1"/>
      <c r="AE497" s="1"/>
      <c r="AF497" s="1"/>
      <c r="AG497" s="1"/>
      <c r="AH497" s="1"/>
      <c r="AI497" s="1"/>
      <c r="AJ497" s="1"/>
      <c r="AK497" s="1"/>
      <c r="AL497" s="1"/>
      <c r="AM497" s="1"/>
      <c r="AN497" s="1"/>
      <c r="AO497" s="1"/>
      <c r="AP497" s="1"/>
      <c r="AQ497" s="1"/>
      <c r="AR497" s="1"/>
      <c r="AS497" s="1"/>
      <c r="AT497" s="1"/>
      <c r="AU497" s="1"/>
    </row>
    <row r="498" spans="1:47" ht="15.75" thickBot="1" x14ac:dyDescent="0.3">
      <c r="A498" s="34"/>
      <c r="B498" s="1"/>
      <c r="C498" s="1"/>
      <c r="D498" s="1"/>
      <c r="E498" s="1"/>
      <c r="F498" s="1"/>
      <c r="G498" s="1"/>
      <c r="H498" s="1"/>
      <c r="I498" s="1"/>
      <c r="J498" s="1"/>
      <c r="K498" s="1"/>
      <c r="L498" s="1"/>
      <c r="M498" s="1"/>
      <c r="N498" s="1"/>
      <c r="O498" s="1"/>
      <c r="P498" s="1"/>
      <c r="Q498" s="1"/>
      <c r="R498" s="1"/>
      <c r="S498" s="1"/>
      <c r="T498" s="1"/>
      <c r="U498" s="7"/>
      <c r="V498" s="25"/>
      <c r="W498" s="15"/>
      <c r="X498" s="12"/>
      <c r="Y498" s="1"/>
      <c r="Z498" s="1"/>
      <c r="AA498" s="1"/>
      <c r="AB498" s="1"/>
      <c r="AC498" s="1"/>
      <c r="AD498" s="1"/>
      <c r="AE498" s="1"/>
      <c r="AF498" s="1"/>
      <c r="AG498" s="1"/>
      <c r="AH498" s="1"/>
      <c r="AI498" s="1"/>
      <c r="AJ498" s="1"/>
      <c r="AK498" s="1"/>
      <c r="AL498" s="1"/>
      <c r="AM498" s="1"/>
      <c r="AN498" s="1"/>
      <c r="AO498" s="1"/>
      <c r="AP498" s="1"/>
      <c r="AQ498" s="1"/>
      <c r="AR498" s="1"/>
      <c r="AS498" s="1"/>
      <c r="AT498" s="1"/>
      <c r="AU498" s="1"/>
    </row>
    <row r="499" spans="1:47" ht="15.75" thickBot="1" x14ac:dyDescent="0.3">
      <c r="A499" s="34"/>
      <c r="B499" s="1"/>
      <c r="C499" s="1"/>
      <c r="D499" s="1"/>
      <c r="E499" s="1"/>
      <c r="F499" s="1"/>
      <c r="G499" s="1"/>
      <c r="H499" s="1"/>
      <c r="I499" s="1"/>
      <c r="J499" s="1"/>
      <c r="K499" s="1"/>
      <c r="L499" s="1"/>
      <c r="M499" s="1"/>
      <c r="N499" s="1"/>
      <c r="O499" s="1"/>
      <c r="P499" s="1"/>
      <c r="Q499" s="1"/>
      <c r="R499" s="1"/>
      <c r="S499" s="1"/>
      <c r="T499" s="1"/>
      <c r="U499" s="7"/>
      <c r="V499" s="25"/>
      <c r="W499" s="15"/>
      <c r="X499" s="12"/>
      <c r="Y499" s="1"/>
      <c r="Z499" s="1"/>
      <c r="AA499" s="1"/>
      <c r="AB499" s="1"/>
      <c r="AC499" s="1"/>
      <c r="AD499" s="1"/>
      <c r="AE499" s="1"/>
      <c r="AF499" s="1"/>
      <c r="AG499" s="1"/>
      <c r="AH499" s="1"/>
      <c r="AI499" s="1"/>
      <c r="AJ499" s="1"/>
      <c r="AK499" s="1"/>
      <c r="AL499" s="1"/>
      <c r="AM499" s="1"/>
      <c r="AN499" s="1"/>
      <c r="AO499" s="1"/>
      <c r="AP499" s="1"/>
      <c r="AQ499" s="1"/>
      <c r="AR499" s="1"/>
      <c r="AS499" s="1"/>
      <c r="AT499" s="1"/>
      <c r="AU499" s="1"/>
    </row>
    <row r="500" spans="1:47" ht="15.75" thickBot="1" x14ac:dyDescent="0.3">
      <c r="A500" s="34"/>
      <c r="B500" s="1"/>
      <c r="C500" s="1"/>
      <c r="D500" s="1"/>
      <c r="E500" s="1"/>
      <c r="F500" s="1"/>
      <c r="G500" s="1"/>
      <c r="H500" s="1"/>
      <c r="I500" s="1"/>
      <c r="J500" s="1"/>
      <c r="K500" s="1"/>
      <c r="L500" s="1"/>
      <c r="M500" s="1"/>
      <c r="N500" s="1"/>
      <c r="O500" s="1"/>
      <c r="P500" s="1"/>
      <c r="Q500" s="1"/>
      <c r="R500" s="1"/>
      <c r="S500" s="1"/>
      <c r="T500" s="1"/>
      <c r="U500" s="7"/>
      <c r="V500" s="25"/>
      <c r="W500" s="15"/>
      <c r="X500" s="12"/>
      <c r="Y500" s="1"/>
      <c r="Z500" s="1"/>
      <c r="AA500" s="1"/>
      <c r="AB500" s="1"/>
      <c r="AC500" s="1"/>
      <c r="AD500" s="1"/>
      <c r="AE500" s="1"/>
      <c r="AF500" s="1"/>
      <c r="AG500" s="1"/>
      <c r="AH500" s="1"/>
      <c r="AI500" s="1"/>
      <c r="AJ500" s="1"/>
      <c r="AK500" s="1"/>
      <c r="AL500" s="1"/>
      <c r="AM500" s="1"/>
      <c r="AN500" s="1"/>
      <c r="AO500" s="1"/>
      <c r="AP500" s="1"/>
      <c r="AQ500" s="1"/>
      <c r="AR500" s="1"/>
      <c r="AS500" s="1"/>
      <c r="AT500" s="1"/>
      <c r="AU500" s="1"/>
    </row>
    <row r="501" spans="1:47" ht="15.75" thickBot="1" x14ac:dyDescent="0.3">
      <c r="A501" s="34"/>
      <c r="B501" s="1"/>
      <c r="C501" s="1"/>
      <c r="D501" s="1"/>
      <c r="E501" s="1"/>
      <c r="F501" s="1"/>
      <c r="G501" s="1"/>
      <c r="H501" s="1"/>
      <c r="I501" s="1"/>
      <c r="J501" s="1"/>
      <c r="K501" s="1"/>
      <c r="L501" s="1"/>
      <c r="M501" s="1"/>
      <c r="N501" s="1"/>
      <c r="O501" s="1"/>
      <c r="P501" s="1"/>
      <c r="Q501" s="1"/>
      <c r="R501" s="1"/>
      <c r="S501" s="1"/>
      <c r="T501" s="1"/>
      <c r="U501" s="7"/>
      <c r="V501" s="25"/>
      <c r="W501" s="15"/>
      <c r="X501" s="12"/>
      <c r="Y501" s="1"/>
      <c r="Z501" s="1"/>
      <c r="AA501" s="1"/>
      <c r="AB501" s="1"/>
      <c r="AC501" s="1"/>
      <c r="AD501" s="1"/>
      <c r="AE501" s="1"/>
      <c r="AF501" s="1"/>
      <c r="AG501" s="1"/>
      <c r="AH501" s="1"/>
      <c r="AI501" s="1"/>
      <c r="AJ501" s="1"/>
      <c r="AK501" s="1"/>
      <c r="AL501" s="1"/>
      <c r="AM501" s="1"/>
      <c r="AN501" s="1"/>
      <c r="AO501" s="1"/>
      <c r="AP501" s="1"/>
      <c r="AQ501" s="1"/>
      <c r="AR501" s="1"/>
      <c r="AS501" s="1"/>
      <c r="AT501" s="1"/>
      <c r="AU501" s="1"/>
    </row>
    <row r="502" spans="1:47" ht="15.75" thickBot="1" x14ac:dyDescent="0.3">
      <c r="A502" s="34"/>
      <c r="B502" s="1"/>
      <c r="C502" s="1"/>
      <c r="D502" s="1"/>
      <c r="E502" s="1"/>
      <c r="F502" s="1"/>
      <c r="G502" s="1"/>
      <c r="H502" s="1"/>
      <c r="I502" s="1"/>
      <c r="J502" s="1"/>
      <c r="K502" s="1"/>
      <c r="L502" s="1"/>
      <c r="M502" s="1"/>
      <c r="N502" s="1"/>
      <c r="O502" s="1"/>
      <c r="P502" s="1"/>
      <c r="Q502" s="1"/>
      <c r="R502" s="1"/>
      <c r="S502" s="1"/>
      <c r="T502" s="1"/>
      <c r="U502" s="7"/>
      <c r="V502" s="25"/>
      <c r="W502" s="15"/>
      <c r="X502" s="12"/>
      <c r="Y502" s="1"/>
      <c r="Z502" s="1"/>
      <c r="AA502" s="1"/>
      <c r="AB502" s="1"/>
      <c r="AC502" s="1"/>
      <c r="AD502" s="1"/>
      <c r="AE502" s="1"/>
      <c r="AF502" s="1"/>
      <c r="AG502" s="1"/>
      <c r="AH502" s="1"/>
      <c r="AI502" s="1"/>
      <c r="AJ502" s="1"/>
      <c r="AK502" s="1"/>
      <c r="AL502" s="1"/>
      <c r="AM502" s="1"/>
      <c r="AN502" s="1"/>
      <c r="AO502" s="1"/>
      <c r="AP502" s="1"/>
      <c r="AQ502" s="1"/>
      <c r="AR502" s="1"/>
      <c r="AS502" s="1"/>
      <c r="AT502" s="1"/>
      <c r="AU502" s="1"/>
    </row>
    <row r="503" spans="1:47" ht="15.75" thickBot="1" x14ac:dyDescent="0.3">
      <c r="A503" s="34"/>
      <c r="B503" s="1"/>
      <c r="C503" s="1"/>
      <c r="D503" s="1"/>
      <c r="E503" s="1"/>
      <c r="F503" s="1"/>
      <c r="G503" s="1"/>
      <c r="H503" s="1"/>
      <c r="I503" s="1"/>
      <c r="J503" s="1"/>
      <c r="K503" s="1"/>
      <c r="L503" s="1"/>
      <c r="M503" s="1"/>
      <c r="N503" s="1"/>
      <c r="O503" s="1"/>
      <c r="P503" s="1"/>
      <c r="Q503" s="1"/>
      <c r="R503" s="1"/>
      <c r="S503" s="1"/>
      <c r="T503" s="1"/>
      <c r="U503" s="7"/>
      <c r="V503" s="25"/>
      <c r="W503" s="15"/>
      <c r="X503" s="12"/>
      <c r="Y503" s="1"/>
      <c r="Z503" s="1"/>
      <c r="AA503" s="1"/>
      <c r="AB503" s="1"/>
      <c r="AC503" s="1"/>
      <c r="AD503" s="1"/>
      <c r="AE503" s="1"/>
      <c r="AF503" s="1"/>
      <c r="AG503" s="1"/>
      <c r="AH503" s="1"/>
      <c r="AI503" s="1"/>
      <c r="AJ503" s="1"/>
      <c r="AK503" s="1"/>
      <c r="AL503" s="1"/>
      <c r="AM503" s="1"/>
      <c r="AN503" s="1"/>
      <c r="AO503" s="1"/>
      <c r="AP503" s="1"/>
      <c r="AQ503" s="1"/>
      <c r="AR503" s="1"/>
      <c r="AS503" s="1"/>
      <c r="AT503" s="1"/>
      <c r="AU503" s="1"/>
    </row>
    <row r="504" spans="1:47" ht="15.75" thickBot="1" x14ac:dyDescent="0.3">
      <c r="A504" s="34"/>
      <c r="B504" s="1"/>
      <c r="C504" s="1"/>
      <c r="D504" s="1"/>
      <c r="E504" s="1"/>
      <c r="F504" s="1"/>
      <c r="G504" s="1"/>
      <c r="H504" s="1"/>
      <c r="I504" s="1"/>
      <c r="J504" s="1"/>
      <c r="K504" s="1"/>
      <c r="L504" s="1"/>
      <c r="M504" s="1"/>
      <c r="N504" s="1"/>
      <c r="O504" s="1"/>
      <c r="P504" s="1"/>
      <c r="Q504" s="1"/>
      <c r="R504" s="1"/>
      <c r="S504" s="1"/>
      <c r="T504" s="1"/>
      <c r="U504" s="7"/>
      <c r="V504" s="25"/>
      <c r="W504" s="15"/>
      <c r="X504" s="12"/>
      <c r="Y504" s="1"/>
      <c r="Z504" s="1"/>
      <c r="AA504" s="1"/>
      <c r="AB504" s="1"/>
      <c r="AC504" s="1"/>
      <c r="AD504" s="1"/>
      <c r="AE504" s="1"/>
      <c r="AF504" s="1"/>
      <c r="AG504" s="1"/>
      <c r="AH504" s="1"/>
      <c r="AI504" s="1"/>
      <c r="AJ504" s="1"/>
      <c r="AK504" s="1"/>
      <c r="AL504" s="1"/>
      <c r="AM504" s="1"/>
      <c r="AN504" s="1"/>
      <c r="AO504" s="1"/>
      <c r="AP504" s="1"/>
      <c r="AQ504" s="1"/>
      <c r="AR504" s="1"/>
      <c r="AS504" s="1"/>
      <c r="AT504" s="1"/>
      <c r="AU504" s="1"/>
    </row>
    <row r="505" spans="1:47" ht="15.75" thickBot="1" x14ac:dyDescent="0.3">
      <c r="A505" s="34"/>
      <c r="B505" s="1"/>
      <c r="C505" s="1"/>
      <c r="D505" s="1"/>
      <c r="E505" s="1"/>
      <c r="F505" s="1"/>
      <c r="G505" s="1"/>
      <c r="H505" s="1"/>
      <c r="I505" s="1"/>
      <c r="J505" s="1"/>
      <c r="K505" s="1"/>
      <c r="L505" s="1"/>
      <c r="M505" s="1"/>
      <c r="N505" s="1"/>
      <c r="O505" s="1"/>
      <c r="P505" s="1"/>
      <c r="Q505" s="1"/>
      <c r="R505" s="1"/>
      <c r="S505" s="1"/>
      <c r="T505" s="1"/>
      <c r="U505" s="7"/>
      <c r="V505" s="25"/>
      <c r="W505" s="15"/>
      <c r="X505" s="12"/>
      <c r="Y505" s="1"/>
      <c r="Z505" s="1"/>
      <c r="AA505" s="1"/>
      <c r="AB505" s="1"/>
      <c r="AC505" s="1"/>
      <c r="AD505" s="1"/>
      <c r="AE505" s="1"/>
      <c r="AF505" s="1"/>
      <c r="AG505" s="1"/>
      <c r="AH505" s="1"/>
      <c r="AI505" s="1"/>
      <c r="AJ505" s="1"/>
      <c r="AK505" s="1"/>
      <c r="AL505" s="1"/>
      <c r="AM505" s="1"/>
      <c r="AN505" s="1"/>
      <c r="AO505" s="1"/>
      <c r="AP505" s="1"/>
      <c r="AQ505" s="1"/>
      <c r="AR505" s="1"/>
      <c r="AS505" s="1"/>
      <c r="AT505" s="1"/>
      <c r="AU505" s="1"/>
    </row>
    <row r="506" spans="1:47" ht="15.75" thickBot="1" x14ac:dyDescent="0.3">
      <c r="A506" s="34"/>
      <c r="B506" s="1"/>
      <c r="C506" s="1"/>
      <c r="D506" s="1"/>
      <c r="E506" s="1"/>
      <c r="F506" s="1"/>
      <c r="G506" s="1"/>
      <c r="H506" s="1"/>
      <c r="I506" s="1"/>
      <c r="J506" s="1"/>
      <c r="K506" s="1"/>
      <c r="L506" s="1"/>
      <c r="M506" s="1"/>
      <c r="N506" s="1"/>
      <c r="O506" s="1"/>
      <c r="P506" s="1"/>
      <c r="Q506" s="1"/>
      <c r="R506" s="1"/>
      <c r="S506" s="1"/>
      <c r="T506" s="1"/>
      <c r="U506" s="7"/>
      <c r="V506" s="25"/>
      <c r="W506" s="15"/>
      <c r="X506" s="12"/>
      <c r="Y506" s="1"/>
      <c r="Z506" s="1"/>
      <c r="AA506" s="1"/>
      <c r="AB506" s="1"/>
      <c r="AC506" s="1"/>
      <c r="AD506" s="1"/>
      <c r="AE506" s="1"/>
      <c r="AF506" s="1"/>
      <c r="AG506" s="1"/>
      <c r="AH506" s="1"/>
      <c r="AI506" s="1"/>
      <c r="AJ506" s="1"/>
      <c r="AK506" s="1"/>
      <c r="AL506" s="1"/>
      <c r="AM506" s="1"/>
      <c r="AN506" s="1"/>
      <c r="AO506" s="1"/>
      <c r="AP506" s="1"/>
      <c r="AQ506" s="1"/>
      <c r="AR506" s="1"/>
      <c r="AS506" s="1"/>
      <c r="AT506" s="1"/>
      <c r="AU506" s="1"/>
    </row>
    <row r="507" spans="1:47" ht="15.75" thickBot="1" x14ac:dyDescent="0.3">
      <c r="A507" s="34"/>
      <c r="B507" s="1"/>
      <c r="C507" s="1"/>
      <c r="D507" s="1"/>
      <c r="E507" s="1"/>
      <c r="F507" s="1"/>
      <c r="G507" s="1"/>
      <c r="H507" s="1"/>
      <c r="I507" s="1"/>
      <c r="J507" s="1"/>
      <c r="K507" s="1"/>
      <c r="L507" s="1"/>
      <c r="M507" s="1"/>
      <c r="N507" s="1"/>
      <c r="O507" s="1"/>
      <c r="P507" s="1"/>
      <c r="Q507" s="1"/>
      <c r="R507" s="1"/>
      <c r="S507" s="1"/>
      <c r="T507" s="1"/>
      <c r="U507" s="7"/>
      <c r="V507" s="25"/>
      <c r="W507" s="15"/>
      <c r="X507" s="12"/>
      <c r="Y507" s="1"/>
      <c r="Z507" s="1"/>
      <c r="AA507" s="1"/>
      <c r="AB507" s="1"/>
      <c r="AC507" s="1"/>
      <c r="AD507" s="1"/>
      <c r="AE507" s="1"/>
      <c r="AF507" s="1"/>
      <c r="AG507" s="1"/>
      <c r="AH507" s="1"/>
      <c r="AI507" s="1"/>
      <c r="AJ507" s="1"/>
      <c r="AK507" s="1"/>
      <c r="AL507" s="1"/>
      <c r="AM507" s="1"/>
      <c r="AN507" s="1"/>
      <c r="AO507" s="1"/>
      <c r="AP507" s="1"/>
      <c r="AQ507" s="1"/>
      <c r="AR507" s="1"/>
      <c r="AS507" s="1"/>
      <c r="AT507" s="1"/>
      <c r="AU507" s="1"/>
    </row>
    <row r="508" spans="1:47" ht="15.75" thickBot="1" x14ac:dyDescent="0.3">
      <c r="A508" s="34"/>
      <c r="B508" s="1"/>
      <c r="C508" s="1"/>
      <c r="D508" s="1"/>
      <c r="E508" s="1"/>
      <c r="F508" s="1"/>
      <c r="G508" s="1"/>
      <c r="H508" s="1"/>
      <c r="I508" s="1"/>
      <c r="J508" s="1"/>
      <c r="K508" s="1"/>
      <c r="L508" s="1"/>
      <c r="M508" s="1"/>
      <c r="N508" s="1"/>
      <c r="O508" s="1"/>
      <c r="P508" s="1"/>
      <c r="Q508" s="1"/>
      <c r="R508" s="1"/>
      <c r="S508" s="1"/>
      <c r="T508" s="1"/>
      <c r="U508" s="7"/>
      <c r="V508" s="25"/>
      <c r="W508" s="15"/>
      <c r="X508" s="12"/>
      <c r="Y508" s="1"/>
      <c r="Z508" s="1"/>
      <c r="AA508" s="1"/>
      <c r="AB508" s="1"/>
      <c r="AC508" s="1"/>
      <c r="AD508" s="1"/>
      <c r="AE508" s="1"/>
      <c r="AF508" s="1"/>
      <c r="AG508" s="1"/>
      <c r="AH508" s="1"/>
      <c r="AI508" s="1"/>
      <c r="AJ508" s="1"/>
      <c r="AK508" s="1"/>
      <c r="AL508" s="1"/>
      <c r="AM508" s="1"/>
      <c r="AN508" s="1"/>
      <c r="AO508" s="1"/>
      <c r="AP508" s="1"/>
      <c r="AQ508" s="1"/>
      <c r="AR508" s="1"/>
      <c r="AS508" s="1"/>
      <c r="AT508" s="1"/>
      <c r="AU508" s="1"/>
    </row>
    <row r="509" spans="1:47" ht="15.75" thickBot="1" x14ac:dyDescent="0.3">
      <c r="A509" s="34"/>
      <c r="B509" s="1"/>
      <c r="C509" s="1"/>
      <c r="D509" s="1"/>
      <c r="E509" s="1"/>
      <c r="F509" s="1"/>
      <c r="G509" s="1"/>
      <c r="H509" s="1"/>
      <c r="I509" s="1"/>
      <c r="J509" s="1"/>
      <c r="K509" s="1"/>
      <c r="L509" s="1"/>
      <c r="M509" s="1"/>
      <c r="N509" s="1"/>
      <c r="O509" s="1"/>
      <c r="P509" s="1"/>
      <c r="Q509" s="1"/>
      <c r="R509" s="1"/>
      <c r="S509" s="1"/>
      <c r="T509" s="1"/>
      <c r="U509" s="7"/>
      <c r="V509" s="25"/>
      <c r="W509" s="15"/>
      <c r="X509" s="12"/>
      <c r="Y509" s="1"/>
      <c r="Z509" s="1"/>
      <c r="AA509" s="1"/>
      <c r="AB509" s="1"/>
      <c r="AC509" s="1"/>
      <c r="AD509" s="1"/>
      <c r="AE509" s="1"/>
      <c r="AF509" s="1"/>
      <c r="AG509" s="1"/>
      <c r="AH509" s="1"/>
      <c r="AI509" s="1"/>
      <c r="AJ509" s="1"/>
      <c r="AK509" s="1"/>
      <c r="AL509" s="1"/>
      <c r="AM509" s="1"/>
      <c r="AN509" s="1"/>
      <c r="AO509" s="1"/>
      <c r="AP509" s="1"/>
      <c r="AQ509" s="1"/>
      <c r="AR509" s="1"/>
      <c r="AS509" s="1"/>
      <c r="AT509" s="1"/>
      <c r="AU509" s="1"/>
    </row>
    <row r="510" spans="1:47" ht="15.75" thickBot="1" x14ac:dyDescent="0.3">
      <c r="A510" s="34"/>
      <c r="B510" s="1"/>
      <c r="C510" s="1"/>
      <c r="D510" s="1"/>
      <c r="E510" s="1"/>
      <c r="F510" s="1"/>
      <c r="G510" s="1"/>
      <c r="H510" s="1"/>
      <c r="I510" s="1"/>
      <c r="J510" s="1"/>
      <c r="K510" s="1"/>
      <c r="L510" s="1"/>
      <c r="M510" s="1"/>
      <c r="N510" s="1"/>
      <c r="O510" s="1"/>
      <c r="P510" s="1"/>
      <c r="Q510" s="1"/>
      <c r="R510" s="1"/>
      <c r="S510" s="1"/>
      <c r="T510" s="1"/>
      <c r="U510" s="7"/>
      <c r="V510" s="25"/>
      <c r="W510" s="15"/>
      <c r="X510" s="12"/>
      <c r="Y510" s="1"/>
      <c r="Z510" s="1"/>
      <c r="AA510" s="1"/>
      <c r="AB510" s="1"/>
      <c r="AC510" s="1"/>
      <c r="AD510" s="1"/>
      <c r="AE510" s="1"/>
      <c r="AF510" s="1"/>
      <c r="AG510" s="1"/>
      <c r="AH510" s="1"/>
      <c r="AI510" s="1"/>
      <c r="AJ510" s="1"/>
      <c r="AK510" s="1"/>
      <c r="AL510" s="1"/>
      <c r="AM510" s="1"/>
      <c r="AN510" s="1"/>
      <c r="AO510" s="1"/>
      <c r="AP510" s="1"/>
      <c r="AQ510" s="1"/>
      <c r="AR510" s="1"/>
      <c r="AS510" s="1"/>
      <c r="AT510" s="1"/>
      <c r="AU510" s="1"/>
    </row>
    <row r="511" spans="1:47" ht="15.75" thickBot="1" x14ac:dyDescent="0.3">
      <c r="A511" s="34"/>
      <c r="B511" s="1"/>
      <c r="C511" s="1"/>
      <c r="D511" s="1"/>
      <c r="E511" s="1"/>
      <c r="F511" s="1"/>
      <c r="G511" s="1"/>
      <c r="H511" s="1"/>
      <c r="I511" s="1"/>
      <c r="J511" s="1"/>
      <c r="K511" s="1"/>
      <c r="L511" s="1"/>
      <c r="M511" s="1"/>
      <c r="N511" s="1"/>
      <c r="O511" s="1"/>
      <c r="P511" s="1"/>
      <c r="Q511" s="1"/>
      <c r="R511" s="1"/>
      <c r="S511" s="1"/>
      <c r="T511" s="1"/>
      <c r="U511" s="7"/>
      <c r="V511" s="25"/>
      <c r="W511" s="15"/>
      <c r="X511" s="12"/>
      <c r="Y511" s="1"/>
      <c r="Z511" s="1"/>
      <c r="AA511" s="1"/>
      <c r="AB511" s="1"/>
      <c r="AC511" s="1"/>
      <c r="AD511" s="1"/>
      <c r="AE511" s="1"/>
      <c r="AF511" s="1"/>
      <c r="AG511" s="1"/>
      <c r="AH511" s="1"/>
      <c r="AI511" s="1"/>
      <c r="AJ511" s="1"/>
      <c r="AK511" s="1"/>
      <c r="AL511" s="1"/>
      <c r="AM511" s="1"/>
      <c r="AN511" s="1"/>
      <c r="AO511" s="1"/>
      <c r="AP511" s="1"/>
      <c r="AQ511" s="1"/>
      <c r="AR511" s="1"/>
      <c r="AS511" s="1"/>
      <c r="AT511" s="1"/>
      <c r="AU511" s="1"/>
    </row>
    <row r="512" spans="1:47" ht="15.75" thickBot="1" x14ac:dyDescent="0.3">
      <c r="A512" s="34"/>
      <c r="B512" s="1"/>
      <c r="C512" s="1"/>
      <c r="D512" s="1"/>
      <c r="E512" s="1"/>
      <c r="F512" s="1"/>
      <c r="G512" s="1"/>
      <c r="H512" s="1"/>
      <c r="I512" s="1"/>
      <c r="J512" s="1"/>
      <c r="K512" s="1"/>
      <c r="L512" s="1"/>
      <c r="M512" s="1"/>
      <c r="N512" s="1"/>
      <c r="O512" s="1"/>
      <c r="P512" s="1"/>
      <c r="Q512" s="1"/>
      <c r="R512" s="1"/>
      <c r="S512" s="1"/>
      <c r="T512" s="1"/>
      <c r="U512" s="7"/>
      <c r="V512" s="25"/>
      <c r="W512" s="15"/>
      <c r="X512" s="12"/>
      <c r="Y512" s="1"/>
      <c r="Z512" s="1"/>
      <c r="AA512" s="1"/>
      <c r="AB512" s="1"/>
      <c r="AC512" s="1"/>
      <c r="AD512" s="1"/>
      <c r="AE512" s="1"/>
      <c r="AF512" s="1"/>
      <c r="AG512" s="1"/>
      <c r="AH512" s="1"/>
      <c r="AI512" s="1"/>
      <c r="AJ512" s="1"/>
      <c r="AK512" s="1"/>
      <c r="AL512" s="1"/>
      <c r="AM512" s="1"/>
      <c r="AN512" s="1"/>
      <c r="AO512" s="1"/>
      <c r="AP512" s="1"/>
      <c r="AQ512" s="1"/>
      <c r="AR512" s="1"/>
      <c r="AS512" s="1"/>
      <c r="AT512" s="1"/>
      <c r="AU512" s="1"/>
    </row>
    <row r="513" spans="1:47" ht="15.75" thickBot="1" x14ac:dyDescent="0.3">
      <c r="A513" s="34"/>
      <c r="B513" s="1"/>
      <c r="C513" s="1"/>
      <c r="D513" s="1"/>
      <c r="E513" s="1"/>
      <c r="F513" s="1"/>
      <c r="G513" s="1"/>
      <c r="H513" s="1"/>
      <c r="I513" s="1"/>
      <c r="J513" s="1"/>
      <c r="K513" s="1"/>
      <c r="L513" s="1"/>
      <c r="M513" s="1"/>
      <c r="N513" s="1"/>
      <c r="O513" s="1"/>
      <c r="P513" s="1"/>
      <c r="Q513" s="1"/>
      <c r="R513" s="1"/>
      <c r="S513" s="1"/>
      <c r="T513" s="1"/>
      <c r="U513" s="7"/>
      <c r="V513" s="25"/>
      <c r="W513" s="15"/>
      <c r="X513" s="12"/>
      <c r="Y513" s="1"/>
      <c r="Z513" s="1"/>
      <c r="AA513" s="1"/>
      <c r="AB513" s="1"/>
      <c r="AC513" s="1"/>
      <c r="AD513" s="1"/>
      <c r="AE513" s="1"/>
      <c r="AF513" s="1"/>
      <c r="AG513" s="1"/>
      <c r="AH513" s="1"/>
      <c r="AI513" s="1"/>
      <c r="AJ513" s="1"/>
      <c r="AK513" s="1"/>
      <c r="AL513" s="1"/>
      <c r="AM513" s="1"/>
      <c r="AN513" s="1"/>
      <c r="AO513" s="1"/>
      <c r="AP513" s="1"/>
      <c r="AQ513" s="1"/>
      <c r="AR513" s="1"/>
      <c r="AS513" s="1"/>
      <c r="AT513" s="1"/>
      <c r="AU513" s="1"/>
    </row>
    <row r="514" spans="1:47" ht="15.75" thickBot="1" x14ac:dyDescent="0.3">
      <c r="A514" s="34"/>
      <c r="B514" s="1"/>
      <c r="C514" s="1"/>
      <c r="D514" s="1"/>
      <c r="E514" s="1"/>
      <c r="F514" s="1"/>
      <c r="G514" s="1"/>
      <c r="H514" s="1"/>
      <c r="I514" s="1"/>
      <c r="J514" s="1"/>
      <c r="K514" s="1"/>
      <c r="L514" s="1"/>
      <c r="M514" s="1"/>
      <c r="N514" s="1"/>
      <c r="O514" s="1"/>
      <c r="P514" s="1"/>
      <c r="Q514" s="1"/>
      <c r="R514" s="1"/>
      <c r="S514" s="1"/>
      <c r="T514" s="1"/>
      <c r="U514" s="7"/>
      <c r="V514" s="25"/>
      <c r="W514" s="15"/>
      <c r="X514" s="12"/>
      <c r="Y514" s="1"/>
      <c r="Z514" s="1"/>
      <c r="AA514" s="1"/>
      <c r="AB514" s="1"/>
      <c r="AC514" s="1"/>
      <c r="AD514" s="1"/>
      <c r="AE514" s="1"/>
      <c r="AF514" s="1"/>
      <c r="AG514" s="1"/>
      <c r="AH514" s="1"/>
      <c r="AI514" s="1"/>
      <c r="AJ514" s="1"/>
      <c r="AK514" s="1"/>
      <c r="AL514" s="1"/>
      <c r="AM514" s="1"/>
      <c r="AN514" s="1"/>
      <c r="AO514" s="1"/>
      <c r="AP514" s="1"/>
      <c r="AQ514" s="1"/>
      <c r="AR514" s="1"/>
      <c r="AS514" s="1"/>
      <c r="AT514" s="1"/>
      <c r="AU514" s="1"/>
    </row>
    <row r="515" spans="1:47" ht="15.75" thickBot="1" x14ac:dyDescent="0.3">
      <c r="A515" s="34"/>
      <c r="B515" s="1"/>
      <c r="C515" s="1"/>
      <c r="D515" s="1"/>
      <c r="E515" s="1"/>
      <c r="F515" s="1"/>
      <c r="G515" s="1"/>
      <c r="H515" s="1"/>
      <c r="I515" s="1"/>
      <c r="J515" s="1"/>
      <c r="K515" s="1"/>
      <c r="L515" s="1"/>
      <c r="M515" s="1"/>
      <c r="N515" s="1"/>
      <c r="O515" s="1"/>
      <c r="P515" s="1"/>
      <c r="Q515" s="1"/>
      <c r="R515" s="1"/>
      <c r="S515" s="1"/>
      <c r="T515" s="1"/>
      <c r="U515" s="7"/>
      <c r="V515" s="25"/>
      <c r="W515" s="15"/>
      <c r="X515" s="12"/>
      <c r="Y515" s="1"/>
      <c r="Z515" s="1"/>
      <c r="AA515" s="1"/>
      <c r="AB515" s="1"/>
      <c r="AC515" s="1"/>
      <c r="AD515" s="1"/>
      <c r="AE515" s="1"/>
      <c r="AF515" s="1"/>
      <c r="AG515" s="1"/>
      <c r="AH515" s="1"/>
      <c r="AI515" s="1"/>
      <c r="AJ515" s="1"/>
      <c r="AK515" s="1"/>
      <c r="AL515" s="1"/>
      <c r="AM515" s="1"/>
      <c r="AN515" s="1"/>
      <c r="AO515" s="1"/>
      <c r="AP515" s="1"/>
      <c r="AQ515" s="1"/>
      <c r="AR515" s="1"/>
      <c r="AS515" s="1"/>
      <c r="AT515" s="1"/>
      <c r="AU515" s="1"/>
    </row>
    <row r="516" spans="1:47" ht="15.75" thickBot="1" x14ac:dyDescent="0.3">
      <c r="A516" s="34"/>
      <c r="B516" s="1"/>
      <c r="C516" s="1"/>
      <c r="D516" s="1"/>
      <c r="E516" s="1"/>
      <c r="F516" s="1"/>
      <c r="G516" s="1"/>
      <c r="H516" s="1"/>
      <c r="I516" s="1"/>
      <c r="J516" s="1"/>
      <c r="K516" s="1"/>
      <c r="L516" s="1"/>
      <c r="M516" s="1"/>
      <c r="N516" s="1"/>
      <c r="O516" s="1"/>
      <c r="P516" s="1"/>
      <c r="Q516" s="1"/>
      <c r="R516" s="1"/>
      <c r="S516" s="1"/>
      <c r="T516" s="1"/>
      <c r="U516" s="7"/>
      <c r="V516" s="25"/>
      <c r="W516" s="15"/>
      <c r="X516" s="12"/>
      <c r="Y516" s="1"/>
      <c r="Z516" s="1"/>
      <c r="AA516" s="1"/>
      <c r="AB516" s="1"/>
      <c r="AC516" s="1"/>
      <c r="AD516" s="1"/>
      <c r="AE516" s="1"/>
      <c r="AF516" s="1"/>
      <c r="AG516" s="1"/>
      <c r="AH516" s="1"/>
      <c r="AI516" s="1"/>
      <c r="AJ516" s="1"/>
      <c r="AK516" s="1"/>
      <c r="AL516" s="1"/>
      <c r="AM516" s="1"/>
      <c r="AN516" s="1"/>
      <c r="AO516" s="1"/>
      <c r="AP516" s="1"/>
      <c r="AQ516" s="1"/>
      <c r="AR516" s="1"/>
      <c r="AS516" s="1"/>
      <c r="AT516" s="1"/>
      <c r="AU516" s="1"/>
    </row>
    <row r="517" spans="1:47" ht="15.75" thickBot="1" x14ac:dyDescent="0.3">
      <c r="A517" s="34"/>
      <c r="B517" s="1"/>
      <c r="C517" s="1"/>
      <c r="D517" s="1"/>
      <c r="E517" s="1"/>
      <c r="F517" s="1"/>
      <c r="G517" s="1"/>
      <c r="H517" s="1"/>
      <c r="I517" s="1"/>
      <c r="J517" s="1"/>
      <c r="K517" s="1"/>
      <c r="L517" s="1"/>
      <c r="M517" s="1"/>
      <c r="N517" s="1"/>
      <c r="O517" s="1"/>
      <c r="P517" s="1"/>
      <c r="Q517" s="1"/>
      <c r="R517" s="1"/>
      <c r="S517" s="1"/>
      <c r="T517" s="1"/>
      <c r="U517" s="7"/>
      <c r="V517" s="25"/>
      <c r="W517" s="15"/>
      <c r="X517" s="12"/>
      <c r="Y517" s="1"/>
      <c r="Z517" s="1"/>
      <c r="AA517" s="1"/>
      <c r="AB517" s="1"/>
      <c r="AC517" s="1"/>
      <c r="AD517" s="1"/>
      <c r="AE517" s="1"/>
      <c r="AF517" s="1"/>
      <c r="AG517" s="1"/>
      <c r="AH517" s="1"/>
      <c r="AI517" s="1"/>
      <c r="AJ517" s="1"/>
      <c r="AK517" s="1"/>
      <c r="AL517" s="1"/>
      <c r="AM517" s="1"/>
      <c r="AN517" s="1"/>
      <c r="AO517" s="1"/>
      <c r="AP517" s="1"/>
      <c r="AQ517" s="1"/>
      <c r="AR517" s="1"/>
      <c r="AS517" s="1"/>
      <c r="AT517" s="1"/>
      <c r="AU517" s="1"/>
    </row>
    <row r="518" spans="1:47" ht="15.75" thickBot="1" x14ac:dyDescent="0.3">
      <c r="A518" s="34"/>
      <c r="B518" s="1"/>
      <c r="C518" s="1"/>
      <c r="D518" s="1"/>
      <c r="E518" s="1"/>
      <c r="F518" s="1"/>
      <c r="G518" s="1"/>
      <c r="H518" s="1"/>
      <c r="I518" s="1"/>
      <c r="J518" s="1"/>
      <c r="K518" s="1"/>
      <c r="L518" s="1"/>
      <c r="M518" s="1"/>
      <c r="N518" s="1"/>
      <c r="O518" s="1"/>
      <c r="P518" s="1"/>
      <c r="Q518" s="1"/>
      <c r="R518" s="1"/>
      <c r="S518" s="1"/>
      <c r="T518" s="1"/>
      <c r="U518" s="7"/>
      <c r="V518" s="25"/>
      <c r="W518" s="15"/>
      <c r="X518" s="12"/>
      <c r="Y518" s="1"/>
      <c r="Z518" s="1"/>
      <c r="AA518" s="1"/>
      <c r="AB518" s="1"/>
      <c r="AC518" s="1"/>
      <c r="AD518" s="1"/>
      <c r="AE518" s="1"/>
      <c r="AF518" s="1"/>
      <c r="AG518" s="1"/>
      <c r="AH518" s="1"/>
      <c r="AI518" s="1"/>
      <c r="AJ518" s="1"/>
      <c r="AK518" s="1"/>
      <c r="AL518" s="1"/>
      <c r="AM518" s="1"/>
      <c r="AN518" s="1"/>
      <c r="AO518" s="1"/>
      <c r="AP518" s="1"/>
      <c r="AQ518" s="1"/>
      <c r="AR518" s="1"/>
      <c r="AS518" s="1"/>
      <c r="AT518" s="1"/>
      <c r="AU518" s="1"/>
    </row>
    <row r="519" spans="1:47" ht="15.75" thickBot="1" x14ac:dyDescent="0.3">
      <c r="A519" s="34"/>
      <c r="B519" s="1"/>
      <c r="C519" s="1"/>
      <c r="D519" s="1"/>
      <c r="E519" s="1"/>
      <c r="F519" s="1"/>
      <c r="G519" s="1"/>
      <c r="H519" s="1"/>
      <c r="I519" s="1"/>
      <c r="J519" s="1"/>
      <c r="K519" s="1"/>
      <c r="L519" s="1"/>
      <c r="M519" s="1"/>
      <c r="N519" s="1"/>
      <c r="O519" s="1"/>
      <c r="P519" s="1"/>
      <c r="Q519" s="1"/>
      <c r="R519" s="1"/>
      <c r="S519" s="1"/>
      <c r="T519" s="1"/>
      <c r="U519" s="7"/>
      <c r="V519" s="25"/>
      <c r="W519" s="15"/>
      <c r="X519" s="12"/>
      <c r="Y519" s="1"/>
      <c r="Z519" s="1"/>
      <c r="AA519" s="1"/>
      <c r="AB519" s="1"/>
      <c r="AC519" s="1"/>
      <c r="AD519" s="1"/>
      <c r="AE519" s="1"/>
      <c r="AF519" s="1"/>
      <c r="AG519" s="1"/>
      <c r="AH519" s="1"/>
      <c r="AI519" s="1"/>
      <c r="AJ519" s="1"/>
      <c r="AK519" s="1"/>
      <c r="AL519" s="1"/>
      <c r="AM519" s="1"/>
      <c r="AN519" s="1"/>
      <c r="AO519" s="1"/>
      <c r="AP519" s="1"/>
      <c r="AQ519" s="1"/>
      <c r="AR519" s="1"/>
      <c r="AS519" s="1"/>
      <c r="AT519" s="1"/>
      <c r="AU519" s="1"/>
    </row>
    <row r="520" spans="1:47" ht="15.75" thickBot="1" x14ac:dyDescent="0.3">
      <c r="A520" s="34"/>
      <c r="B520" s="1"/>
      <c r="C520" s="1"/>
      <c r="D520" s="1"/>
      <c r="E520" s="1"/>
      <c r="F520" s="1"/>
      <c r="G520" s="1"/>
      <c r="H520" s="1"/>
      <c r="I520" s="1"/>
      <c r="J520" s="1"/>
      <c r="K520" s="1"/>
      <c r="L520" s="1"/>
      <c r="M520" s="1"/>
      <c r="N520" s="1"/>
      <c r="O520" s="1"/>
      <c r="P520" s="1"/>
      <c r="Q520" s="1"/>
      <c r="R520" s="1"/>
      <c r="S520" s="1"/>
      <c r="T520" s="1"/>
      <c r="U520" s="7"/>
      <c r="V520" s="25"/>
      <c r="W520" s="15"/>
      <c r="X520" s="12"/>
      <c r="Y520" s="1"/>
      <c r="Z520" s="1"/>
      <c r="AA520" s="1"/>
      <c r="AB520" s="1"/>
      <c r="AC520" s="1"/>
      <c r="AD520" s="1"/>
      <c r="AE520" s="1"/>
      <c r="AF520" s="1"/>
      <c r="AG520" s="1"/>
      <c r="AH520" s="1"/>
      <c r="AI520" s="1"/>
      <c r="AJ520" s="1"/>
      <c r="AK520" s="1"/>
      <c r="AL520" s="1"/>
      <c r="AM520" s="1"/>
      <c r="AN520" s="1"/>
      <c r="AO520" s="1"/>
      <c r="AP520" s="1"/>
      <c r="AQ520" s="1"/>
      <c r="AR520" s="1"/>
      <c r="AS520" s="1"/>
      <c r="AT520" s="1"/>
      <c r="AU520" s="1"/>
    </row>
    <row r="521" spans="1:47" ht="15.75" thickBot="1" x14ac:dyDescent="0.3">
      <c r="A521" s="34"/>
      <c r="B521" s="1"/>
      <c r="C521" s="1"/>
      <c r="D521" s="1"/>
      <c r="E521" s="1"/>
      <c r="F521" s="1"/>
      <c r="G521" s="1"/>
      <c r="H521" s="1"/>
      <c r="I521" s="1"/>
      <c r="J521" s="1"/>
      <c r="K521" s="1"/>
      <c r="L521" s="1"/>
      <c r="M521" s="1"/>
      <c r="N521" s="1"/>
      <c r="O521" s="1"/>
      <c r="P521" s="1"/>
      <c r="Q521" s="1"/>
      <c r="R521" s="1"/>
      <c r="S521" s="1"/>
      <c r="T521" s="1"/>
      <c r="U521" s="7"/>
      <c r="V521" s="25"/>
      <c r="W521" s="15"/>
      <c r="X521" s="12"/>
      <c r="Y521" s="1"/>
      <c r="Z521" s="1"/>
      <c r="AA521" s="1"/>
      <c r="AB521" s="1"/>
      <c r="AC521" s="1"/>
      <c r="AD521" s="1"/>
      <c r="AE521" s="1"/>
      <c r="AF521" s="1"/>
      <c r="AG521" s="1"/>
      <c r="AH521" s="1"/>
      <c r="AI521" s="1"/>
      <c r="AJ521" s="1"/>
      <c r="AK521" s="1"/>
      <c r="AL521" s="1"/>
      <c r="AM521" s="1"/>
      <c r="AN521" s="1"/>
      <c r="AO521" s="1"/>
      <c r="AP521" s="1"/>
      <c r="AQ521" s="1"/>
      <c r="AR521" s="1"/>
      <c r="AS521" s="1"/>
      <c r="AT521" s="1"/>
      <c r="AU521" s="1"/>
    </row>
    <row r="522" spans="1:47" ht="15.75" thickBot="1" x14ac:dyDescent="0.3">
      <c r="A522" s="34"/>
      <c r="B522" s="1"/>
      <c r="C522" s="1"/>
      <c r="D522" s="1"/>
      <c r="E522" s="1"/>
      <c r="F522" s="1"/>
      <c r="G522" s="1"/>
      <c r="H522" s="1"/>
      <c r="I522" s="1"/>
      <c r="J522" s="1"/>
      <c r="K522" s="1"/>
      <c r="L522" s="1"/>
      <c r="M522" s="1"/>
      <c r="N522" s="1"/>
      <c r="O522" s="1"/>
      <c r="P522" s="1"/>
      <c r="Q522" s="1"/>
      <c r="R522" s="1"/>
      <c r="S522" s="1"/>
      <c r="T522" s="1"/>
      <c r="U522" s="7"/>
      <c r="V522" s="25"/>
      <c r="W522" s="15"/>
      <c r="X522" s="12"/>
      <c r="Y522" s="1"/>
      <c r="Z522" s="1"/>
      <c r="AA522" s="1"/>
      <c r="AB522" s="1"/>
      <c r="AC522" s="1"/>
      <c r="AD522" s="1"/>
      <c r="AE522" s="1"/>
      <c r="AF522" s="1"/>
      <c r="AG522" s="1"/>
      <c r="AH522" s="1"/>
      <c r="AI522" s="1"/>
      <c r="AJ522" s="1"/>
      <c r="AK522" s="1"/>
      <c r="AL522" s="1"/>
      <c r="AM522" s="1"/>
      <c r="AN522" s="1"/>
      <c r="AO522" s="1"/>
      <c r="AP522" s="1"/>
      <c r="AQ522" s="1"/>
      <c r="AR522" s="1"/>
      <c r="AS522" s="1"/>
      <c r="AT522" s="1"/>
      <c r="AU522" s="1"/>
    </row>
    <row r="523" spans="1:47" ht="15.75" thickBot="1" x14ac:dyDescent="0.3">
      <c r="A523" s="34"/>
      <c r="B523" s="1"/>
      <c r="C523" s="1"/>
      <c r="D523" s="1"/>
      <c r="E523" s="1"/>
      <c r="F523" s="1"/>
      <c r="G523" s="1"/>
      <c r="H523" s="1"/>
      <c r="I523" s="1"/>
      <c r="J523" s="1"/>
      <c r="K523" s="1"/>
      <c r="L523" s="1"/>
      <c r="M523" s="1"/>
      <c r="N523" s="1"/>
      <c r="O523" s="1"/>
      <c r="P523" s="1"/>
      <c r="Q523" s="1"/>
      <c r="R523" s="1"/>
      <c r="S523" s="1"/>
      <c r="T523" s="1"/>
      <c r="U523" s="7"/>
      <c r="V523" s="25"/>
      <c r="W523" s="15"/>
      <c r="X523" s="12"/>
      <c r="Y523" s="1"/>
      <c r="Z523" s="1"/>
      <c r="AA523" s="1"/>
      <c r="AB523" s="1"/>
      <c r="AC523" s="1"/>
      <c r="AD523" s="1"/>
      <c r="AE523" s="1"/>
      <c r="AF523" s="1"/>
      <c r="AG523" s="1"/>
      <c r="AH523" s="1"/>
      <c r="AI523" s="1"/>
      <c r="AJ523" s="1"/>
      <c r="AK523" s="1"/>
      <c r="AL523" s="1"/>
      <c r="AM523" s="1"/>
      <c r="AN523" s="1"/>
      <c r="AO523" s="1"/>
      <c r="AP523" s="1"/>
      <c r="AQ523" s="1"/>
      <c r="AR523" s="1"/>
      <c r="AS523" s="1"/>
      <c r="AT523" s="1"/>
      <c r="AU523" s="1"/>
    </row>
    <row r="524" spans="1:47" ht="15.75" thickBot="1" x14ac:dyDescent="0.3">
      <c r="A524" s="34"/>
      <c r="B524" s="1"/>
      <c r="C524" s="1"/>
      <c r="D524" s="1"/>
      <c r="E524" s="1"/>
      <c r="F524" s="1"/>
      <c r="G524" s="1"/>
      <c r="H524" s="1"/>
      <c r="I524" s="1"/>
      <c r="J524" s="1"/>
      <c r="K524" s="1"/>
      <c r="L524" s="1"/>
      <c r="M524" s="1"/>
      <c r="N524" s="1"/>
      <c r="O524" s="1"/>
      <c r="P524" s="1"/>
      <c r="Q524" s="1"/>
      <c r="R524" s="1"/>
      <c r="S524" s="1"/>
      <c r="T524" s="1"/>
      <c r="U524" s="7"/>
      <c r="V524" s="25"/>
      <c r="W524" s="15"/>
      <c r="X524" s="12"/>
      <c r="Y524" s="1"/>
      <c r="Z524" s="1"/>
      <c r="AA524" s="1"/>
      <c r="AB524" s="1"/>
      <c r="AC524" s="1"/>
      <c r="AD524" s="1"/>
      <c r="AE524" s="1"/>
      <c r="AF524" s="1"/>
      <c r="AG524" s="1"/>
      <c r="AH524" s="1"/>
      <c r="AI524" s="1"/>
      <c r="AJ524" s="1"/>
      <c r="AK524" s="1"/>
      <c r="AL524" s="1"/>
      <c r="AM524" s="1"/>
      <c r="AN524" s="1"/>
      <c r="AO524" s="1"/>
      <c r="AP524" s="1"/>
      <c r="AQ524" s="1"/>
      <c r="AR524" s="1"/>
      <c r="AS524" s="1"/>
      <c r="AT524" s="1"/>
      <c r="AU524" s="1"/>
    </row>
    <row r="525" spans="1:47" ht="15.75" thickBot="1" x14ac:dyDescent="0.3">
      <c r="A525" s="34"/>
      <c r="B525" s="1"/>
      <c r="C525" s="1"/>
      <c r="D525" s="1"/>
      <c r="E525" s="1"/>
      <c r="F525" s="1"/>
      <c r="G525" s="1"/>
      <c r="H525" s="1"/>
      <c r="I525" s="1"/>
      <c r="J525" s="1"/>
      <c r="K525" s="1"/>
      <c r="L525" s="1"/>
      <c r="M525" s="1"/>
      <c r="N525" s="1"/>
      <c r="O525" s="1"/>
      <c r="P525" s="1"/>
      <c r="Q525" s="1"/>
      <c r="R525" s="1"/>
      <c r="S525" s="1"/>
      <c r="T525" s="1"/>
      <c r="U525" s="7"/>
      <c r="V525" s="25"/>
      <c r="W525" s="15"/>
      <c r="X525" s="12"/>
      <c r="Y525" s="1"/>
      <c r="Z525" s="1"/>
      <c r="AA525" s="1"/>
      <c r="AB525" s="1"/>
      <c r="AC525" s="1"/>
      <c r="AD525" s="1"/>
      <c r="AE525" s="1"/>
      <c r="AF525" s="1"/>
      <c r="AG525" s="1"/>
      <c r="AH525" s="1"/>
      <c r="AI525" s="1"/>
      <c r="AJ525" s="1"/>
      <c r="AK525" s="1"/>
      <c r="AL525" s="1"/>
      <c r="AM525" s="1"/>
      <c r="AN525" s="1"/>
      <c r="AO525" s="1"/>
      <c r="AP525" s="1"/>
      <c r="AQ525" s="1"/>
      <c r="AR525" s="1"/>
      <c r="AS525" s="1"/>
      <c r="AT525" s="1"/>
      <c r="AU525" s="1"/>
    </row>
    <row r="526" spans="1:47" ht="15.75" thickBot="1" x14ac:dyDescent="0.3">
      <c r="A526" s="34"/>
      <c r="B526" s="1"/>
      <c r="C526" s="1"/>
      <c r="D526" s="1"/>
      <c r="E526" s="1"/>
      <c r="F526" s="1"/>
      <c r="G526" s="1"/>
      <c r="H526" s="1"/>
      <c r="I526" s="1"/>
      <c r="J526" s="1"/>
      <c r="K526" s="1"/>
      <c r="L526" s="1"/>
      <c r="M526" s="1"/>
      <c r="N526" s="1"/>
      <c r="O526" s="1"/>
      <c r="P526" s="1"/>
      <c r="Q526" s="1"/>
      <c r="R526" s="1"/>
      <c r="S526" s="1"/>
      <c r="T526" s="1"/>
      <c r="U526" s="7"/>
      <c r="V526" s="25"/>
      <c r="W526" s="15"/>
      <c r="X526" s="12"/>
      <c r="Y526" s="1"/>
      <c r="Z526" s="1"/>
      <c r="AA526" s="1"/>
      <c r="AB526" s="1"/>
      <c r="AC526" s="1"/>
      <c r="AD526" s="1"/>
      <c r="AE526" s="1"/>
      <c r="AF526" s="1"/>
      <c r="AG526" s="1"/>
      <c r="AH526" s="1"/>
      <c r="AI526" s="1"/>
      <c r="AJ526" s="1"/>
      <c r="AK526" s="1"/>
      <c r="AL526" s="1"/>
      <c r="AM526" s="1"/>
      <c r="AN526" s="1"/>
      <c r="AO526" s="1"/>
      <c r="AP526" s="1"/>
      <c r="AQ526" s="1"/>
      <c r="AR526" s="1"/>
      <c r="AS526" s="1"/>
      <c r="AT526" s="1"/>
      <c r="AU526" s="1"/>
    </row>
    <row r="527" spans="1:47" ht="15.75" thickBot="1" x14ac:dyDescent="0.3">
      <c r="A527" s="34"/>
      <c r="B527" s="1"/>
      <c r="C527" s="1"/>
      <c r="D527" s="1"/>
      <c r="E527" s="1"/>
      <c r="F527" s="1"/>
      <c r="G527" s="1"/>
      <c r="H527" s="1"/>
      <c r="I527" s="1"/>
      <c r="J527" s="1"/>
      <c r="K527" s="1"/>
      <c r="L527" s="1"/>
      <c r="M527" s="1"/>
      <c r="N527" s="1"/>
      <c r="O527" s="1"/>
      <c r="P527" s="1"/>
      <c r="Q527" s="1"/>
      <c r="R527" s="1"/>
      <c r="S527" s="1"/>
      <c r="T527" s="1"/>
      <c r="U527" s="7"/>
      <c r="V527" s="25"/>
      <c r="W527" s="15"/>
      <c r="X527" s="12"/>
      <c r="Y527" s="1"/>
      <c r="Z527" s="1"/>
      <c r="AA527" s="1"/>
      <c r="AB527" s="1"/>
      <c r="AC527" s="1"/>
      <c r="AD527" s="1"/>
      <c r="AE527" s="1"/>
      <c r="AF527" s="1"/>
      <c r="AG527" s="1"/>
      <c r="AH527" s="1"/>
      <c r="AI527" s="1"/>
      <c r="AJ527" s="1"/>
      <c r="AK527" s="1"/>
      <c r="AL527" s="1"/>
      <c r="AM527" s="1"/>
      <c r="AN527" s="1"/>
      <c r="AO527" s="1"/>
      <c r="AP527" s="1"/>
      <c r="AQ527" s="1"/>
      <c r="AR527" s="1"/>
      <c r="AS527" s="1"/>
      <c r="AT527" s="1"/>
      <c r="AU527" s="1"/>
    </row>
    <row r="528" spans="1:47" ht="15.75" thickBot="1" x14ac:dyDescent="0.3">
      <c r="A528" s="34"/>
      <c r="B528" s="1"/>
      <c r="C528" s="1"/>
      <c r="D528" s="1"/>
      <c r="E528" s="1"/>
      <c r="F528" s="1"/>
      <c r="G528" s="1"/>
      <c r="H528" s="1"/>
      <c r="I528" s="1"/>
      <c r="J528" s="1"/>
      <c r="K528" s="1"/>
      <c r="L528" s="1"/>
      <c r="M528" s="1"/>
      <c r="N528" s="1"/>
      <c r="O528" s="1"/>
      <c r="P528" s="1"/>
      <c r="Q528" s="1"/>
      <c r="R528" s="1"/>
      <c r="S528" s="1"/>
      <c r="T528" s="1"/>
      <c r="U528" s="7"/>
      <c r="V528" s="25"/>
      <c r="W528" s="15"/>
      <c r="X528" s="12"/>
      <c r="Y528" s="1"/>
      <c r="Z528" s="1"/>
      <c r="AA528" s="1"/>
      <c r="AB528" s="1"/>
      <c r="AC528" s="1"/>
      <c r="AD528" s="1"/>
      <c r="AE528" s="1"/>
      <c r="AF528" s="1"/>
      <c r="AG528" s="1"/>
      <c r="AH528" s="1"/>
      <c r="AI528" s="1"/>
      <c r="AJ528" s="1"/>
      <c r="AK528" s="1"/>
      <c r="AL528" s="1"/>
      <c r="AM528" s="1"/>
      <c r="AN528" s="1"/>
      <c r="AO528" s="1"/>
      <c r="AP528" s="1"/>
      <c r="AQ528" s="1"/>
      <c r="AR528" s="1"/>
      <c r="AS528" s="1"/>
      <c r="AT528" s="1"/>
      <c r="AU528" s="1"/>
    </row>
    <row r="529" spans="1:47" ht="15.75" thickBot="1" x14ac:dyDescent="0.3">
      <c r="A529" s="34"/>
      <c r="B529" s="1"/>
      <c r="C529" s="1"/>
      <c r="D529" s="1"/>
      <c r="E529" s="1"/>
      <c r="F529" s="1"/>
      <c r="G529" s="1"/>
      <c r="H529" s="1"/>
      <c r="I529" s="1"/>
      <c r="J529" s="1"/>
      <c r="K529" s="1"/>
      <c r="L529" s="1"/>
      <c r="M529" s="1"/>
      <c r="N529" s="1"/>
      <c r="O529" s="1"/>
      <c r="P529" s="1"/>
      <c r="Q529" s="1"/>
      <c r="R529" s="1"/>
      <c r="S529" s="1"/>
      <c r="T529" s="1"/>
      <c r="U529" s="7"/>
      <c r="V529" s="25"/>
      <c r="W529" s="15"/>
      <c r="X529" s="12"/>
      <c r="Y529" s="1"/>
      <c r="Z529" s="1"/>
      <c r="AA529" s="1"/>
      <c r="AB529" s="1"/>
      <c r="AC529" s="1"/>
      <c r="AD529" s="1"/>
      <c r="AE529" s="1"/>
      <c r="AF529" s="1"/>
      <c r="AG529" s="1"/>
      <c r="AH529" s="1"/>
      <c r="AI529" s="1"/>
      <c r="AJ529" s="1"/>
      <c r="AK529" s="1"/>
      <c r="AL529" s="1"/>
      <c r="AM529" s="1"/>
      <c r="AN529" s="1"/>
      <c r="AO529" s="1"/>
      <c r="AP529" s="1"/>
      <c r="AQ529" s="1"/>
      <c r="AR529" s="1"/>
      <c r="AS529" s="1"/>
      <c r="AT529" s="1"/>
      <c r="AU529" s="1"/>
    </row>
    <row r="530" spans="1:47" ht="15.75" thickBot="1" x14ac:dyDescent="0.3">
      <c r="A530" s="34"/>
      <c r="B530" s="1"/>
      <c r="C530" s="1"/>
      <c r="D530" s="1"/>
      <c r="E530" s="1"/>
      <c r="F530" s="1"/>
      <c r="G530" s="1"/>
      <c r="H530" s="1"/>
      <c r="I530" s="1"/>
      <c r="J530" s="1"/>
      <c r="K530" s="1"/>
      <c r="L530" s="1"/>
      <c r="M530" s="1"/>
      <c r="N530" s="1"/>
      <c r="O530" s="1"/>
      <c r="P530" s="1"/>
      <c r="Q530" s="1"/>
      <c r="R530" s="1"/>
      <c r="S530" s="1"/>
      <c r="T530" s="1"/>
      <c r="U530" s="7"/>
      <c r="V530" s="25"/>
      <c r="W530" s="15"/>
      <c r="X530" s="12"/>
      <c r="Y530" s="1"/>
      <c r="Z530" s="1"/>
      <c r="AA530" s="1"/>
      <c r="AB530" s="1"/>
      <c r="AC530" s="1"/>
      <c r="AD530" s="1"/>
      <c r="AE530" s="1"/>
      <c r="AF530" s="1"/>
      <c r="AG530" s="1"/>
      <c r="AH530" s="1"/>
      <c r="AI530" s="1"/>
      <c r="AJ530" s="1"/>
      <c r="AK530" s="1"/>
      <c r="AL530" s="1"/>
      <c r="AM530" s="1"/>
      <c r="AN530" s="1"/>
      <c r="AO530" s="1"/>
      <c r="AP530" s="1"/>
      <c r="AQ530" s="1"/>
      <c r="AR530" s="1"/>
      <c r="AS530" s="1"/>
      <c r="AT530" s="1"/>
      <c r="AU530" s="1"/>
    </row>
    <row r="531" spans="1:47" ht="15.75" thickBot="1" x14ac:dyDescent="0.3">
      <c r="A531" s="34"/>
      <c r="B531" s="1"/>
      <c r="C531" s="1"/>
      <c r="D531" s="1"/>
      <c r="E531" s="1"/>
      <c r="F531" s="1"/>
      <c r="G531" s="1"/>
      <c r="H531" s="1"/>
      <c r="I531" s="1"/>
      <c r="J531" s="1"/>
      <c r="K531" s="1"/>
      <c r="L531" s="1"/>
      <c r="M531" s="1"/>
      <c r="N531" s="1"/>
      <c r="O531" s="1"/>
      <c r="P531" s="1"/>
      <c r="Q531" s="1"/>
      <c r="R531" s="1"/>
      <c r="S531" s="1"/>
      <c r="T531" s="1"/>
      <c r="U531" s="7"/>
      <c r="V531" s="25"/>
      <c r="W531" s="15"/>
      <c r="X531" s="12"/>
      <c r="Y531" s="1"/>
      <c r="Z531" s="1"/>
      <c r="AA531" s="1"/>
      <c r="AB531" s="1"/>
      <c r="AC531" s="1"/>
      <c r="AD531" s="1"/>
      <c r="AE531" s="1"/>
      <c r="AF531" s="1"/>
      <c r="AG531" s="1"/>
      <c r="AH531" s="1"/>
      <c r="AI531" s="1"/>
      <c r="AJ531" s="1"/>
      <c r="AK531" s="1"/>
      <c r="AL531" s="1"/>
      <c r="AM531" s="1"/>
      <c r="AN531" s="1"/>
      <c r="AO531" s="1"/>
      <c r="AP531" s="1"/>
      <c r="AQ531" s="1"/>
      <c r="AR531" s="1"/>
      <c r="AS531" s="1"/>
      <c r="AT531" s="1"/>
      <c r="AU531" s="1"/>
    </row>
    <row r="532" spans="1:47" ht="15.75" thickBot="1" x14ac:dyDescent="0.3">
      <c r="A532" s="34"/>
      <c r="B532" s="1"/>
      <c r="C532" s="1"/>
      <c r="D532" s="1"/>
      <c r="E532" s="1"/>
      <c r="F532" s="1"/>
      <c r="G532" s="1"/>
      <c r="H532" s="1"/>
      <c r="I532" s="1"/>
      <c r="J532" s="1"/>
      <c r="K532" s="1"/>
      <c r="L532" s="1"/>
      <c r="M532" s="1"/>
      <c r="N532" s="1"/>
      <c r="O532" s="1"/>
      <c r="P532" s="1"/>
      <c r="Q532" s="1"/>
      <c r="R532" s="1"/>
      <c r="S532" s="1"/>
      <c r="T532" s="1"/>
      <c r="U532" s="7"/>
      <c r="V532" s="25"/>
      <c r="W532" s="15"/>
      <c r="X532" s="12"/>
      <c r="Y532" s="1"/>
      <c r="Z532" s="1"/>
      <c r="AA532" s="1"/>
      <c r="AB532" s="1"/>
      <c r="AC532" s="1"/>
      <c r="AD532" s="1"/>
      <c r="AE532" s="1"/>
      <c r="AF532" s="1"/>
      <c r="AG532" s="1"/>
      <c r="AH532" s="1"/>
      <c r="AI532" s="1"/>
      <c r="AJ532" s="1"/>
      <c r="AK532" s="1"/>
      <c r="AL532" s="1"/>
      <c r="AM532" s="1"/>
      <c r="AN532" s="1"/>
      <c r="AO532" s="1"/>
      <c r="AP532" s="1"/>
      <c r="AQ532" s="1"/>
      <c r="AR532" s="1"/>
      <c r="AS532" s="1"/>
      <c r="AT532" s="1"/>
      <c r="AU532" s="1"/>
    </row>
    <row r="533" spans="1:47" ht="15.75" thickBot="1" x14ac:dyDescent="0.3">
      <c r="A533" s="34"/>
      <c r="B533" s="1"/>
      <c r="C533" s="1"/>
      <c r="D533" s="1"/>
      <c r="E533" s="1"/>
      <c r="F533" s="1"/>
      <c r="G533" s="1"/>
      <c r="H533" s="1"/>
      <c r="I533" s="1"/>
      <c r="J533" s="1"/>
      <c r="K533" s="1"/>
      <c r="L533" s="1"/>
      <c r="M533" s="1"/>
      <c r="N533" s="1"/>
      <c r="O533" s="1"/>
      <c r="P533" s="1"/>
      <c r="Q533" s="1"/>
      <c r="R533" s="1"/>
      <c r="S533" s="1"/>
      <c r="T533" s="1"/>
      <c r="U533" s="7"/>
      <c r="V533" s="25"/>
      <c r="W533" s="15"/>
      <c r="X533" s="12"/>
      <c r="Y533" s="1"/>
      <c r="Z533" s="1"/>
      <c r="AA533" s="1"/>
      <c r="AB533" s="1"/>
      <c r="AC533" s="1"/>
      <c r="AD533" s="1"/>
      <c r="AE533" s="1"/>
      <c r="AF533" s="1"/>
      <c r="AG533" s="1"/>
      <c r="AH533" s="1"/>
      <c r="AI533" s="1"/>
      <c r="AJ533" s="1"/>
      <c r="AK533" s="1"/>
      <c r="AL533" s="1"/>
      <c r="AM533" s="1"/>
      <c r="AN533" s="1"/>
      <c r="AO533" s="1"/>
      <c r="AP533" s="1"/>
      <c r="AQ533" s="1"/>
      <c r="AR533" s="1"/>
      <c r="AS533" s="1"/>
      <c r="AT533" s="1"/>
      <c r="AU533" s="1"/>
    </row>
    <row r="534" spans="1:47" ht="15.75" thickBot="1" x14ac:dyDescent="0.3">
      <c r="A534" s="34"/>
      <c r="B534" s="1"/>
      <c r="C534" s="1"/>
      <c r="D534" s="1"/>
      <c r="E534" s="1"/>
      <c r="F534" s="1"/>
      <c r="G534" s="1"/>
      <c r="H534" s="1"/>
      <c r="I534" s="1"/>
      <c r="J534" s="1"/>
      <c r="K534" s="1"/>
      <c r="L534" s="1"/>
      <c r="M534" s="1"/>
      <c r="N534" s="1"/>
      <c r="O534" s="1"/>
      <c r="P534" s="1"/>
      <c r="Q534" s="1"/>
      <c r="R534" s="1"/>
      <c r="S534" s="1"/>
      <c r="T534" s="1"/>
      <c r="U534" s="7"/>
      <c r="V534" s="25"/>
      <c r="W534" s="15"/>
      <c r="X534" s="12"/>
      <c r="Y534" s="1"/>
      <c r="Z534" s="1"/>
      <c r="AA534" s="1"/>
      <c r="AB534" s="1"/>
      <c r="AC534" s="1"/>
      <c r="AD534" s="1"/>
      <c r="AE534" s="1"/>
      <c r="AF534" s="1"/>
      <c r="AG534" s="1"/>
      <c r="AH534" s="1"/>
      <c r="AI534" s="1"/>
      <c r="AJ534" s="1"/>
      <c r="AK534" s="1"/>
      <c r="AL534" s="1"/>
      <c r="AM534" s="1"/>
      <c r="AN534" s="1"/>
      <c r="AO534" s="1"/>
      <c r="AP534" s="1"/>
      <c r="AQ534" s="1"/>
      <c r="AR534" s="1"/>
      <c r="AS534" s="1"/>
      <c r="AT534" s="1"/>
      <c r="AU534" s="1"/>
    </row>
    <row r="535" spans="1:47" ht="15.75" thickBot="1" x14ac:dyDescent="0.3">
      <c r="A535" s="34"/>
      <c r="B535" s="1"/>
      <c r="C535" s="1"/>
      <c r="D535" s="1"/>
      <c r="E535" s="1"/>
      <c r="F535" s="1"/>
      <c r="G535" s="1"/>
      <c r="H535" s="1"/>
      <c r="I535" s="1"/>
      <c r="J535" s="1"/>
      <c r="K535" s="1"/>
      <c r="L535" s="1"/>
      <c r="M535" s="1"/>
      <c r="N535" s="1"/>
      <c r="O535" s="1"/>
      <c r="P535" s="1"/>
      <c r="Q535" s="1"/>
      <c r="R535" s="1"/>
      <c r="S535" s="1"/>
      <c r="T535" s="1"/>
      <c r="U535" s="7"/>
      <c r="V535" s="25"/>
      <c r="W535" s="15"/>
      <c r="X535" s="12"/>
      <c r="Y535" s="1"/>
      <c r="Z535" s="1"/>
      <c r="AA535" s="1"/>
      <c r="AB535" s="1"/>
      <c r="AC535" s="1"/>
      <c r="AD535" s="1"/>
      <c r="AE535" s="1"/>
      <c r="AF535" s="1"/>
      <c r="AG535" s="1"/>
      <c r="AH535" s="1"/>
      <c r="AI535" s="1"/>
      <c r="AJ535" s="1"/>
      <c r="AK535" s="1"/>
      <c r="AL535" s="1"/>
      <c r="AM535" s="1"/>
      <c r="AN535" s="1"/>
      <c r="AO535" s="1"/>
      <c r="AP535" s="1"/>
      <c r="AQ535" s="1"/>
      <c r="AR535" s="1"/>
      <c r="AS535" s="1"/>
      <c r="AT535" s="1"/>
      <c r="AU535" s="1"/>
    </row>
    <row r="536" spans="1:47" ht="15.75" thickBot="1" x14ac:dyDescent="0.3">
      <c r="A536" s="34"/>
      <c r="B536" s="1"/>
      <c r="C536" s="1"/>
      <c r="D536" s="1"/>
      <c r="E536" s="1"/>
      <c r="F536" s="1"/>
      <c r="G536" s="1"/>
      <c r="H536" s="1"/>
      <c r="I536" s="1"/>
      <c r="J536" s="1"/>
      <c r="K536" s="1"/>
      <c r="L536" s="1"/>
      <c r="M536" s="1"/>
      <c r="N536" s="1"/>
      <c r="O536" s="1"/>
      <c r="P536" s="1"/>
      <c r="Q536" s="1"/>
      <c r="R536" s="1"/>
      <c r="S536" s="1"/>
      <c r="T536" s="1"/>
      <c r="U536" s="7"/>
      <c r="V536" s="25"/>
      <c r="W536" s="15"/>
      <c r="X536" s="12"/>
      <c r="Y536" s="1"/>
      <c r="Z536" s="1"/>
      <c r="AA536" s="1"/>
      <c r="AB536" s="1"/>
      <c r="AC536" s="1"/>
      <c r="AD536" s="1"/>
      <c r="AE536" s="1"/>
      <c r="AF536" s="1"/>
      <c r="AG536" s="1"/>
      <c r="AH536" s="1"/>
      <c r="AI536" s="1"/>
      <c r="AJ536" s="1"/>
      <c r="AK536" s="1"/>
      <c r="AL536" s="1"/>
      <c r="AM536" s="1"/>
      <c r="AN536" s="1"/>
      <c r="AO536" s="1"/>
      <c r="AP536" s="1"/>
      <c r="AQ536" s="1"/>
      <c r="AR536" s="1"/>
      <c r="AS536" s="1"/>
      <c r="AT536" s="1"/>
      <c r="AU536" s="1"/>
    </row>
    <row r="537" spans="1:47" ht="15.75" thickBot="1" x14ac:dyDescent="0.3">
      <c r="A537" s="34"/>
      <c r="B537" s="1"/>
      <c r="C537" s="1"/>
      <c r="D537" s="1"/>
      <c r="E537" s="1"/>
      <c r="F537" s="1"/>
      <c r="G537" s="1"/>
      <c r="H537" s="1"/>
      <c r="I537" s="1"/>
      <c r="J537" s="1"/>
      <c r="K537" s="1"/>
      <c r="L537" s="1"/>
      <c r="M537" s="1"/>
      <c r="N537" s="1"/>
      <c r="O537" s="1"/>
      <c r="P537" s="1"/>
      <c r="Q537" s="1"/>
      <c r="R537" s="1"/>
      <c r="S537" s="1"/>
      <c r="T537" s="1"/>
      <c r="U537" s="7"/>
      <c r="V537" s="25"/>
      <c r="W537" s="15"/>
      <c r="X537" s="12"/>
      <c r="Y537" s="1"/>
      <c r="Z537" s="1"/>
      <c r="AA537" s="1"/>
      <c r="AB537" s="1"/>
      <c r="AC537" s="1"/>
      <c r="AD537" s="1"/>
      <c r="AE537" s="1"/>
      <c r="AF537" s="1"/>
      <c r="AG537" s="1"/>
      <c r="AH537" s="1"/>
      <c r="AI537" s="1"/>
      <c r="AJ537" s="1"/>
      <c r="AK537" s="1"/>
      <c r="AL537" s="1"/>
      <c r="AM537" s="1"/>
      <c r="AN537" s="1"/>
      <c r="AO537" s="1"/>
      <c r="AP537" s="1"/>
      <c r="AQ537" s="1"/>
      <c r="AR537" s="1"/>
      <c r="AS537" s="1"/>
      <c r="AT537" s="1"/>
      <c r="AU537" s="1"/>
    </row>
    <row r="538" spans="1:47" ht="15.75" thickBot="1" x14ac:dyDescent="0.3">
      <c r="A538" s="34"/>
      <c r="B538" s="1"/>
      <c r="C538" s="1"/>
      <c r="D538" s="1"/>
      <c r="E538" s="1"/>
      <c r="F538" s="1"/>
      <c r="G538" s="1"/>
      <c r="H538" s="1"/>
      <c r="I538" s="1"/>
      <c r="J538" s="1"/>
      <c r="K538" s="1"/>
      <c r="L538" s="1"/>
      <c r="M538" s="1"/>
      <c r="N538" s="1"/>
      <c r="O538" s="1"/>
      <c r="P538" s="1"/>
      <c r="Q538" s="1"/>
      <c r="R538" s="1"/>
      <c r="S538" s="1"/>
      <c r="T538" s="1"/>
      <c r="U538" s="7"/>
      <c r="V538" s="25"/>
      <c r="W538" s="15"/>
      <c r="X538" s="12"/>
      <c r="Y538" s="1"/>
      <c r="Z538" s="1"/>
      <c r="AA538" s="1"/>
      <c r="AB538" s="1"/>
      <c r="AC538" s="1"/>
      <c r="AD538" s="1"/>
      <c r="AE538" s="1"/>
      <c r="AF538" s="1"/>
      <c r="AG538" s="1"/>
      <c r="AH538" s="1"/>
      <c r="AI538" s="1"/>
      <c r="AJ538" s="1"/>
      <c r="AK538" s="1"/>
      <c r="AL538" s="1"/>
      <c r="AM538" s="1"/>
      <c r="AN538" s="1"/>
      <c r="AO538" s="1"/>
      <c r="AP538" s="1"/>
      <c r="AQ538" s="1"/>
      <c r="AR538" s="1"/>
      <c r="AS538" s="1"/>
      <c r="AT538" s="1"/>
      <c r="AU538" s="1"/>
    </row>
    <row r="539" spans="1:47" ht="15.75" thickBot="1" x14ac:dyDescent="0.3">
      <c r="A539" s="34"/>
      <c r="B539" s="1"/>
      <c r="C539" s="1"/>
      <c r="D539" s="1"/>
      <c r="E539" s="1"/>
      <c r="F539" s="1"/>
      <c r="G539" s="1"/>
      <c r="H539" s="1"/>
      <c r="I539" s="1"/>
      <c r="J539" s="1"/>
      <c r="K539" s="1"/>
      <c r="L539" s="1"/>
      <c r="M539" s="1"/>
      <c r="N539" s="1"/>
      <c r="O539" s="1"/>
      <c r="P539" s="1"/>
      <c r="Q539" s="1"/>
      <c r="R539" s="1"/>
      <c r="S539" s="1"/>
      <c r="T539" s="1"/>
      <c r="U539" s="7"/>
      <c r="V539" s="25"/>
      <c r="W539" s="15"/>
      <c r="X539" s="12"/>
      <c r="Y539" s="1"/>
      <c r="Z539" s="1"/>
      <c r="AA539" s="1"/>
      <c r="AB539" s="1"/>
      <c r="AC539" s="1"/>
      <c r="AD539" s="1"/>
      <c r="AE539" s="1"/>
      <c r="AF539" s="1"/>
      <c r="AG539" s="1"/>
      <c r="AH539" s="1"/>
      <c r="AI539" s="1"/>
      <c r="AJ539" s="1"/>
      <c r="AK539" s="1"/>
      <c r="AL539" s="1"/>
      <c r="AM539" s="1"/>
      <c r="AN539" s="1"/>
      <c r="AO539" s="1"/>
      <c r="AP539" s="1"/>
      <c r="AQ539" s="1"/>
      <c r="AR539" s="1"/>
      <c r="AS539" s="1"/>
      <c r="AT539" s="1"/>
      <c r="AU539" s="1"/>
    </row>
    <row r="540" spans="1:47" ht="15.75" thickBot="1" x14ac:dyDescent="0.3">
      <c r="A540" s="34"/>
      <c r="B540" s="1"/>
      <c r="C540" s="1"/>
      <c r="D540" s="1"/>
      <c r="E540" s="1"/>
      <c r="F540" s="1"/>
      <c r="G540" s="1"/>
      <c r="H540" s="1"/>
      <c r="I540" s="1"/>
      <c r="J540" s="1"/>
      <c r="K540" s="1"/>
      <c r="L540" s="1"/>
      <c r="M540" s="1"/>
      <c r="N540" s="1"/>
      <c r="O540" s="1"/>
      <c r="P540" s="1"/>
      <c r="Q540" s="1"/>
      <c r="R540" s="1"/>
      <c r="S540" s="1"/>
      <c r="T540" s="1"/>
      <c r="U540" s="7"/>
      <c r="V540" s="25"/>
      <c r="W540" s="15"/>
      <c r="X540" s="12"/>
      <c r="Y540" s="1"/>
      <c r="Z540" s="1"/>
      <c r="AA540" s="1"/>
      <c r="AB540" s="1"/>
      <c r="AC540" s="1"/>
      <c r="AD540" s="1"/>
      <c r="AE540" s="1"/>
      <c r="AF540" s="1"/>
      <c r="AG540" s="1"/>
      <c r="AH540" s="1"/>
      <c r="AI540" s="1"/>
      <c r="AJ540" s="1"/>
      <c r="AK540" s="1"/>
      <c r="AL540" s="1"/>
      <c r="AM540" s="1"/>
      <c r="AN540" s="1"/>
      <c r="AO540" s="1"/>
      <c r="AP540" s="1"/>
      <c r="AQ540" s="1"/>
      <c r="AR540" s="1"/>
      <c r="AS540" s="1"/>
      <c r="AT540" s="1"/>
      <c r="AU540" s="1"/>
    </row>
    <row r="541" spans="1:47" ht="15.75" thickBot="1" x14ac:dyDescent="0.3">
      <c r="A541" s="34"/>
      <c r="B541" s="1"/>
      <c r="C541" s="1"/>
      <c r="D541" s="1"/>
      <c r="E541" s="1"/>
      <c r="F541" s="1"/>
      <c r="G541" s="1"/>
      <c r="H541" s="1"/>
      <c r="I541" s="1"/>
      <c r="J541" s="1"/>
      <c r="K541" s="1"/>
      <c r="L541" s="1"/>
      <c r="M541" s="1"/>
      <c r="N541" s="1"/>
      <c r="O541" s="1"/>
      <c r="P541" s="1"/>
      <c r="Q541" s="1"/>
      <c r="R541" s="1"/>
      <c r="S541" s="1"/>
      <c r="T541" s="1"/>
      <c r="U541" s="7"/>
      <c r="V541" s="25"/>
      <c r="W541" s="15"/>
      <c r="X541" s="12"/>
      <c r="Y541" s="1"/>
      <c r="Z541" s="1"/>
      <c r="AA541" s="1"/>
      <c r="AB541" s="1"/>
      <c r="AC541" s="1"/>
      <c r="AD541" s="1"/>
      <c r="AE541" s="1"/>
      <c r="AF541" s="1"/>
      <c r="AG541" s="1"/>
      <c r="AH541" s="1"/>
      <c r="AI541" s="1"/>
      <c r="AJ541" s="1"/>
      <c r="AK541" s="1"/>
      <c r="AL541" s="1"/>
      <c r="AM541" s="1"/>
      <c r="AN541" s="1"/>
      <c r="AO541" s="1"/>
      <c r="AP541" s="1"/>
      <c r="AQ541" s="1"/>
      <c r="AR541" s="1"/>
      <c r="AS541" s="1"/>
      <c r="AT541" s="1"/>
      <c r="AU541" s="1"/>
    </row>
    <row r="542" spans="1:47" ht="15.75" thickBot="1" x14ac:dyDescent="0.3">
      <c r="A542" s="34"/>
      <c r="B542" s="1"/>
      <c r="C542" s="1"/>
      <c r="D542" s="1"/>
      <c r="E542" s="1"/>
      <c r="F542" s="1"/>
      <c r="G542" s="1"/>
      <c r="H542" s="1"/>
      <c r="I542" s="1"/>
      <c r="J542" s="1"/>
      <c r="K542" s="1"/>
      <c r="L542" s="1"/>
      <c r="M542" s="1"/>
      <c r="N542" s="1"/>
      <c r="O542" s="1"/>
      <c r="P542" s="1"/>
      <c r="Q542" s="1"/>
      <c r="R542" s="1"/>
      <c r="S542" s="1"/>
      <c r="T542" s="1"/>
      <c r="U542" s="7"/>
      <c r="V542" s="25"/>
      <c r="W542" s="15"/>
      <c r="X542" s="12"/>
      <c r="Y542" s="1"/>
      <c r="Z542" s="1"/>
      <c r="AA542" s="1"/>
      <c r="AB542" s="1"/>
      <c r="AC542" s="1"/>
      <c r="AD542" s="1"/>
      <c r="AE542" s="1"/>
      <c r="AF542" s="1"/>
      <c r="AG542" s="1"/>
      <c r="AH542" s="1"/>
      <c r="AI542" s="1"/>
      <c r="AJ542" s="1"/>
      <c r="AK542" s="1"/>
      <c r="AL542" s="1"/>
      <c r="AM542" s="1"/>
      <c r="AN542" s="1"/>
      <c r="AO542" s="1"/>
      <c r="AP542" s="1"/>
      <c r="AQ542" s="1"/>
      <c r="AR542" s="1"/>
      <c r="AS542" s="1"/>
      <c r="AT542" s="1"/>
      <c r="AU542" s="1"/>
    </row>
    <row r="543" spans="1:47" ht="15.75" thickBot="1" x14ac:dyDescent="0.3">
      <c r="A543" s="34"/>
      <c r="B543" s="1"/>
      <c r="C543" s="1"/>
      <c r="D543" s="1"/>
      <c r="E543" s="1"/>
      <c r="F543" s="1"/>
      <c r="G543" s="1"/>
      <c r="H543" s="1"/>
      <c r="I543" s="1"/>
      <c r="J543" s="1"/>
      <c r="K543" s="1"/>
      <c r="L543" s="1"/>
      <c r="M543" s="1"/>
      <c r="N543" s="1"/>
      <c r="O543" s="1"/>
      <c r="P543" s="1"/>
      <c r="Q543" s="1"/>
      <c r="R543" s="1"/>
      <c r="S543" s="1"/>
      <c r="T543" s="1"/>
      <c r="U543" s="7"/>
      <c r="V543" s="25"/>
      <c r="W543" s="15"/>
      <c r="X543" s="12"/>
      <c r="Y543" s="1"/>
      <c r="Z543" s="1"/>
      <c r="AA543" s="1"/>
      <c r="AB543" s="1"/>
      <c r="AC543" s="1"/>
      <c r="AD543" s="1"/>
      <c r="AE543" s="1"/>
      <c r="AF543" s="1"/>
      <c r="AG543" s="1"/>
      <c r="AH543" s="1"/>
      <c r="AI543" s="1"/>
      <c r="AJ543" s="1"/>
      <c r="AK543" s="1"/>
      <c r="AL543" s="1"/>
      <c r="AM543" s="1"/>
      <c r="AN543" s="1"/>
      <c r="AO543" s="1"/>
      <c r="AP543" s="1"/>
      <c r="AQ543" s="1"/>
      <c r="AR543" s="1"/>
      <c r="AS543" s="1"/>
      <c r="AT543" s="1"/>
      <c r="AU543" s="1"/>
    </row>
    <row r="544" spans="1:47" ht="15.75" thickBot="1" x14ac:dyDescent="0.3">
      <c r="A544" s="34"/>
      <c r="B544" s="1"/>
      <c r="C544" s="1"/>
      <c r="D544" s="1"/>
      <c r="E544" s="1"/>
      <c r="F544" s="1"/>
      <c r="G544" s="1"/>
      <c r="H544" s="1"/>
      <c r="I544" s="1"/>
      <c r="J544" s="1"/>
      <c r="K544" s="1"/>
      <c r="L544" s="1"/>
      <c r="M544" s="1"/>
      <c r="N544" s="1"/>
      <c r="O544" s="1"/>
      <c r="P544" s="1"/>
      <c r="Q544" s="1"/>
      <c r="R544" s="1"/>
      <c r="S544" s="1"/>
      <c r="T544" s="1"/>
      <c r="U544" s="7"/>
      <c r="V544" s="25"/>
      <c r="W544" s="15"/>
      <c r="X544" s="12"/>
      <c r="Y544" s="1"/>
      <c r="Z544" s="1"/>
      <c r="AA544" s="1"/>
      <c r="AB544" s="1"/>
      <c r="AC544" s="1"/>
      <c r="AD544" s="1"/>
      <c r="AE544" s="1"/>
      <c r="AF544" s="1"/>
      <c r="AG544" s="1"/>
      <c r="AH544" s="1"/>
      <c r="AI544" s="1"/>
      <c r="AJ544" s="1"/>
      <c r="AK544" s="1"/>
      <c r="AL544" s="1"/>
      <c r="AM544" s="1"/>
      <c r="AN544" s="1"/>
      <c r="AO544" s="1"/>
      <c r="AP544" s="1"/>
      <c r="AQ544" s="1"/>
      <c r="AR544" s="1"/>
      <c r="AS544" s="1"/>
      <c r="AT544" s="1"/>
      <c r="AU544" s="1"/>
    </row>
    <row r="545" spans="1:47" ht="15.75" thickBot="1" x14ac:dyDescent="0.3">
      <c r="A545" s="34"/>
      <c r="B545" s="1"/>
      <c r="C545" s="1"/>
      <c r="D545" s="1"/>
      <c r="E545" s="1"/>
      <c r="F545" s="1"/>
      <c r="G545" s="1"/>
      <c r="H545" s="1"/>
      <c r="I545" s="1"/>
      <c r="J545" s="1"/>
      <c r="K545" s="1"/>
      <c r="L545" s="1"/>
      <c r="M545" s="1"/>
      <c r="N545" s="1"/>
      <c r="O545" s="1"/>
      <c r="P545" s="1"/>
      <c r="Q545" s="1"/>
      <c r="R545" s="1"/>
      <c r="S545" s="1"/>
      <c r="T545" s="1"/>
      <c r="U545" s="7"/>
      <c r="V545" s="25"/>
      <c r="W545" s="15"/>
      <c r="X545" s="12"/>
      <c r="Y545" s="1"/>
      <c r="Z545" s="1"/>
      <c r="AA545" s="1"/>
      <c r="AB545" s="1"/>
      <c r="AC545" s="1"/>
      <c r="AD545" s="1"/>
      <c r="AE545" s="1"/>
      <c r="AF545" s="1"/>
      <c r="AG545" s="1"/>
      <c r="AH545" s="1"/>
      <c r="AI545" s="1"/>
      <c r="AJ545" s="1"/>
      <c r="AK545" s="1"/>
      <c r="AL545" s="1"/>
      <c r="AM545" s="1"/>
      <c r="AN545" s="1"/>
      <c r="AO545" s="1"/>
      <c r="AP545" s="1"/>
      <c r="AQ545" s="1"/>
      <c r="AR545" s="1"/>
      <c r="AS545" s="1"/>
      <c r="AT545" s="1"/>
      <c r="AU545" s="1"/>
    </row>
    <row r="546" spans="1:47" ht="15.75" thickBot="1" x14ac:dyDescent="0.3">
      <c r="A546" s="34"/>
      <c r="B546" s="1"/>
      <c r="C546" s="1"/>
      <c r="D546" s="1"/>
      <c r="E546" s="1"/>
      <c r="F546" s="1"/>
      <c r="G546" s="1"/>
      <c r="H546" s="1"/>
      <c r="I546" s="1"/>
      <c r="J546" s="1"/>
      <c r="K546" s="1"/>
      <c r="L546" s="1"/>
      <c r="M546" s="1"/>
      <c r="N546" s="1"/>
      <c r="O546" s="1"/>
      <c r="P546" s="1"/>
      <c r="Q546" s="1"/>
      <c r="R546" s="1"/>
      <c r="S546" s="1"/>
      <c r="T546" s="1"/>
      <c r="U546" s="7"/>
      <c r="V546" s="25"/>
      <c r="W546" s="15"/>
      <c r="X546" s="12"/>
      <c r="Y546" s="1"/>
      <c r="Z546" s="1"/>
      <c r="AA546" s="1"/>
      <c r="AB546" s="1"/>
      <c r="AC546" s="1"/>
      <c r="AD546" s="1"/>
      <c r="AE546" s="1"/>
      <c r="AF546" s="1"/>
      <c r="AG546" s="1"/>
      <c r="AH546" s="1"/>
      <c r="AI546" s="1"/>
      <c r="AJ546" s="1"/>
      <c r="AK546" s="1"/>
      <c r="AL546" s="1"/>
      <c r="AM546" s="1"/>
      <c r="AN546" s="1"/>
      <c r="AO546" s="1"/>
      <c r="AP546" s="1"/>
      <c r="AQ546" s="1"/>
      <c r="AR546" s="1"/>
      <c r="AS546" s="1"/>
      <c r="AT546" s="1"/>
      <c r="AU546" s="1"/>
    </row>
    <row r="547" spans="1:47" ht="15.75" thickBot="1" x14ac:dyDescent="0.3">
      <c r="A547" s="34"/>
      <c r="B547" s="1"/>
      <c r="C547" s="1"/>
      <c r="D547" s="1"/>
      <c r="E547" s="1"/>
      <c r="F547" s="1"/>
      <c r="G547" s="1"/>
      <c r="H547" s="1"/>
      <c r="I547" s="1"/>
      <c r="J547" s="1"/>
      <c r="K547" s="1"/>
      <c r="L547" s="1"/>
      <c r="M547" s="1"/>
      <c r="N547" s="1"/>
      <c r="O547" s="1"/>
      <c r="P547" s="1"/>
      <c r="Q547" s="1"/>
      <c r="R547" s="1"/>
      <c r="S547" s="1"/>
      <c r="T547" s="1"/>
      <c r="U547" s="7"/>
      <c r="V547" s="25"/>
      <c r="W547" s="15"/>
      <c r="X547" s="12"/>
      <c r="Y547" s="1"/>
      <c r="Z547" s="1"/>
      <c r="AA547" s="1"/>
      <c r="AB547" s="1"/>
      <c r="AC547" s="1"/>
      <c r="AD547" s="1"/>
      <c r="AE547" s="1"/>
      <c r="AF547" s="1"/>
      <c r="AG547" s="1"/>
      <c r="AH547" s="1"/>
      <c r="AI547" s="1"/>
      <c r="AJ547" s="1"/>
      <c r="AK547" s="1"/>
      <c r="AL547" s="1"/>
      <c r="AM547" s="1"/>
      <c r="AN547" s="1"/>
      <c r="AO547" s="1"/>
      <c r="AP547" s="1"/>
      <c r="AQ547" s="1"/>
      <c r="AR547" s="1"/>
      <c r="AS547" s="1"/>
      <c r="AT547" s="1"/>
      <c r="AU547" s="1"/>
    </row>
    <row r="548" spans="1:47" ht="15.75" thickBot="1" x14ac:dyDescent="0.3">
      <c r="A548" s="34"/>
      <c r="B548" s="1"/>
      <c r="C548" s="1"/>
      <c r="D548" s="1"/>
      <c r="E548" s="1"/>
      <c r="F548" s="1"/>
      <c r="G548" s="1"/>
      <c r="H548" s="1"/>
      <c r="I548" s="1"/>
      <c r="J548" s="1"/>
      <c r="K548" s="1"/>
      <c r="L548" s="1"/>
      <c r="M548" s="1"/>
      <c r="N548" s="1"/>
      <c r="O548" s="1"/>
      <c r="P548" s="1"/>
      <c r="Q548" s="1"/>
      <c r="R548" s="1"/>
      <c r="S548" s="1"/>
      <c r="T548" s="1"/>
      <c r="U548" s="7"/>
      <c r="V548" s="25"/>
      <c r="W548" s="15"/>
      <c r="X548" s="12"/>
      <c r="Y548" s="1"/>
      <c r="Z548" s="1"/>
      <c r="AA548" s="1"/>
      <c r="AB548" s="1"/>
      <c r="AC548" s="1"/>
      <c r="AD548" s="1"/>
      <c r="AE548" s="1"/>
      <c r="AF548" s="1"/>
      <c r="AG548" s="1"/>
      <c r="AH548" s="1"/>
      <c r="AI548" s="1"/>
      <c r="AJ548" s="1"/>
      <c r="AK548" s="1"/>
      <c r="AL548" s="1"/>
      <c r="AM548" s="1"/>
      <c r="AN548" s="1"/>
      <c r="AO548" s="1"/>
      <c r="AP548" s="1"/>
      <c r="AQ548" s="1"/>
      <c r="AR548" s="1"/>
      <c r="AS548" s="1"/>
      <c r="AT548" s="1"/>
      <c r="AU548" s="1"/>
    </row>
    <row r="549" spans="1:47" ht="15.75" thickBot="1" x14ac:dyDescent="0.3">
      <c r="A549" s="34"/>
      <c r="B549" s="1"/>
      <c r="C549" s="1"/>
      <c r="D549" s="1"/>
      <c r="E549" s="1"/>
      <c r="F549" s="1"/>
      <c r="G549" s="1"/>
      <c r="H549" s="1"/>
      <c r="I549" s="1"/>
      <c r="J549" s="1"/>
      <c r="K549" s="1"/>
      <c r="L549" s="1"/>
      <c r="M549" s="1"/>
      <c r="N549" s="1"/>
      <c r="O549" s="1"/>
      <c r="P549" s="1"/>
      <c r="Q549" s="1"/>
      <c r="R549" s="1"/>
      <c r="S549" s="1"/>
      <c r="T549" s="1"/>
      <c r="U549" s="7"/>
      <c r="V549" s="25"/>
      <c r="W549" s="15"/>
      <c r="X549" s="12"/>
      <c r="Y549" s="1"/>
      <c r="Z549" s="1"/>
      <c r="AA549" s="1"/>
      <c r="AB549" s="1"/>
      <c r="AC549" s="1"/>
      <c r="AD549" s="1"/>
      <c r="AE549" s="1"/>
      <c r="AF549" s="1"/>
      <c r="AG549" s="1"/>
      <c r="AH549" s="1"/>
      <c r="AI549" s="1"/>
      <c r="AJ549" s="1"/>
      <c r="AK549" s="1"/>
      <c r="AL549" s="1"/>
      <c r="AM549" s="1"/>
      <c r="AN549" s="1"/>
      <c r="AO549" s="1"/>
      <c r="AP549" s="1"/>
      <c r="AQ549" s="1"/>
      <c r="AR549" s="1"/>
      <c r="AS549" s="1"/>
      <c r="AT549" s="1"/>
      <c r="AU549" s="1"/>
    </row>
    <row r="550" spans="1:47" ht="15.75" thickBot="1" x14ac:dyDescent="0.3">
      <c r="A550" s="34"/>
      <c r="B550" s="1"/>
      <c r="C550" s="1"/>
      <c r="D550" s="1"/>
      <c r="E550" s="1"/>
      <c r="F550" s="1"/>
      <c r="G550" s="1"/>
      <c r="H550" s="1"/>
      <c r="I550" s="1"/>
      <c r="J550" s="1"/>
      <c r="K550" s="1"/>
      <c r="L550" s="1"/>
      <c r="M550" s="1"/>
      <c r="N550" s="1"/>
      <c r="O550" s="1"/>
      <c r="P550" s="1"/>
      <c r="Q550" s="1"/>
      <c r="R550" s="1"/>
      <c r="S550" s="1"/>
      <c r="T550" s="1"/>
      <c r="U550" s="7"/>
      <c r="V550" s="25"/>
      <c r="W550" s="15"/>
      <c r="X550" s="12"/>
      <c r="Y550" s="1"/>
      <c r="Z550" s="1"/>
      <c r="AA550" s="1"/>
      <c r="AB550" s="1"/>
      <c r="AC550" s="1"/>
      <c r="AD550" s="1"/>
      <c r="AE550" s="1"/>
      <c r="AF550" s="1"/>
      <c r="AG550" s="1"/>
      <c r="AH550" s="1"/>
      <c r="AI550" s="1"/>
      <c r="AJ550" s="1"/>
      <c r="AK550" s="1"/>
      <c r="AL550" s="1"/>
      <c r="AM550" s="1"/>
      <c r="AN550" s="1"/>
      <c r="AO550" s="1"/>
      <c r="AP550" s="1"/>
      <c r="AQ550" s="1"/>
      <c r="AR550" s="1"/>
      <c r="AS550" s="1"/>
      <c r="AT550" s="1"/>
      <c r="AU550" s="1"/>
    </row>
    <row r="551" spans="1:47" ht="15.75" thickBot="1" x14ac:dyDescent="0.3">
      <c r="A551" s="34"/>
      <c r="B551" s="1"/>
      <c r="C551" s="1"/>
      <c r="D551" s="1"/>
      <c r="E551" s="1"/>
      <c r="F551" s="1"/>
      <c r="G551" s="1"/>
      <c r="H551" s="1"/>
      <c r="I551" s="1"/>
      <c r="J551" s="1"/>
      <c r="K551" s="1"/>
      <c r="L551" s="1"/>
      <c r="M551" s="1"/>
      <c r="N551" s="1"/>
      <c r="O551" s="1"/>
      <c r="P551" s="1"/>
      <c r="Q551" s="1"/>
      <c r="R551" s="1"/>
      <c r="S551" s="1"/>
      <c r="T551" s="1"/>
      <c r="U551" s="7"/>
      <c r="V551" s="25"/>
      <c r="W551" s="15"/>
      <c r="X551" s="12"/>
      <c r="Y551" s="1"/>
      <c r="Z551" s="1"/>
      <c r="AA551" s="1"/>
      <c r="AB551" s="1"/>
      <c r="AC551" s="1"/>
      <c r="AD551" s="1"/>
      <c r="AE551" s="1"/>
      <c r="AF551" s="1"/>
      <c r="AG551" s="1"/>
      <c r="AH551" s="1"/>
      <c r="AI551" s="1"/>
      <c r="AJ551" s="1"/>
      <c r="AK551" s="1"/>
      <c r="AL551" s="1"/>
      <c r="AM551" s="1"/>
      <c r="AN551" s="1"/>
      <c r="AO551" s="1"/>
      <c r="AP551" s="1"/>
      <c r="AQ551" s="1"/>
      <c r="AR551" s="1"/>
      <c r="AS551" s="1"/>
      <c r="AT551" s="1"/>
      <c r="AU551" s="1"/>
    </row>
    <row r="552" spans="1:47" ht="15.75" thickBot="1" x14ac:dyDescent="0.3">
      <c r="A552" s="34"/>
      <c r="B552" s="1"/>
      <c r="C552" s="1"/>
      <c r="D552" s="1"/>
      <c r="E552" s="1"/>
      <c r="F552" s="1"/>
      <c r="G552" s="1"/>
      <c r="H552" s="1"/>
      <c r="I552" s="1"/>
      <c r="J552" s="1"/>
      <c r="K552" s="1"/>
      <c r="L552" s="1"/>
      <c r="M552" s="1"/>
      <c r="N552" s="1"/>
      <c r="O552" s="1"/>
      <c r="P552" s="1"/>
      <c r="Q552" s="1"/>
      <c r="R552" s="1"/>
      <c r="S552" s="1"/>
      <c r="T552" s="1"/>
      <c r="U552" s="7"/>
      <c r="V552" s="25"/>
      <c r="W552" s="15"/>
      <c r="X552" s="12"/>
      <c r="Y552" s="1"/>
      <c r="Z552" s="1"/>
      <c r="AA552" s="1"/>
      <c r="AB552" s="1"/>
      <c r="AC552" s="1"/>
      <c r="AD552" s="1"/>
      <c r="AE552" s="1"/>
      <c r="AF552" s="1"/>
      <c r="AG552" s="1"/>
      <c r="AH552" s="1"/>
      <c r="AI552" s="1"/>
      <c r="AJ552" s="1"/>
      <c r="AK552" s="1"/>
      <c r="AL552" s="1"/>
      <c r="AM552" s="1"/>
      <c r="AN552" s="1"/>
      <c r="AO552" s="1"/>
      <c r="AP552" s="1"/>
      <c r="AQ552" s="1"/>
      <c r="AR552" s="1"/>
      <c r="AS552" s="1"/>
      <c r="AT552" s="1"/>
      <c r="AU552" s="1"/>
    </row>
    <row r="553" spans="1:47" ht="15.75" thickBot="1" x14ac:dyDescent="0.3">
      <c r="A553" s="34"/>
      <c r="B553" s="1"/>
      <c r="C553" s="1"/>
      <c r="D553" s="1"/>
      <c r="E553" s="1"/>
      <c r="F553" s="1"/>
      <c r="G553" s="1"/>
      <c r="H553" s="1"/>
      <c r="I553" s="1"/>
      <c r="J553" s="1"/>
      <c r="K553" s="1"/>
      <c r="L553" s="1"/>
      <c r="M553" s="1"/>
      <c r="N553" s="1"/>
      <c r="O553" s="1"/>
      <c r="P553" s="1"/>
      <c r="Q553" s="1"/>
      <c r="R553" s="1"/>
      <c r="S553" s="1"/>
      <c r="T553" s="1"/>
      <c r="U553" s="7"/>
      <c r="V553" s="25"/>
      <c r="W553" s="15"/>
      <c r="X553" s="12"/>
      <c r="Y553" s="1"/>
      <c r="Z553" s="1"/>
      <c r="AA553" s="1"/>
      <c r="AB553" s="1"/>
      <c r="AC553" s="1"/>
      <c r="AD553" s="1"/>
      <c r="AE553" s="1"/>
      <c r="AF553" s="1"/>
      <c r="AG553" s="1"/>
      <c r="AH553" s="1"/>
      <c r="AI553" s="1"/>
      <c r="AJ553" s="1"/>
      <c r="AK553" s="1"/>
      <c r="AL553" s="1"/>
      <c r="AM553" s="1"/>
      <c r="AN553" s="1"/>
      <c r="AO553" s="1"/>
      <c r="AP553" s="1"/>
      <c r="AQ553" s="1"/>
      <c r="AR553" s="1"/>
      <c r="AS553" s="1"/>
      <c r="AT553" s="1"/>
      <c r="AU553" s="1"/>
    </row>
    <row r="554" spans="1:47" ht="15.75" thickBot="1" x14ac:dyDescent="0.3">
      <c r="A554" s="34"/>
      <c r="B554" s="1"/>
      <c r="C554" s="1"/>
      <c r="D554" s="1"/>
      <c r="E554" s="1"/>
      <c r="F554" s="1"/>
      <c r="G554" s="1"/>
      <c r="H554" s="1"/>
      <c r="I554" s="1"/>
      <c r="J554" s="1"/>
      <c r="K554" s="1"/>
      <c r="L554" s="1"/>
      <c r="M554" s="1"/>
      <c r="N554" s="1"/>
      <c r="O554" s="1"/>
      <c r="P554" s="1"/>
      <c r="Q554" s="1"/>
      <c r="R554" s="1"/>
      <c r="S554" s="1"/>
      <c r="T554" s="1"/>
      <c r="U554" s="7"/>
      <c r="V554" s="25"/>
      <c r="W554" s="15"/>
      <c r="X554" s="12"/>
      <c r="Y554" s="1"/>
      <c r="Z554" s="1"/>
      <c r="AA554" s="1"/>
      <c r="AB554" s="1"/>
      <c r="AC554" s="1"/>
      <c r="AD554" s="1"/>
      <c r="AE554" s="1"/>
      <c r="AF554" s="1"/>
      <c r="AG554" s="1"/>
      <c r="AH554" s="1"/>
      <c r="AI554" s="1"/>
      <c r="AJ554" s="1"/>
      <c r="AK554" s="1"/>
      <c r="AL554" s="1"/>
      <c r="AM554" s="1"/>
      <c r="AN554" s="1"/>
      <c r="AO554" s="1"/>
      <c r="AP554" s="1"/>
      <c r="AQ554" s="1"/>
      <c r="AR554" s="1"/>
      <c r="AS554" s="1"/>
      <c r="AT554" s="1"/>
      <c r="AU554" s="1"/>
    </row>
    <row r="555" spans="1:47" ht="15.75" thickBot="1" x14ac:dyDescent="0.3">
      <c r="A555" s="34"/>
      <c r="B555" s="1"/>
      <c r="C555" s="1"/>
      <c r="D555" s="1"/>
      <c r="E555" s="1"/>
      <c r="F555" s="1"/>
      <c r="G555" s="1"/>
      <c r="H555" s="1"/>
      <c r="I555" s="1"/>
      <c r="J555" s="1"/>
      <c r="K555" s="1"/>
      <c r="L555" s="1"/>
      <c r="M555" s="1"/>
      <c r="N555" s="1"/>
      <c r="O555" s="1"/>
      <c r="P555" s="1"/>
      <c r="Q555" s="1"/>
      <c r="R555" s="1"/>
      <c r="S555" s="1"/>
      <c r="T555" s="1"/>
      <c r="U555" s="7"/>
      <c r="V555" s="25"/>
      <c r="W555" s="15"/>
      <c r="X555" s="12"/>
      <c r="Y555" s="1"/>
      <c r="Z555" s="1"/>
      <c r="AA555" s="1"/>
      <c r="AB555" s="1"/>
      <c r="AC555" s="1"/>
      <c r="AD555" s="1"/>
      <c r="AE555" s="1"/>
      <c r="AF555" s="1"/>
      <c r="AG555" s="1"/>
      <c r="AH555" s="1"/>
      <c r="AI555" s="1"/>
      <c r="AJ555" s="1"/>
      <c r="AK555" s="1"/>
      <c r="AL555" s="1"/>
      <c r="AM555" s="1"/>
      <c r="AN555" s="1"/>
      <c r="AO555" s="1"/>
      <c r="AP555" s="1"/>
      <c r="AQ555" s="1"/>
      <c r="AR555" s="1"/>
      <c r="AS555" s="1"/>
      <c r="AT555" s="1"/>
      <c r="AU555" s="1"/>
    </row>
    <row r="556" spans="1:47" ht="15.75" thickBot="1" x14ac:dyDescent="0.3">
      <c r="A556" s="34"/>
      <c r="B556" s="1"/>
      <c r="C556" s="1"/>
      <c r="D556" s="1"/>
      <c r="E556" s="1"/>
      <c r="F556" s="1"/>
      <c r="G556" s="1"/>
      <c r="H556" s="1"/>
      <c r="I556" s="1"/>
      <c r="J556" s="1"/>
      <c r="K556" s="1"/>
      <c r="L556" s="1"/>
      <c r="M556" s="1"/>
      <c r="N556" s="1"/>
      <c r="O556" s="1"/>
      <c r="P556" s="1"/>
      <c r="Q556" s="1"/>
      <c r="R556" s="1"/>
      <c r="S556" s="1"/>
      <c r="T556" s="1"/>
      <c r="U556" s="7"/>
      <c r="V556" s="25"/>
      <c r="W556" s="15"/>
      <c r="X556" s="12"/>
      <c r="Y556" s="1"/>
      <c r="Z556" s="1"/>
      <c r="AA556" s="1"/>
      <c r="AB556" s="1"/>
      <c r="AC556" s="1"/>
      <c r="AD556" s="1"/>
      <c r="AE556" s="1"/>
      <c r="AF556" s="1"/>
      <c r="AG556" s="1"/>
      <c r="AH556" s="1"/>
      <c r="AI556" s="1"/>
      <c r="AJ556" s="1"/>
      <c r="AK556" s="1"/>
      <c r="AL556" s="1"/>
      <c r="AM556" s="1"/>
      <c r="AN556" s="1"/>
      <c r="AO556" s="1"/>
      <c r="AP556" s="1"/>
      <c r="AQ556" s="1"/>
      <c r="AR556" s="1"/>
      <c r="AS556" s="1"/>
      <c r="AT556" s="1"/>
      <c r="AU556" s="1"/>
    </row>
    <row r="557" spans="1:47" ht="15.75" thickBot="1" x14ac:dyDescent="0.3">
      <c r="A557" s="34"/>
      <c r="B557" s="1"/>
      <c r="C557" s="1"/>
      <c r="D557" s="1"/>
      <c r="E557" s="1"/>
      <c r="F557" s="1"/>
      <c r="G557" s="1"/>
      <c r="H557" s="1"/>
      <c r="I557" s="1"/>
      <c r="J557" s="1"/>
      <c r="K557" s="1"/>
      <c r="L557" s="1"/>
      <c r="M557" s="1"/>
      <c r="N557" s="1"/>
      <c r="O557" s="1"/>
      <c r="P557" s="1"/>
      <c r="Q557" s="1"/>
      <c r="R557" s="1"/>
      <c r="S557" s="1"/>
      <c r="T557" s="1"/>
      <c r="U557" s="7"/>
      <c r="V557" s="25"/>
      <c r="W557" s="15"/>
      <c r="X557" s="12"/>
      <c r="Y557" s="1"/>
      <c r="Z557" s="1"/>
      <c r="AA557" s="1"/>
      <c r="AB557" s="1"/>
      <c r="AC557" s="1"/>
      <c r="AD557" s="1"/>
      <c r="AE557" s="1"/>
      <c r="AF557" s="1"/>
      <c r="AG557" s="1"/>
      <c r="AH557" s="1"/>
      <c r="AI557" s="1"/>
      <c r="AJ557" s="1"/>
      <c r="AK557" s="1"/>
      <c r="AL557" s="1"/>
      <c r="AM557" s="1"/>
      <c r="AN557" s="1"/>
      <c r="AO557" s="1"/>
      <c r="AP557" s="1"/>
      <c r="AQ557" s="1"/>
      <c r="AR557" s="1"/>
      <c r="AS557" s="1"/>
      <c r="AT557" s="1"/>
      <c r="AU557" s="1"/>
    </row>
    <row r="558" spans="1:47" ht="15.75" thickBot="1" x14ac:dyDescent="0.3">
      <c r="A558" s="34"/>
      <c r="B558" s="1"/>
      <c r="C558" s="1"/>
      <c r="D558" s="1"/>
      <c r="E558" s="1"/>
      <c r="F558" s="1"/>
      <c r="G558" s="1"/>
      <c r="H558" s="1"/>
      <c r="I558" s="1"/>
      <c r="J558" s="1"/>
      <c r="K558" s="1"/>
      <c r="L558" s="1"/>
      <c r="M558" s="1"/>
      <c r="N558" s="1"/>
      <c r="O558" s="1"/>
      <c r="P558" s="1"/>
      <c r="Q558" s="1"/>
      <c r="R558" s="1"/>
      <c r="S558" s="1"/>
      <c r="T558" s="1"/>
      <c r="U558" s="7"/>
      <c r="V558" s="25"/>
      <c r="W558" s="15"/>
      <c r="X558" s="12"/>
      <c r="Y558" s="1"/>
      <c r="Z558" s="1"/>
      <c r="AA558" s="1"/>
      <c r="AB558" s="1"/>
      <c r="AC558" s="1"/>
      <c r="AD558" s="1"/>
      <c r="AE558" s="1"/>
      <c r="AF558" s="1"/>
      <c r="AG558" s="1"/>
      <c r="AH558" s="1"/>
      <c r="AI558" s="1"/>
      <c r="AJ558" s="1"/>
      <c r="AK558" s="1"/>
      <c r="AL558" s="1"/>
      <c r="AM558" s="1"/>
      <c r="AN558" s="1"/>
      <c r="AO558" s="1"/>
      <c r="AP558" s="1"/>
      <c r="AQ558" s="1"/>
      <c r="AR558" s="1"/>
      <c r="AS558" s="1"/>
      <c r="AT558" s="1"/>
      <c r="AU558" s="1"/>
    </row>
    <row r="559" spans="1:47" ht="15.75" thickBot="1" x14ac:dyDescent="0.3">
      <c r="A559" s="34"/>
      <c r="B559" s="1"/>
      <c r="C559" s="1"/>
      <c r="D559" s="1"/>
      <c r="E559" s="1"/>
      <c r="F559" s="1"/>
      <c r="G559" s="1"/>
      <c r="H559" s="1"/>
      <c r="I559" s="1"/>
      <c r="J559" s="1"/>
      <c r="K559" s="1"/>
      <c r="L559" s="1"/>
      <c r="M559" s="1"/>
      <c r="N559" s="1"/>
      <c r="O559" s="1"/>
      <c r="P559" s="1"/>
      <c r="Q559" s="1"/>
      <c r="R559" s="1"/>
      <c r="S559" s="1"/>
      <c r="T559" s="1"/>
      <c r="U559" s="7"/>
      <c r="V559" s="25"/>
      <c r="W559" s="15"/>
      <c r="X559" s="12"/>
      <c r="Y559" s="1"/>
      <c r="Z559" s="1"/>
      <c r="AA559" s="1"/>
      <c r="AB559" s="1"/>
      <c r="AC559" s="1"/>
      <c r="AD559" s="1"/>
      <c r="AE559" s="1"/>
      <c r="AF559" s="1"/>
      <c r="AG559" s="1"/>
      <c r="AH559" s="1"/>
      <c r="AI559" s="1"/>
      <c r="AJ559" s="1"/>
      <c r="AK559" s="1"/>
      <c r="AL559" s="1"/>
      <c r="AM559" s="1"/>
      <c r="AN559" s="1"/>
      <c r="AO559" s="1"/>
      <c r="AP559" s="1"/>
      <c r="AQ559" s="1"/>
      <c r="AR559" s="1"/>
      <c r="AS559" s="1"/>
      <c r="AT559" s="1"/>
      <c r="AU559" s="1"/>
    </row>
    <row r="560" spans="1:47" ht="15.75" thickBot="1" x14ac:dyDescent="0.3">
      <c r="A560" s="34"/>
      <c r="B560" s="1"/>
      <c r="C560" s="1"/>
      <c r="D560" s="1"/>
      <c r="E560" s="1"/>
      <c r="F560" s="1"/>
      <c r="G560" s="1"/>
      <c r="H560" s="1"/>
      <c r="I560" s="1"/>
      <c r="J560" s="1"/>
      <c r="K560" s="1"/>
      <c r="L560" s="1"/>
      <c r="M560" s="1"/>
      <c r="N560" s="1"/>
      <c r="O560" s="1"/>
      <c r="P560" s="1"/>
      <c r="Q560" s="1"/>
      <c r="R560" s="1"/>
      <c r="S560" s="1"/>
      <c r="T560" s="1"/>
      <c r="U560" s="7"/>
      <c r="V560" s="25"/>
      <c r="W560" s="15"/>
      <c r="X560" s="12"/>
      <c r="Y560" s="1"/>
      <c r="Z560" s="1"/>
      <c r="AA560" s="1"/>
      <c r="AB560" s="1"/>
      <c r="AC560" s="1"/>
      <c r="AD560" s="1"/>
      <c r="AE560" s="1"/>
      <c r="AF560" s="1"/>
      <c r="AG560" s="1"/>
      <c r="AH560" s="1"/>
      <c r="AI560" s="1"/>
      <c r="AJ560" s="1"/>
      <c r="AK560" s="1"/>
      <c r="AL560" s="1"/>
      <c r="AM560" s="1"/>
      <c r="AN560" s="1"/>
      <c r="AO560" s="1"/>
      <c r="AP560" s="1"/>
      <c r="AQ560" s="1"/>
      <c r="AR560" s="1"/>
      <c r="AS560" s="1"/>
      <c r="AT560" s="1"/>
      <c r="AU560" s="1"/>
    </row>
    <row r="561" spans="1:47" ht="15.75" thickBot="1" x14ac:dyDescent="0.3">
      <c r="A561" s="34"/>
      <c r="B561" s="1"/>
      <c r="C561" s="1"/>
      <c r="D561" s="1"/>
      <c r="E561" s="1"/>
      <c r="F561" s="1"/>
      <c r="G561" s="1"/>
      <c r="H561" s="1"/>
      <c r="I561" s="1"/>
      <c r="J561" s="1"/>
      <c r="K561" s="1"/>
      <c r="L561" s="1"/>
      <c r="M561" s="1"/>
      <c r="N561" s="1"/>
      <c r="O561" s="1"/>
      <c r="P561" s="1"/>
      <c r="Q561" s="1"/>
      <c r="R561" s="1"/>
      <c r="S561" s="1"/>
      <c r="T561" s="1"/>
      <c r="U561" s="7"/>
      <c r="V561" s="25"/>
      <c r="W561" s="15"/>
      <c r="X561" s="12"/>
      <c r="Y561" s="1"/>
      <c r="Z561" s="1"/>
      <c r="AA561" s="1"/>
      <c r="AB561" s="1"/>
      <c r="AC561" s="1"/>
      <c r="AD561" s="1"/>
      <c r="AE561" s="1"/>
      <c r="AF561" s="1"/>
      <c r="AG561" s="1"/>
      <c r="AH561" s="1"/>
      <c r="AI561" s="1"/>
      <c r="AJ561" s="1"/>
      <c r="AK561" s="1"/>
      <c r="AL561" s="1"/>
      <c r="AM561" s="1"/>
      <c r="AN561" s="1"/>
      <c r="AO561" s="1"/>
      <c r="AP561" s="1"/>
      <c r="AQ561" s="1"/>
      <c r="AR561" s="1"/>
      <c r="AS561" s="1"/>
      <c r="AT561" s="1"/>
      <c r="AU561" s="1"/>
    </row>
    <row r="562" spans="1:47" ht="15.75" thickBot="1" x14ac:dyDescent="0.3">
      <c r="A562" s="34"/>
      <c r="B562" s="1"/>
      <c r="C562" s="1"/>
      <c r="D562" s="1"/>
      <c r="E562" s="1"/>
      <c r="F562" s="1"/>
      <c r="G562" s="1"/>
      <c r="H562" s="1"/>
      <c r="I562" s="1"/>
      <c r="J562" s="1"/>
      <c r="K562" s="1"/>
      <c r="L562" s="1"/>
      <c r="M562" s="1"/>
      <c r="N562" s="1"/>
      <c r="O562" s="1"/>
      <c r="P562" s="1"/>
      <c r="Q562" s="1"/>
      <c r="R562" s="1"/>
      <c r="S562" s="1"/>
      <c r="T562" s="1"/>
      <c r="U562" s="7"/>
      <c r="V562" s="25"/>
      <c r="W562" s="15"/>
      <c r="X562" s="12"/>
      <c r="Y562" s="1"/>
      <c r="Z562" s="1"/>
      <c r="AA562" s="1"/>
      <c r="AB562" s="1"/>
      <c r="AC562" s="1"/>
      <c r="AD562" s="1"/>
      <c r="AE562" s="1"/>
      <c r="AF562" s="1"/>
      <c r="AG562" s="1"/>
      <c r="AH562" s="1"/>
      <c r="AI562" s="1"/>
      <c r="AJ562" s="1"/>
      <c r="AK562" s="1"/>
      <c r="AL562" s="1"/>
      <c r="AM562" s="1"/>
      <c r="AN562" s="1"/>
      <c r="AO562" s="1"/>
      <c r="AP562" s="1"/>
      <c r="AQ562" s="1"/>
      <c r="AR562" s="1"/>
      <c r="AS562" s="1"/>
      <c r="AT562" s="1"/>
      <c r="AU562" s="1"/>
    </row>
    <row r="563" spans="1:47" ht="15.75" thickBot="1" x14ac:dyDescent="0.3">
      <c r="A563" s="34"/>
      <c r="B563" s="1"/>
      <c r="C563" s="1"/>
      <c r="D563" s="1"/>
      <c r="E563" s="1"/>
      <c r="F563" s="1"/>
      <c r="G563" s="1"/>
      <c r="H563" s="1"/>
      <c r="I563" s="1"/>
      <c r="J563" s="1"/>
      <c r="K563" s="1"/>
      <c r="L563" s="1"/>
      <c r="M563" s="1"/>
      <c r="N563" s="1"/>
      <c r="O563" s="1"/>
      <c r="P563" s="1"/>
      <c r="Q563" s="1"/>
      <c r="R563" s="1"/>
      <c r="S563" s="1"/>
      <c r="T563" s="1"/>
      <c r="U563" s="7"/>
      <c r="V563" s="25"/>
      <c r="W563" s="15"/>
      <c r="X563" s="12"/>
      <c r="Y563" s="1"/>
      <c r="Z563" s="1"/>
      <c r="AA563" s="1"/>
      <c r="AB563" s="1"/>
      <c r="AC563" s="1"/>
      <c r="AD563" s="1"/>
      <c r="AE563" s="1"/>
      <c r="AF563" s="1"/>
      <c r="AG563" s="1"/>
      <c r="AH563" s="1"/>
      <c r="AI563" s="1"/>
      <c r="AJ563" s="1"/>
      <c r="AK563" s="1"/>
      <c r="AL563" s="1"/>
      <c r="AM563" s="1"/>
      <c r="AN563" s="1"/>
      <c r="AO563" s="1"/>
      <c r="AP563" s="1"/>
      <c r="AQ563" s="1"/>
      <c r="AR563" s="1"/>
      <c r="AS563" s="1"/>
      <c r="AT563" s="1"/>
      <c r="AU563" s="1"/>
    </row>
    <row r="564" spans="1:47" ht="15.75" thickBot="1" x14ac:dyDescent="0.3">
      <c r="A564" s="34"/>
      <c r="B564" s="1"/>
      <c r="C564" s="1"/>
      <c r="D564" s="1"/>
      <c r="E564" s="1"/>
      <c r="F564" s="1"/>
      <c r="G564" s="1"/>
      <c r="H564" s="1"/>
      <c r="I564" s="1"/>
      <c r="J564" s="1"/>
      <c r="K564" s="1"/>
      <c r="L564" s="1"/>
      <c r="M564" s="1"/>
      <c r="N564" s="1"/>
      <c r="O564" s="1"/>
      <c r="P564" s="1"/>
      <c r="Q564" s="1"/>
      <c r="R564" s="1"/>
      <c r="S564" s="1"/>
      <c r="T564" s="1"/>
      <c r="U564" s="7"/>
      <c r="V564" s="25"/>
      <c r="W564" s="15"/>
      <c r="X564" s="12"/>
      <c r="Y564" s="1"/>
      <c r="Z564" s="1"/>
      <c r="AA564" s="1"/>
      <c r="AB564" s="1"/>
      <c r="AC564" s="1"/>
      <c r="AD564" s="1"/>
      <c r="AE564" s="1"/>
      <c r="AF564" s="1"/>
      <c r="AG564" s="1"/>
      <c r="AH564" s="1"/>
      <c r="AI564" s="1"/>
      <c r="AJ564" s="1"/>
      <c r="AK564" s="1"/>
      <c r="AL564" s="1"/>
      <c r="AM564" s="1"/>
      <c r="AN564" s="1"/>
      <c r="AO564" s="1"/>
      <c r="AP564" s="1"/>
      <c r="AQ564" s="1"/>
      <c r="AR564" s="1"/>
      <c r="AS564" s="1"/>
      <c r="AT564" s="1"/>
      <c r="AU564" s="1"/>
    </row>
    <row r="565" spans="1:47" ht="15.75" thickBot="1" x14ac:dyDescent="0.3">
      <c r="A565" s="34"/>
      <c r="B565" s="1"/>
      <c r="C565" s="1"/>
      <c r="D565" s="1"/>
      <c r="E565" s="1"/>
      <c r="F565" s="1"/>
      <c r="G565" s="1"/>
      <c r="H565" s="1"/>
      <c r="I565" s="1"/>
      <c r="J565" s="1"/>
      <c r="K565" s="1"/>
      <c r="L565" s="1"/>
      <c r="M565" s="1"/>
      <c r="N565" s="1"/>
      <c r="O565" s="1"/>
      <c r="P565" s="1"/>
      <c r="Q565" s="1"/>
      <c r="R565" s="1"/>
      <c r="S565" s="1"/>
      <c r="T565" s="1"/>
      <c r="U565" s="7"/>
      <c r="V565" s="25"/>
      <c r="W565" s="15"/>
      <c r="X565" s="12"/>
      <c r="Y565" s="1"/>
      <c r="Z565" s="1"/>
      <c r="AA565" s="1"/>
      <c r="AB565" s="1"/>
      <c r="AC565" s="1"/>
      <c r="AD565" s="1"/>
      <c r="AE565" s="1"/>
      <c r="AF565" s="1"/>
      <c r="AG565" s="1"/>
      <c r="AH565" s="1"/>
      <c r="AI565" s="1"/>
      <c r="AJ565" s="1"/>
      <c r="AK565" s="1"/>
      <c r="AL565" s="1"/>
      <c r="AM565" s="1"/>
      <c r="AN565" s="1"/>
      <c r="AO565" s="1"/>
      <c r="AP565" s="1"/>
      <c r="AQ565" s="1"/>
      <c r="AR565" s="1"/>
      <c r="AS565" s="1"/>
      <c r="AT565" s="1"/>
      <c r="AU565" s="1"/>
    </row>
    <row r="566" spans="1:47" ht="15.75" thickBot="1" x14ac:dyDescent="0.3">
      <c r="A566" s="34"/>
      <c r="B566" s="1"/>
      <c r="C566" s="1"/>
      <c r="D566" s="1"/>
      <c r="E566" s="1"/>
      <c r="F566" s="1"/>
      <c r="G566" s="1"/>
      <c r="H566" s="1"/>
      <c r="I566" s="1"/>
      <c r="J566" s="1"/>
      <c r="K566" s="1"/>
      <c r="L566" s="1"/>
      <c r="M566" s="1"/>
      <c r="N566" s="1"/>
      <c r="O566" s="1"/>
      <c r="P566" s="1"/>
      <c r="Q566" s="1"/>
      <c r="R566" s="1"/>
      <c r="S566" s="1"/>
      <c r="T566" s="1"/>
      <c r="U566" s="7"/>
      <c r="V566" s="25"/>
      <c r="W566" s="15"/>
      <c r="X566" s="12"/>
      <c r="Y566" s="1"/>
      <c r="Z566" s="1"/>
      <c r="AA566" s="1"/>
      <c r="AB566" s="1"/>
      <c r="AC566" s="1"/>
      <c r="AD566" s="1"/>
      <c r="AE566" s="1"/>
      <c r="AF566" s="1"/>
      <c r="AG566" s="1"/>
      <c r="AH566" s="1"/>
      <c r="AI566" s="1"/>
      <c r="AJ566" s="1"/>
      <c r="AK566" s="1"/>
      <c r="AL566" s="1"/>
      <c r="AM566" s="1"/>
      <c r="AN566" s="1"/>
      <c r="AO566" s="1"/>
      <c r="AP566" s="1"/>
      <c r="AQ566" s="1"/>
      <c r="AR566" s="1"/>
      <c r="AS566" s="1"/>
      <c r="AT566" s="1"/>
      <c r="AU566" s="1"/>
    </row>
    <row r="567" spans="1:47" ht="15.75" thickBot="1" x14ac:dyDescent="0.3">
      <c r="A567" s="34"/>
      <c r="B567" s="1"/>
      <c r="C567" s="1"/>
      <c r="D567" s="1"/>
      <c r="E567" s="1"/>
      <c r="F567" s="1"/>
      <c r="G567" s="1"/>
      <c r="H567" s="1"/>
      <c r="I567" s="1"/>
      <c r="J567" s="1"/>
      <c r="K567" s="1"/>
      <c r="L567" s="1"/>
      <c r="M567" s="1"/>
      <c r="N567" s="1"/>
      <c r="O567" s="1"/>
      <c r="P567" s="1"/>
      <c r="Q567" s="1"/>
      <c r="R567" s="1"/>
      <c r="S567" s="1"/>
      <c r="T567" s="1"/>
      <c r="U567" s="7"/>
      <c r="V567" s="25"/>
      <c r="W567" s="15"/>
      <c r="X567" s="12"/>
      <c r="Y567" s="1"/>
      <c r="Z567" s="1"/>
      <c r="AA567" s="1"/>
      <c r="AB567" s="1"/>
      <c r="AC567" s="1"/>
      <c r="AD567" s="1"/>
      <c r="AE567" s="1"/>
      <c r="AF567" s="1"/>
      <c r="AG567" s="1"/>
      <c r="AH567" s="1"/>
      <c r="AI567" s="1"/>
      <c r="AJ567" s="1"/>
      <c r="AK567" s="1"/>
      <c r="AL567" s="1"/>
      <c r="AM567" s="1"/>
      <c r="AN567" s="1"/>
      <c r="AO567" s="1"/>
      <c r="AP567" s="1"/>
      <c r="AQ567" s="1"/>
      <c r="AR567" s="1"/>
      <c r="AS567" s="1"/>
      <c r="AT567" s="1"/>
      <c r="AU567" s="1"/>
    </row>
    <row r="568" spans="1:47" ht="15.75" thickBot="1" x14ac:dyDescent="0.3">
      <c r="A568" s="34"/>
      <c r="B568" s="1"/>
      <c r="C568" s="1"/>
      <c r="D568" s="1"/>
      <c r="E568" s="1"/>
      <c r="F568" s="1"/>
      <c r="G568" s="1"/>
      <c r="H568" s="1"/>
      <c r="I568" s="1"/>
      <c r="J568" s="1"/>
      <c r="K568" s="1"/>
      <c r="L568" s="1"/>
      <c r="M568" s="1"/>
      <c r="N568" s="1"/>
      <c r="O568" s="1"/>
      <c r="P568" s="1"/>
      <c r="Q568" s="1"/>
      <c r="R568" s="1"/>
      <c r="S568" s="1"/>
      <c r="T568" s="1"/>
      <c r="U568" s="7"/>
      <c r="V568" s="25"/>
      <c r="W568" s="15"/>
      <c r="X568" s="12"/>
      <c r="Y568" s="1"/>
      <c r="Z568" s="1"/>
      <c r="AA568" s="1"/>
      <c r="AB568" s="1"/>
      <c r="AC568" s="1"/>
      <c r="AD568" s="1"/>
      <c r="AE568" s="1"/>
      <c r="AF568" s="1"/>
      <c r="AG568" s="1"/>
      <c r="AH568" s="1"/>
      <c r="AI568" s="1"/>
      <c r="AJ568" s="1"/>
      <c r="AK568" s="1"/>
      <c r="AL568" s="1"/>
      <c r="AM568" s="1"/>
      <c r="AN568" s="1"/>
      <c r="AO568" s="1"/>
      <c r="AP568" s="1"/>
      <c r="AQ568" s="1"/>
      <c r="AR568" s="1"/>
      <c r="AS568" s="1"/>
      <c r="AT568" s="1"/>
      <c r="AU568" s="1"/>
    </row>
    <row r="569" spans="1:47" ht="15.75" thickBot="1" x14ac:dyDescent="0.3">
      <c r="A569" s="34"/>
      <c r="B569" s="1"/>
      <c r="C569" s="1"/>
      <c r="D569" s="1"/>
      <c r="E569" s="1"/>
      <c r="F569" s="1"/>
      <c r="G569" s="1"/>
      <c r="H569" s="1"/>
      <c r="I569" s="1"/>
      <c r="J569" s="1"/>
      <c r="K569" s="1"/>
      <c r="L569" s="1"/>
      <c r="M569" s="1"/>
      <c r="N569" s="1"/>
      <c r="O569" s="1"/>
      <c r="P569" s="1"/>
      <c r="Q569" s="1"/>
      <c r="R569" s="1"/>
      <c r="S569" s="1"/>
      <c r="T569" s="1"/>
      <c r="U569" s="7"/>
      <c r="V569" s="25"/>
      <c r="W569" s="15"/>
      <c r="X569" s="12"/>
      <c r="Y569" s="1"/>
      <c r="Z569" s="1"/>
      <c r="AA569" s="1"/>
      <c r="AB569" s="1"/>
      <c r="AC569" s="1"/>
      <c r="AD569" s="1"/>
      <c r="AE569" s="1"/>
      <c r="AF569" s="1"/>
      <c r="AG569" s="1"/>
      <c r="AH569" s="1"/>
      <c r="AI569" s="1"/>
      <c r="AJ569" s="1"/>
      <c r="AK569" s="1"/>
      <c r="AL569" s="1"/>
      <c r="AM569" s="1"/>
      <c r="AN569" s="1"/>
      <c r="AO569" s="1"/>
      <c r="AP569" s="1"/>
      <c r="AQ569" s="1"/>
      <c r="AR569" s="1"/>
      <c r="AS569" s="1"/>
      <c r="AT569" s="1"/>
      <c r="AU569" s="1"/>
    </row>
    <row r="570" spans="1:47" ht="15.75" thickBot="1" x14ac:dyDescent="0.3">
      <c r="A570" s="34"/>
      <c r="B570" s="1"/>
      <c r="C570" s="1"/>
      <c r="D570" s="1"/>
      <c r="E570" s="1"/>
      <c r="F570" s="1"/>
      <c r="G570" s="1"/>
      <c r="H570" s="1"/>
      <c r="I570" s="1"/>
      <c r="J570" s="1"/>
      <c r="K570" s="1"/>
      <c r="L570" s="1"/>
      <c r="M570" s="1"/>
      <c r="N570" s="1"/>
      <c r="O570" s="1"/>
      <c r="P570" s="1"/>
      <c r="Q570" s="1"/>
      <c r="R570" s="1"/>
      <c r="S570" s="1"/>
      <c r="T570" s="1"/>
      <c r="U570" s="7"/>
      <c r="V570" s="25"/>
      <c r="W570" s="15"/>
      <c r="X570" s="12"/>
      <c r="Y570" s="1"/>
      <c r="Z570" s="1"/>
      <c r="AA570" s="1"/>
      <c r="AB570" s="1"/>
      <c r="AC570" s="1"/>
      <c r="AD570" s="1"/>
      <c r="AE570" s="1"/>
      <c r="AF570" s="1"/>
      <c r="AG570" s="1"/>
      <c r="AH570" s="1"/>
      <c r="AI570" s="1"/>
      <c r="AJ570" s="1"/>
      <c r="AK570" s="1"/>
      <c r="AL570" s="1"/>
      <c r="AM570" s="1"/>
      <c r="AN570" s="1"/>
      <c r="AO570" s="1"/>
      <c r="AP570" s="1"/>
      <c r="AQ570" s="1"/>
      <c r="AR570" s="1"/>
      <c r="AS570" s="1"/>
      <c r="AT570" s="1"/>
      <c r="AU570" s="1"/>
    </row>
    <row r="571" spans="1:47" ht="15.75" thickBot="1" x14ac:dyDescent="0.3">
      <c r="A571" s="34"/>
      <c r="B571" s="1"/>
      <c r="C571" s="1"/>
      <c r="D571" s="1"/>
      <c r="E571" s="1"/>
      <c r="F571" s="1"/>
      <c r="G571" s="1"/>
      <c r="H571" s="1"/>
      <c r="I571" s="1"/>
      <c r="J571" s="1"/>
      <c r="K571" s="1"/>
      <c r="L571" s="1"/>
      <c r="M571" s="1"/>
      <c r="N571" s="1"/>
      <c r="O571" s="1"/>
      <c r="P571" s="1"/>
      <c r="Q571" s="1"/>
      <c r="R571" s="1"/>
      <c r="S571" s="1"/>
      <c r="T571" s="1"/>
      <c r="U571" s="7"/>
      <c r="V571" s="25"/>
      <c r="W571" s="15"/>
      <c r="X571" s="12"/>
      <c r="Y571" s="1"/>
      <c r="Z571" s="1"/>
      <c r="AA571" s="1"/>
      <c r="AB571" s="1"/>
      <c r="AC571" s="1"/>
      <c r="AD571" s="1"/>
      <c r="AE571" s="1"/>
      <c r="AF571" s="1"/>
      <c r="AG571" s="1"/>
      <c r="AH571" s="1"/>
      <c r="AI571" s="1"/>
      <c r="AJ571" s="1"/>
      <c r="AK571" s="1"/>
      <c r="AL571" s="1"/>
      <c r="AM571" s="1"/>
      <c r="AN571" s="1"/>
      <c r="AO571" s="1"/>
      <c r="AP571" s="1"/>
      <c r="AQ571" s="1"/>
      <c r="AR571" s="1"/>
      <c r="AS571" s="1"/>
      <c r="AT571" s="1"/>
      <c r="AU571" s="1"/>
    </row>
    <row r="572" spans="1:47" ht="15.75" thickBot="1" x14ac:dyDescent="0.3">
      <c r="A572" s="34"/>
      <c r="B572" s="1"/>
      <c r="C572" s="1"/>
      <c r="D572" s="1"/>
      <c r="E572" s="1"/>
      <c r="F572" s="1"/>
      <c r="G572" s="1"/>
      <c r="H572" s="1"/>
      <c r="I572" s="1"/>
      <c r="J572" s="1"/>
      <c r="K572" s="1"/>
      <c r="L572" s="1"/>
      <c r="M572" s="1"/>
      <c r="N572" s="1"/>
      <c r="O572" s="1"/>
      <c r="P572" s="1"/>
      <c r="Q572" s="1"/>
      <c r="R572" s="1"/>
      <c r="S572" s="1"/>
      <c r="T572" s="1"/>
      <c r="U572" s="7"/>
      <c r="V572" s="25"/>
      <c r="W572" s="15"/>
      <c r="X572" s="12"/>
      <c r="Y572" s="1"/>
      <c r="Z572" s="1"/>
      <c r="AA572" s="1"/>
      <c r="AB572" s="1"/>
      <c r="AC572" s="1"/>
      <c r="AD572" s="1"/>
      <c r="AE572" s="1"/>
      <c r="AF572" s="1"/>
      <c r="AG572" s="1"/>
      <c r="AH572" s="1"/>
      <c r="AI572" s="1"/>
      <c r="AJ572" s="1"/>
      <c r="AK572" s="1"/>
      <c r="AL572" s="1"/>
      <c r="AM572" s="1"/>
      <c r="AN572" s="1"/>
      <c r="AO572" s="1"/>
      <c r="AP572" s="1"/>
      <c r="AQ572" s="1"/>
      <c r="AR572" s="1"/>
      <c r="AS572" s="1"/>
      <c r="AT572" s="1"/>
      <c r="AU572" s="1"/>
    </row>
    <row r="573" spans="1:47" ht="15.75" thickBot="1" x14ac:dyDescent="0.3">
      <c r="A573" s="34"/>
      <c r="B573" s="1"/>
      <c r="C573" s="1"/>
      <c r="D573" s="1"/>
      <c r="E573" s="1"/>
      <c r="F573" s="1"/>
      <c r="G573" s="1"/>
      <c r="H573" s="1"/>
      <c r="I573" s="1"/>
      <c r="J573" s="1"/>
      <c r="K573" s="1"/>
      <c r="L573" s="1"/>
      <c r="M573" s="1"/>
      <c r="N573" s="1"/>
      <c r="O573" s="1"/>
      <c r="P573" s="1"/>
      <c r="Q573" s="1"/>
      <c r="R573" s="1"/>
      <c r="S573" s="1"/>
      <c r="T573" s="1"/>
      <c r="U573" s="7"/>
      <c r="V573" s="25"/>
      <c r="W573" s="15"/>
      <c r="X573" s="12"/>
      <c r="Y573" s="1"/>
      <c r="Z573" s="1"/>
      <c r="AA573" s="1"/>
      <c r="AB573" s="1"/>
      <c r="AC573" s="1"/>
      <c r="AD573" s="1"/>
      <c r="AE573" s="1"/>
      <c r="AF573" s="1"/>
      <c r="AG573" s="1"/>
      <c r="AH573" s="1"/>
      <c r="AI573" s="1"/>
      <c r="AJ573" s="1"/>
      <c r="AK573" s="1"/>
      <c r="AL573" s="1"/>
      <c r="AM573" s="1"/>
      <c r="AN573" s="1"/>
      <c r="AO573" s="1"/>
      <c r="AP573" s="1"/>
      <c r="AQ573" s="1"/>
      <c r="AR573" s="1"/>
      <c r="AS573" s="1"/>
      <c r="AT573" s="1"/>
      <c r="AU573" s="1"/>
    </row>
    <row r="574" spans="1:47" ht="15.75" thickBot="1" x14ac:dyDescent="0.3">
      <c r="A574" s="34"/>
      <c r="B574" s="1"/>
      <c r="C574" s="1"/>
      <c r="D574" s="1"/>
      <c r="E574" s="1"/>
      <c r="F574" s="1"/>
      <c r="G574" s="1"/>
      <c r="H574" s="1"/>
      <c r="I574" s="1"/>
      <c r="J574" s="1"/>
      <c r="K574" s="1"/>
      <c r="L574" s="1"/>
      <c r="M574" s="1"/>
      <c r="N574" s="1"/>
      <c r="O574" s="1"/>
      <c r="P574" s="1"/>
      <c r="Q574" s="1"/>
      <c r="R574" s="1"/>
      <c r="S574" s="1"/>
      <c r="T574" s="1"/>
      <c r="U574" s="7"/>
      <c r="V574" s="25"/>
      <c r="W574" s="15"/>
      <c r="X574" s="12"/>
      <c r="Y574" s="1"/>
      <c r="Z574" s="1"/>
      <c r="AA574" s="1"/>
      <c r="AB574" s="1"/>
      <c r="AC574" s="1"/>
      <c r="AD574" s="1"/>
      <c r="AE574" s="1"/>
      <c r="AF574" s="1"/>
      <c r="AG574" s="1"/>
      <c r="AH574" s="1"/>
      <c r="AI574" s="1"/>
      <c r="AJ574" s="1"/>
      <c r="AK574" s="1"/>
      <c r="AL574" s="1"/>
      <c r="AM574" s="1"/>
      <c r="AN574" s="1"/>
      <c r="AO574" s="1"/>
      <c r="AP574" s="1"/>
      <c r="AQ574" s="1"/>
      <c r="AR574" s="1"/>
      <c r="AS574" s="1"/>
      <c r="AT574" s="1"/>
      <c r="AU574" s="1"/>
    </row>
    <row r="575" spans="1:47" ht="15.75" thickBot="1" x14ac:dyDescent="0.3">
      <c r="A575" s="34"/>
      <c r="B575" s="1"/>
      <c r="C575" s="1"/>
      <c r="D575" s="1"/>
      <c r="E575" s="1"/>
      <c r="F575" s="1"/>
      <c r="G575" s="1"/>
      <c r="H575" s="1"/>
      <c r="I575" s="1"/>
      <c r="J575" s="1"/>
      <c r="K575" s="1"/>
      <c r="L575" s="1"/>
      <c r="M575" s="1"/>
      <c r="N575" s="1"/>
      <c r="O575" s="1"/>
      <c r="P575" s="1"/>
      <c r="Q575" s="1"/>
      <c r="R575" s="1"/>
      <c r="S575" s="1"/>
      <c r="T575" s="1"/>
      <c r="U575" s="7"/>
      <c r="V575" s="25"/>
      <c r="W575" s="15"/>
      <c r="X575" s="12"/>
      <c r="Y575" s="1"/>
      <c r="Z575" s="1"/>
      <c r="AA575" s="1"/>
      <c r="AB575" s="1"/>
      <c r="AC575" s="1"/>
      <c r="AD575" s="1"/>
      <c r="AE575" s="1"/>
      <c r="AF575" s="1"/>
      <c r="AG575" s="1"/>
      <c r="AH575" s="1"/>
      <c r="AI575" s="1"/>
      <c r="AJ575" s="1"/>
      <c r="AK575" s="1"/>
      <c r="AL575" s="1"/>
      <c r="AM575" s="1"/>
      <c r="AN575" s="1"/>
      <c r="AO575" s="1"/>
      <c r="AP575" s="1"/>
      <c r="AQ575" s="1"/>
      <c r="AR575" s="1"/>
      <c r="AS575" s="1"/>
      <c r="AT575" s="1"/>
      <c r="AU575" s="1"/>
    </row>
    <row r="576" spans="1:47" ht="15.75" thickBot="1" x14ac:dyDescent="0.3">
      <c r="A576" s="34"/>
      <c r="B576" s="1"/>
      <c r="C576" s="1"/>
      <c r="D576" s="1"/>
      <c r="E576" s="1"/>
      <c r="F576" s="1"/>
      <c r="G576" s="1"/>
      <c r="H576" s="1"/>
      <c r="I576" s="1"/>
      <c r="J576" s="1"/>
      <c r="K576" s="1"/>
      <c r="L576" s="1"/>
      <c r="M576" s="1"/>
      <c r="N576" s="1"/>
      <c r="O576" s="1"/>
      <c r="P576" s="1"/>
      <c r="Q576" s="1"/>
      <c r="R576" s="1"/>
      <c r="S576" s="1"/>
      <c r="T576" s="1"/>
      <c r="U576" s="7"/>
      <c r="V576" s="25"/>
      <c r="W576" s="15"/>
      <c r="X576" s="12"/>
      <c r="Y576" s="1"/>
      <c r="Z576" s="1"/>
      <c r="AA576" s="1"/>
      <c r="AB576" s="1"/>
      <c r="AC576" s="1"/>
      <c r="AD576" s="1"/>
      <c r="AE576" s="1"/>
      <c r="AF576" s="1"/>
      <c r="AG576" s="1"/>
      <c r="AH576" s="1"/>
      <c r="AI576" s="1"/>
      <c r="AJ576" s="1"/>
      <c r="AK576" s="1"/>
      <c r="AL576" s="1"/>
      <c r="AM576" s="1"/>
      <c r="AN576" s="1"/>
      <c r="AO576" s="1"/>
      <c r="AP576" s="1"/>
      <c r="AQ576" s="1"/>
      <c r="AR576" s="1"/>
      <c r="AS576" s="1"/>
      <c r="AT576" s="1"/>
      <c r="AU576" s="1"/>
    </row>
    <row r="577" spans="1:47" ht="15.75" thickBot="1" x14ac:dyDescent="0.3">
      <c r="A577" s="34"/>
      <c r="B577" s="1"/>
      <c r="C577" s="1"/>
      <c r="D577" s="1"/>
      <c r="E577" s="1"/>
      <c r="F577" s="1"/>
      <c r="G577" s="1"/>
      <c r="H577" s="1"/>
      <c r="I577" s="1"/>
      <c r="J577" s="1"/>
      <c r="K577" s="1"/>
      <c r="L577" s="1"/>
      <c r="M577" s="1"/>
      <c r="N577" s="1"/>
      <c r="O577" s="1"/>
      <c r="P577" s="1"/>
      <c r="Q577" s="1"/>
      <c r="R577" s="1"/>
      <c r="S577" s="1"/>
      <c r="T577" s="1"/>
      <c r="U577" s="7"/>
      <c r="V577" s="25"/>
      <c r="W577" s="15"/>
      <c r="X577" s="12"/>
      <c r="Y577" s="1"/>
      <c r="Z577" s="1"/>
      <c r="AA577" s="1"/>
      <c r="AB577" s="1"/>
      <c r="AC577" s="1"/>
      <c r="AD577" s="1"/>
      <c r="AE577" s="1"/>
      <c r="AF577" s="1"/>
      <c r="AG577" s="1"/>
      <c r="AH577" s="1"/>
      <c r="AI577" s="1"/>
      <c r="AJ577" s="1"/>
      <c r="AK577" s="1"/>
      <c r="AL577" s="1"/>
      <c r="AM577" s="1"/>
      <c r="AN577" s="1"/>
      <c r="AO577" s="1"/>
      <c r="AP577" s="1"/>
      <c r="AQ577" s="1"/>
      <c r="AR577" s="1"/>
      <c r="AS577" s="1"/>
      <c r="AT577" s="1"/>
      <c r="AU577" s="1"/>
    </row>
    <row r="578" spans="1:47" ht="15.75" thickBot="1" x14ac:dyDescent="0.3">
      <c r="A578" s="34"/>
      <c r="B578" s="1"/>
      <c r="C578" s="1"/>
      <c r="D578" s="1"/>
      <c r="E578" s="1"/>
      <c r="F578" s="1"/>
      <c r="G578" s="1"/>
      <c r="H578" s="1"/>
      <c r="I578" s="1"/>
      <c r="J578" s="1"/>
      <c r="K578" s="1"/>
      <c r="L578" s="1"/>
      <c r="M578" s="1"/>
      <c r="N578" s="1"/>
      <c r="O578" s="1"/>
      <c r="P578" s="1"/>
      <c r="Q578" s="1"/>
      <c r="R578" s="1"/>
      <c r="S578" s="1"/>
      <c r="T578" s="1"/>
      <c r="U578" s="7"/>
      <c r="V578" s="25"/>
      <c r="W578" s="15"/>
      <c r="X578" s="12"/>
      <c r="Y578" s="1"/>
      <c r="Z578" s="1"/>
      <c r="AA578" s="1"/>
      <c r="AB578" s="1"/>
      <c r="AC578" s="1"/>
      <c r="AD578" s="1"/>
      <c r="AE578" s="1"/>
      <c r="AF578" s="1"/>
      <c r="AG578" s="1"/>
      <c r="AH578" s="1"/>
      <c r="AI578" s="1"/>
      <c r="AJ578" s="1"/>
      <c r="AK578" s="1"/>
      <c r="AL578" s="1"/>
      <c r="AM578" s="1"/>
      <c r="AN578" s="1"/>
      <c r="AO578" s="1"/>
      <c r="AP578" s="1"/>
      <c r="AQ578" s="1"/>
      <c r="AR578" s="1"/>
      <c r="AS578" s="1"/>
      <c r="AT578" s="1"/>
      <c r="AU578" s="1"/>
    </row>
    <row r="579" spans="1:47" ht="15.75" thickBot="1" x14ac:dyDescent="0.3">
      <c r="A579" s="34"/>
      <c r="B579" s="1"/>
      <c r="C579" s="1"/>
      <c r="D579" s="1"/>
      <c r="E579" s="1"/>
      <c r="F579" s="1"/>
      <c r="G579" s="1"/>
      <c r="H579" s="1"/>
      <c r="I579" s="1"/>
      <c r="J579" s="1"/>
      <c r="K579" s="1"/>
      <c r="L579" s="1"/>
      <c r="M579" s="1"/>
      <c r="N579" s="1"/>
      <c r="O579" s="1"/>
      <c r="P579" s="1"/>
      <c r="Q579" s="1"/>
      <c r="R579" s="1"/>
      <c r="S579" s="1"/>
      <c r="T579" s="1"/>
      <c r="U579" s="7"/>
      <c r="V579" s="25"/>
      <c r="W579" s="15"/>
      <c r="X579" s="12"/>
      <c r="Y579" s="1"/>
      <c r="Z579" s="1"/>
      <c r="AA579" s="1"/>
      <c r="AB579" s="1"/>
      <c r="AC579" s="1"/>
      <c r="AD579" s="1"/>
      <c r="AE579" s="1"/>
      <c r="AF579" s="1"/>
      <c r="AG579" s="1"/>
      <c r="AH579" s="1"/>
      <c r="AI579" s="1"/>
      <c r="AJ579" s="1"/>
      <c r="AK579" s="1"/>
      <c r="AL579" s="1"/>
      <c r="AM579" s="1"/>
      <c r="AN579" s="1"/>
      <c r="AO579" s="1"/>
      <c r="AP579" s="1"/>
      <c r="AQ579" s="1"/>
      <c r="AR579" s="1"/>
      <c r="AS579" s="1"/>
      <c r="AT579" s="1"/>
      <c r="AU579" s="1"/>
    </row>
    <row r="580" spans="1:47" ht="15.75" thickBot="1" x14ac:dyDescent="0.3">
      <c r="A580" s="34"/>
      <c r="B580" s="1"/>
      <c r="C580" s="1"/>
      <c r="D580" s="1"/>
      <c r="E580" s="1"/>
      <c r="F580" s="1"/>
      <c r="G580" s="1"/>
      <c r="H580" s="1"/>
      <c r="I580" s="1"/>
      <c r="J580" s="1"/>
      <c r="K580" s="1"/>
      <c r="L580" s="1"/>
      <c r="M580" s="1"/>
      <c r="N580" s="1"/>
      <c r="O580" s="1"/>
      <c r="P580" s="1"/>
      <c r="Q580" s="1"/>
      <c r="R580" s="1"/>
      <c r="S580" s="1"/>
      <c r="T580" s="1"/>
      <c r="U580" s="7"/>
      <c r="V580" s="25"/>
      <c r="W580" s="15"/>
      <c r="X580" s="12"/>
      <c r="Y580" s="1"/>
      <c r="Z580" s="1"/>
      <c r="AA580" s="1"/>
      <c r="AB580" s="1"/>
      <c r="AC580" s="1"/>
      <c r="AD580" s="1"/>
      <c r="AE580" s="1"/>
      <c r="AF580" s="1"/>
      <c r="AG580" s="1"/>
      <c r="AH580" s="1"/>
      <c r="AI580" s="1"/>
      <c r="AJ580" s="1"/>
      <c r="AK580" s="1"/>
      <c r="AL580" s="1"/>
      <c r="AM580" s="1"/>
      <c r="AN580" s="1"/>
      <c r="AO580" s="1"/>
      <c r="AP580" s="1"/>
      <c r="AQ580" s="1"/>
      <c r="AR580" s="1"/>
      <c r="AS580" s="1"/>
      <c r="AT580" s="1"/>
      <c r="AU580" s="1"/>
    </row>
    <row r="581" spans="1:47" ht="15.75" thickBot="1" x14ac:dyDescent="0.3">
      <c r="A581" s="34"/>
      <c r="B581" s="1"/>
      <c r="C581" s="1"/>
      <c r="D581" s="1"/>
      <c r="E581" s="1"/>
      <c r="F581" s="1"/>
      <c r="G581" s="1"/>
      <c r="H581" s="1"/>
      <c r="I581" s="1"/>
      <c r="J581" s="1"/>
      <c r="K581" s="1"/>
      <c r="L581" s="1"/>
      <c r="M581" s="1"/>
      <c r="N581" s="1"/>
      <c r="O581" s="1"/>
      <c r="P581" s="1"/>
      <c r="Q581" s="1"/>
      <c r="R581" s="1"/>
      <c r="S581" s="1"/>
      <c r="T581" s="1"/>
      <c r="U581" s="7"/>
      <c r="V581" s="25"/>
      <c r="W581" s="15"/>
      <c r="X581" s="12"/>
      <c r="Y581" s="1"/>
      <c r="Z581" s="1"/>
      <c r="AA581" s="1"/>
      <c r="AB581" s="1"/>
      <c r="AC581" s="1"/>
      <c r="AD581" s="1"/>
      <c r="AE581" s="1"/>
      <c r="AF581" s="1"/>
      <c r="AG581" s="1"/>
      <c r="AH581" s="1"/>
      <c r="AI581" s="1"/>
      <c r="AJ581" s="1"/>
      <c r="AK581" s="1"/>
      <c r="AL581" s="1"/>
      <c r="AM581" s="1"/>
      <c r="AN581" s="1"/>
      <c r="AO581" s="1"/>
      <c r="AP581" s="1"/>
      <c r="AQ581" s="1"/>
      <c r="AR581" s="1"/>
      <c r="AS581" s="1"/>
      <c r="AT581" s="1"/>
      <c r="AU581" s="1"/>
    </row>
    <row r="582" spans="1:47" ht="15.75" thickBot="1" x14ac:dyDescent="0.3">
      <c r="A582" s="34"/>
      <c r="B582" s="1"/>
      <c r="C582" s="1"/>
      <c r="D582" s="1"/>
      <c r="E582" s="1"/>
      <c r="F582" s="1"/>
      <c r="G582" s="1"/>
      <c r="H582" s="1"/>
      <c r="I582" s="1"/>
      <c r="J582" s="1"/>
      <c r="K582" s="1"/>
      <c r="L582" s="1"/>
      <c r="M582" s="1"/>
      <c r="N582" s="1"/>
      <c r="O582" s="1"/>
      <c r="P582" s="1"/>
      <c r="Q582" s="1"/>
      <c r="R582" s="1"/>
      <c r="S582" s="1"/>
      <c r="T582" s="1"/>
      <c r="U582" s="7"/>
      <c r="V582" s="25"/>
      <c r="W582" s="15"/>
      <c r="X582" s="12"/>
      <c r="Y582" s="1"/>
      <c r="Z582" s="1"/>
      <c r="AA582" s="1"/>
      <c r="AB582" s="1"/>
      <c r="AC582" s="1"/>
      <c r="AD582" s="1"/>
      <c r="AE582" s="1"/>
      <c r="AF582" s="1"/>
      <c r="AG582" s="1"/>
      <c r="AH582" s="1"/>
      <c r="AI582" s="1"/>
      <c r="AJ582" s="1"/>
      <c r="AK582" s="1"/>
      <c r="AL582" s="1"/>
      <c r="AM582" s="1"/>
      <c r="AN582" s="1"/>
      <c r="AO582" s="1"/>
      <c r="AP582" s="1"/>
      <c r="AQ582" s="1"/>
      <c r="AR582" s="1"/>
      <c r="AS582" s="1"/>
      <c r="AT582" s="1"/>
      <c r="AU582" s="1"/>
    </row>
    <row r="583" spans="1:47" ht="15.75" thickBot="1" x14ac:dyDescent="0.3">
      <c r="A583" s="34"/>
      <c r="B583" s="1"/>
      <c r="C583" s="1"/>
      <c r="D583" s="1"/>
      <c r="E583" s="1"/>
      <c r="F583" s="1"/>
      <c r="G583" s="1"/>
      <c r="H583" s="1"/>
      <c r="I583" s="1"/>
      <c r="J583" s="1"/>
      <c r="K583" s="1"/>
      <c r="L583" s="1"/>
      <c r="M583" s="1"/>
      <c r="N583" s="1"/>
      <c r="O583" s="1"/>
      <c r="P583" s="1"/>
      <c r="Q583" s="1"/>
      <c r="R583" s="1"/>
      <c r="S583" s="1"/>
      <c r="T583" s="1"/>
      <c r="U583" s="7"/>
      <c r="V583" s="25"/>
      <c r="W583" s="15"/>
      <c r="X583" s="12"/>
      <c r="Y583" s="1"/>
      <c r="Z583" s="1"/>
      <c r="AA583" s="1"/>
      <c r="AB583" s="1"/>
      <c r="AC583" s="1"/>
      <c r="AD583" s="1"/>
      <c r="AE583" s="1"/>
      <c r="AF583" s="1"/>
      <c r="AG583" s="1"/>
      <c r="AH583" s="1"/>
      <c r="AI583" s="1"/>
      <c r="AJ583" s="1"/>
      <c r="AK583" s="1"/>
      <c r="AL583" s="1"/>
      <c r="AM583" s="1"/>
      <c r="AN583" s="1"/>
      <c r="AO583" s="1"/>
      <c r="AP583" s="1"/>
      <c r="AQ583" s="1"/>
      <c r="AR583" s="1"/>
      <c r="AS583" s="1"/>
      <c r="AT583" s="1"/>
      <c r="AU583" s="1"/>
    </row>
    <row r="584" spans="1:47" ht="15.75" thickBot="1" x14ac:dyDescent="0.3">
      <c r="A584" s="34"/>
      <c r="B584" s="1"/>
      <c r="C584" s="1"/>
      <c r="D584" s="1"/>
      <c r="E584" s="1"/>
      <c r="F584" s="1"/>
      <c r="G584" s="1"/>
      <c r="H584" s="1"/>
      <c r="I584" s="1"/>
      <c r="J584" s="1"/>
      <c r="K584" s="1"/>
      <c r="L584" s="1"/>
      <c r="M584" s="1"/>
      <c r="N584" s="1"/>
      <c r="O584" s="1"/>
      <c r="P584" s="1"/>
      <c r="Q584" s="1"/>
      <c r="R584" s="1"/>
      <c r="S584" s="1"/>
      <c r="T584" s="1"/>
      <c r="U584" s="7"/>
      <c r="V584" s="25"/>
      <c r="W584" s="15"/>
      <c r="X584" s="12"/>
      <c r="Y584" s="1"/>
      <c r="Z584" s="1"/>
      <c r="AA584" s="1"/>
      <c r="AB584" s="1"/>
      <c r="AC584" s="1"/>
      <c r="AD584" s="1"/>
      <c r="AE584" s="1"/>
      <c r="AF584" s="1"/>
      <c r="AG584" s="1"/>
      <c r="AH584" s="1"/>
      <c r="AI584" s="1"/>
      <c r="AJ584" s="1"/>
      <c r="AK584" s="1"/>
      <c r="AL584" s="1"/>
      <c r="AM584" s="1"/>
      <c r="AN584" s="1"/>
      <c r="AO584" s="1"/>
      <c r="AP584" s="1"/>
      <c r="AQ584" s="1"/>
      <c r="AR584" s="1"/>
      <c r="AS584" s="1"/>
      <c r="AT584" s="1"/>
      <c r="AU584" s="1"/>
    </row>
    <row r="585" spans="1:47" ht="15.75" thickBot="1" x14ac:dyDescent="0.3">
      <c r="A585" s="34"/>
      <c r="B585" s="1"/>
      <c r="C585" s="1"/>
      <c r="D585" s="1"/>
      <c r="E585" s="1"/>
      <c r="F585" s="1"/>
      <c r="G585" s="1"/>
      <c r="H585" s="1"/>
      <c r="I585" s="1"/>
      <c r="J585" s="1"/>
      <c r="K585" s="1"/>
      <c r="L585" s="1"/>
      <c r="M585" s="1"/>
      <c r="N585" s="1"/>
      <c r="O585" s="1"/>
      <c r="P585" s="1"/>
      <c r="Q585" s="1"/>
      <c r="R585" s="1"/>
      <c r="S585" s="1"/>
      <c r="T585" s="1"/>
      <c r="U585" s="7"/>
      <c r="V585" s="25"/>
      <c r="W585" s="15"/>
      <c r="X585" s="12"/>
      <c r="Y585" s="1"/>
      <c r="Z585" s="1"/>
      <c r="AA585" s="1"/>
      <c r="AB585" s="1"/>
      <c r="AC585" s="1"/>
      <c r="AD585" s="1"/>
      <c r="AE585" s="1"/>
      <c r="AF585" s="1"/>
      <c r="AG585" s="1"/>
      <c r="AH585" s="1"/>
      <c r="AI585" s="1"/>
      <c r="AJ585" s="1"/>
      <c r="AK585" s="1"/>
      <c r="AL585" s="1"/>
      <c r="AM585" s="1"/>
      <c r="AN585" s="1"/>
      <c r="AO585" s="1"/>
      <c r="AP585" s="1"/>
      <c r="AQ585" s="1"/>
      <c r="AR585" s="1"/>
      <c r="AS585" s="1"/>
      <c r="AT585" s="1"/>
      <c r="AU585" s="1"/>
    </row>
    <row r="586" spans="1:47" ht="15.75" thickBot="1" x14ac:dyDescent="0.3">
      <c r="A586" s="34"/>
      <c r="B586" s="1"/>
      <c r="C586" s="1"/>
      <c r="D586" s="1"/>
      <c r="E586" s="1"/>
      <c r="F586" s="1"/>
      <c r="G586" s="1"/>
      <c r="H586" s="1"/>
      <c r="I586" s="1"/>
      <c r="J586" s="1"/>
      <c r="K586" s="1"/>
      <c r="L586" s="1"/>
      <c r="M586" s="1"/>
      <c r="N586" s="1"/>
      <c r="O586" s="1"/>
      <c r="P586" s="1"/>
      <c r="Q586" s="1"/>
      <c r="R586" s="1"/>
      <c r="S586" s="1"/>
      <c r="T586" s="1"/>
      <c r="U586" s="7"/>
      <c r="V586" s="25"/>
      <c r="W586" s="15"/>
      <c r="X586" s="12"/>
      <c r="Y586" s="1"/>
      <c r="Z586" s="1"/>
      <c r="AA586" s="1"/>
      <c r="AB586" s="1"/>
      <c r="AC586" s="1"/>
      <c r="AD586" s="1"/>
      <c r="AE586" s="1"/>
      <c r="AF586" s="1"/>
      <c r="AG586" s="1"/>
      <c r="AH586" s="1"/>
      <c r="AI586" s="1"/>
      <c r="AJ586" s="1"/>
      <c r="AK586" s="1"/>
      <c r="AL586" s="1"/>
      <c r="AM586" s="1"/>
      <c r="AN586" s="1"/>
      <c r="AO586" s="1"/>
      <c r="AP586" s="1"/>
      <c r="AQ586" s="1"/>
      <c r="AR586" s="1"/>
      <c r="AS586" s="1"/>
      <c r="AT586" s="1"/>
      <c r="AU586" s="1"/>
    </row>
    <row r="587" spans="1:47" ht="15.75" thickBot="1" x14ac:dyDescent="0.3">
      <c r="A587" s="34"/>
      <c r="B587" s="1"/>
      <c r="C587" s="1"/>
      <c r="D587" s="1"/>
      <c r="E587" s="1"/>
      <c r="F587" s="1"/>
      <c r="G587" s="1"/>
      <c r="H587" s="1"/>
      <c r="I587" s="1"/>
      <c r="J587" s="1"/>
      <c r="K587" s="1"/>
      <c r="L587" s="1"/>
      <c r="M587" s="1"/>
      <c r="N587" s="1"/>
      <c r="O587" s="1"/>
      <c r="P587" s="1"/>
      <c r="Q587" s="1"/>
      <c r="R587" s="1"/>
      <c r="S587" s="1"/>
      <c r="T587" s="1"/>
      <c r="U587" s="7"/>
      <c r="V587" s="25"/>
      <c r="W587" s="15"/>
      <c r="X587" s="12"/>
      <c r="Y587" s="1"/>
      <c r="Z587" s="1"/>
      <c r="AA587" s="1"/>
      <c r="AB587" s="1"/>
      <c r="AC587" s="1"/>
      <c r="AD587" s="1"/>
      <c r="AE587" s="1"/>
      <c r="AF587" s="1"/>
      <c r="AG587" s="1"/>
      <c r="AH587" s="1"/>
      <c r="AI587" s="1"/>
      <c r="AJ587" s="1"/>
      <c r="AK587" s="1"/>
      <c r="AL587" s="1"/>
      <c r="AM587" s="1"/>
      <c r="AN587" s="1"/>
      <c r="AO587" s="1"/>
      <c r="AP587" s="1"/>
      <c r="AQ587" s="1"/>
      <c r="AR587" s="1"/>
      <c r="AS587" s="1"/>
      <c r="AT587" s="1"/>
      <c r="AU587" s="1"/>
    </row>
    <row r="588" spans="1:47" ht="15.75" thickBot="1" x14ac:dyDescent="0.3">
      <c r="A588" s="34"/>
      <c r="B588" s="1"/>
      <c r="C588" s="1"/>
      <c r="D588" s="1"/>
      <c r="E588" s="1"/>
      <c r="F588" s="1"/>
      <c r="G588" s="1"/>
      <c r="H588" s="1"/>
      <c r="I588" s="1"/>
      <c r="J588" s="1"/>
      <c r="K588" s="1"/>
      <c r="L588" s="1"/>
      <c r="M588" s="1"/>
      <c r="N588" s="1"/>
      <c r="O588" s="1"/>
      <c r="P588" s="1"/>
      <c r="Q588" s="1"/>
      <c r="R588" s="1"/>
      <c r="S588" s="1"/>
      <c r="T588" s="1"/>
      <c r="U588" s="7"/>
      <c r="V588" s="25"/>
      <c r="W588" s="15"/>
      <c r="X588" s="12"/>
      <c r="Y588" s="1"/>
      <c r="Z588" s="1"/>
      <c r="AA588" s="1"/>
      <c r="AB588" s="1"/>
      <c r="AC588" s="1"/>
      <c r="AD588" s="1"/>
      <c r="AE588" s="1"/>
      <c r="AF588" s="1"/>
      <c r="AG588" s="1"/>
      <c r="AH588" s="1"/>
      <c r="AI588" s="1"/>
      <c r="AJ588" s="1"/>
      <c r="AK588" s="1"/>
      <c r="AL588" s="1"/>
      <c r="AM588" s="1"/>
      <c r="AN588" s="1"/>
      <c r="AO588" s="1"/>
      <c r="AP588" s="1"/>
      <c r="AQ588" s="1"/>
      <c r="AR588" s="1"/>
      <c r="AS588" s="1"/>
      <c r="AT588" s="1"/>
      <c r="AU588" s="1"/>
    </row>
    <row r="589" spans="1:47" ht="15.75" thickBot="1" x14ac:dyDescent="0.3">
      <c r="A589" s="34"/>
      <c r="B589" s="1"/>
      <c r="C589" s="1"/>
      <c r="D589" s="1"/>
      <c r="E589" s="1"/>
      <c r="F589" s="1"/>
      <c r="G589" s="1"/>
      <c r="H589" s="1"/>
      <c r="I589" s="1"/>
      <c r="J589" s="1"/>
      <c r="K589" s="1"/>
      <c r="L589" s="1"/>
      <c r="M589" s="1"/>
      <c r="N589" s="1"/>
      <c r="O589" s="1"/>
      <c r="P589" s="1"/>
      <c r="Q589" s="1"/>
      <c r="R589" s="1"/>
      <c r="S589" s="1"/>
      <c r="T589" s="1"/>
      <c r="U589" s="7"/>
      <c r="V589" s="25"/>
      <c r="W589" s="15"/>
      <c r="X589" s="12"/>
      <c r="Y589" s="1"/>
      <c r="Z589" s="1"/>
      <c r="AA589" s="1"/>
      <c r="AB589" s="1"/>
      <c r="AC589" s="1"/>
      <c r="AD589" s="1"/>
      <c r="AE589" s="1"/>
      <c r="AF589" s="1"/>
      <c r="AG589" s="1"/>
      <c r="AH589" s="1"/>
      <c r="AI589" s="1"/>
      <c r="AJ589" s="1"/>
      <c r="AK589" s="1"/>
      <c r="AL589" s="1"/>
      <c r="AM589" s="1"/>
      <c r="AN589" s="1"/>
      <c r="AO589" s="1"/>
      <c r="AP589" s="1"/>
      <c r="AQ589" s="1"/>
      <c r="AR589" s="1"/>
      <c r="AS589" s="1"/>
      <c r="AT589" s="1"/>
      <c r="AU589" s="1"/>
    </row>
    <row r="590" spans="1:47" ht="15.75" thickBot="1" x14ac:dyDescent="0.3">
      <c r="A590" s="34"/>
      <c r="B590" s="1"/>
      <c r="C590" s="1"/>
      <c r="D590" s="1"/>
      <c r="E590" s="1"/>
      <c r="F590" s="1"/>
      <c r="G590" s="1"/>
      <c r="H590" s="1"/>
      <c r="I590" s="1"/>
      <c r="J590" s="1"/>
      <c r="K590" s="1"/>
      <c r="L590" s="1"/>
      <c r="M590" s="1"/>
      <c r="N590" s="1"/>
      <c r="O590" s="1"/>
      <c r="P590" s="1"/>
      <c r="Q590" s="1"/>
      <c r="R590" s="1"/>
      <c r="S590" s="1"/>
      <c r="T590" s="1"/>
      <c r="U590" s="7"/>
      <c r="V590" s="25"/>
      <c r="W590" s="15"/>
      <c r="X590" s="12"/>
      <c r="Y590" s="1"/>
      <c r="Z590" s="1"/>
      <c r="AA590" s="1"/>
      <c r="AB590" s="1"/>
      <c r="AC590" s="1"/>
      <c r="AD590" s="1"/>
      <c r="AE590" s="1"/>
      <c r="AF590" s="1"/>
      <c r="AG590" s="1"/>
      <c r="AH590" s="1"/>
      <c r="AI590" s="1"/>
      <c r="AJ590" s="1"/>
      <c r="AK590" s="1"/>
      <c r="AL590" s="1"/>
      <c r="AM590" s="1"/>
      <c r="AN590" s="1"/>
      <c r="AO590" s="1"/>
      <c r="AP590" s="1"/>
      <c r="AQ590" s="1"/>
      <c r="AR590" s="1"/>
      <c r="AS590" s="1"/>
      <c r="AT590" s="1"/>
      <c r="AU590" s="1"/>
    </row>
    <row r="591" spans="1:47" ht="15.75" thickBot="1" x14ac:dyDescent="0.3">
      <c r="A591" s="34"/>
      <c r="B591" s="1"/>
      <c r="C591" s="1"/>
      <c r="D591" s="1"/>
      <c r="E591" s="1"/>
      <c r="F591" s="1"/>
      <c r="G591" s="1"/>
      <c r="H591" s="1"/>
      <c r="I591" s="1"/>
      <c r="J591" s="1"/>
      <c r="K591" s="1"/>
      <c r="L591" s="1"/>
      <c r="M591" s="1"/>
      <c r="N591" s="1"/>
      <c r="O591" s="1"/>
      <c r="P591" s="1"/>
      <c r="Q591" s="1"/>
      <c r="R591" s="1"/>
      <c r="S591" s="1"/>
      <c r="T591" s="1"/>
      <c r="U591" s="7"/>
      <c r="V591" s="25"/>
      <c r="W591" s="15"/>
      <c r="X591" s="12"/>
      <c r="Y591" s="1"/>
      <c r="Z591" s="1"/>
      <c r="AA591" s="1"/>
      <c r="AB591" s="1"/>
      <c r="AC591" s="1"/>
      <c r="AD591" s="1"/>
      <c r="AE591" s="1"/>
      <c r="AF591" s="1"/>
      <c r="AG591" s="1"/>
      <c r="AH591" s="1"/>
      <c r="AI591" s="1"/>
      <c r="AJ591" s="1"/>
      <c r="AK591" s="1"/>
      <c r="AL591" s="1"/>
      <c r="AM591" s="1"/>
      <c r="AN591" s="1"/>
      <c r="AO591" s="1"/>
      <c r="AP591" s="1"/>
      <c r="AQ591" s="1"/>
      <c r="AR591" s="1"/>
      <c r="AS591" s="1"/>
      <c r="AT591" s="1"/>
      <c r="AU591" s="1"/>
    </row>
    <row r="592" spans="1:47" ht="15.75" thickBot="1" x14ac:dyDescent="0.3">
      <c r="A592" s="34"/>
      <c r="B592" s="1"/>
      <c r="C592" s="1"/>
      <c r="D592" s="1"/>
      <c r="E592" s="1"/>
      <c r="F592" s="1"/>
      <c r="G592" s="1"/>
      <c r="H592" s="1"/>
      <c r="I592" s="1"/>
      <c r="J592" s="1"/>
      <c r="K592" s="1"/>
      <c r="L592" s="1"/>
      <c r="M592" s="1"/>
      <c r="N592" s="1"/>
      <c r="O592" s="1"/>
      <c r="P592" s="1"/>
      <c r="Q592" s="1"/>
      <c r="R592" s="1"/>
      <c r="S592" s="1"/>
      <c r="T592" s="1"/>
      <c r="U592" s="7"/>
      <c r="V592" s="25"/>
      <c r="W592" s="15"/>
      <c r="X592" s="12"/>
      <c r="Y592" s="1"/>
      <c r="Z592" s="1"/>
      <c r="AA592" s="1"/>
      <c r="AB592" s="1"/>
      <c r="AC592" s="1"/>
      <c r="AD592" s="1"/>
      <c r="AE592" s="1"/>
      <c r="AF592" s="1"/>
      <c r="AG592" s="1"/>
      <c r="AH592" s="1"/>
      <c r="AI592" s="1"/>
      <c r="AJ592" s="1"/>
      <c r="AK592" s="1"/>
      <c r="AL592" s="1"/>
      <c r="AM592" s="1"/>
      <c r="AN592" s="1"/>
      <c r="AO592" s="1"/>
      <c r="AP592" s="1"/>
      <c r="AQ592" s="1"/>
      <c r="AR592" s="1"/>
      <c r="AS592" s="1"/>
      <c r="AT592" s="1"/>
      <c r="AU592" s="1"/>
    </row>
    <row r="593" spans="1:47" ht="15.75" thickBot="1" x14ac:dyDescent="0.3">
      <c r="A593" s="34"/>
      <c r="B593" s="1"/>
      <c r="C593" s="1"/>
      <c r="D593" s="1"/>
      <c r="E593" s="1"/>
      <c r="F593" s="1"/>
      <c r="G593" s="1"/>
      <c r="H593" s="1"/>
      <c r="I593" s="1"/>
      <c r="J593" s="1"/>
      <c r="K593" s="1"/>
      <c r="L593" s="1"/>
      <c r="M593" s="1"/>
      <c r="N593" s="1"/>
      <c r="O593" s="1"/>
      <c r="P593" s="1"/>
      <c r="Q593" s="1"/>
      <c r="R593" s="1"/>
      <c r="S593" s="1"/>
      <c r="T593" s="1"/>
      <c r="U593" s="7"/>
      <c r="V593" s="25"/>
      <c r="W593" s="15"/>
      <c r="X593" s="12"/>
      <c r="Y593" s="1"/>
      <c r="Z593" s="1"/>
      <c r="AA593" s="1"/>
      <c r="AB593" s="1"/>
      <c r="AC593" s="1"/>
      <c r="AD593" s="1"/>
      <c r="AE593" s="1"/>
      <c r="AF593" s="1"/>
      <c r="AG593" s="1"/>
      <c r="AH593" s="1"/>
      <c r="AI593" s="1"/>
      <c r="AJ593" s="1"/>
      <c r="AK593" s="1"/>
      <c r="AL593" s="1"/>
      <c r="AM593" s="1"/>
      <c r="AN593" s="1"/>
      <c r="AO593" s="1"/>
      <c r="AP593" s="1"/>
      <c r="AQ593" s="1"/>
      <c r="AR593" s="1"/>
      <c r="AS593" s="1"/>
      <c r="AT593" s="1"/>
      <c r="AU593" s="1"/>
    </row>
    <row r="594" spans="1:47" ht="15.75" thickBot="1" x14ac:dyDescent="0.3">
      <c r="A594" s="34"/>
      <c r="B594" s="1"/>
      <c r="C594" s="1"/>
      <c r="D594" s="1"/>
      <c r="E594" s="1"/>
      <c r="F594" s="1"/>
      <c r="G594" s="1"/>
      <c r="H594" s="1"/>
      <c r="I594" s="1"/>
      <c r="J594" s="1"/>
      <c r="K594" s="1"/>
      <c r="L594" s="1"/>
      <c r="M594" s="1"/>
      <c r="N594" s="1"/>
      <c r="O594" s="1"/>
      <c r="P594" s="1"/>
      <c r="Q594" s="1"/>
      <c r="R594" s="1"/>
      <c r="S594" s="1"/>
      <c r="T594" s="1"/>
      <c r="U594" s="7"/>
      <c r="V594" s="25"/>
      <c r="W594" s="15"/>
      <c r="X594" s="12"/>
      <c r="Y594" s="1"/>
      <c r="Z594" s="1"/>
      <c r="AA594" s="1"/>
      <c r="AB594" s="1"/>
      <c r="AC594" s="1"/>
      <c r="AD594" s="1"/>
      <c r="AE594" s="1"/>
      <c r="AF594" s="1"/>
      <c r="AG594" s="1"/>
      <c r="AH594" s="1"/>
      <c r="AI594" s="1"/>
      <c r="AJ594" s="1"/>
      <c r="AK594" s="1"/>
      <c r="AL594" s="1"/>
      <c r="AM594" s="1"/>
      <c r="AN594" s="1"/>
      <c r="AO594" s="1"/>
      <c r="AP594" s="1"/>
      <c r="AQ594" s="1"/>
      <c r="AR594" s="1"/>
      <c r="AS594" s="1"/>
      <c r="AT594" s="1"/>
      <c r="AU594" s="1"/>
    </row>
    <row r="595" spans="1:47" ht="15.75" thickBot="1" x14ac:dyDescent="0.3">
      <c r="A595" s="34"/>
      <c r="B595" s="1"/>
      <c r="C595" s="1"/>
      <c r="D595" s="1"/>
      <c r="E595" s="1"/>
      <c r="F595" s="1"/>
      <c r="G595" s="1"/>
      <c r="H595" s="1"/>
      <c r="I595" s="1"/>
      <c r="J595" s="1"/>
      <c r="K595" s="1"/>
      <c r="L595" s="1"/>
      <c r="M595" s="1"/>
      <c r="N595" s="1"/>
      <c r="O595" s="1"/>
      <c r="P595" s="1"/>
      <c r="Q595" s="1"/>
      <c r="R595" s="1"/>
      <c r="S595" s="1"/>
      <c r="T595" s="1"/>
      <c r="U595" s="7"/>
      <c r="V595" s="25"/>
      <c r="W595" s="15"/>
      <c r="X595" s="12"/>
      <c r="Y595" s="1"/>
      <c r="Z595" s="1"/>
      <c r="AA595" s="1"/>
      <c r="AB595" s="1"/>
      <c r="AC595" s="1"/>
      <c r="AD595" s="1"/>
      <c r="AE595" s="1"/>
      <c r="AF595" s="1"/>
      <c r="AG595" s="1"/>
      <c r="AH595" s="1"/>
      <c r="AI595" s="1"/>
      <c r="AJ595" s="1"/>
      <c r="AK595" s="1"/>
      <c r="AL595" s="1"/>
      <c r="AM595" s="1"/>
      <c r="AN595" s="1"/>
      <c r="AO595" s="1"/>
      <c r="AP595" s="1"/>
      <c r="AQ595" s="1"/>
      <c r="AR595" s="1"/>
      <c r="AS595" s="1"/>
      <c r="AT595" s="1"/>
      <c r="AU595" s="1"/>
    </row>
    <row r="596" spans="1:47" ht="15.75" thickBot="1" x14ac:dyDescent="0.3">
      <c r="A596" s="34"/>
      <c r="B596" s="1"/>
      <c r="C596" s="1"/>
      <c r="D596" s="1"/>
      <c r="E596" s="1"/>
      <c r="F596" s="1"/>
      <c r="G596" s="1"/>
      <c r="H596" s="1"/>
      <c r="I596" s="1"/>
      <c r="J596" s="1"/>
      <c r="K596" s="1"/>
      <c r="L596" s="1"/>
      <c r="M596" s="1"/>
      <c r="N596" s="1"/>
      <c r="O596" s="1"/>
      <c r="P596" s="1"/>
      <c r="Q596" s="1"/>
      <c r="R596" s="1"/>
      <c r="S596" s="1"/>
      <c r="T596" s="1"/>
      <c r="U596" s="7"/>
      <c r="V596" s="25"/>
      <c r="W596" s="15"/>
      <c r="X596" s="12"/>
      <c r="Y596" s="1"/>
      <c r="Z596" s="1"/>
      <c r="AA596" s="1"/>
      <c r="AB596" s="1"/>
      <c r="AC596" s="1"/>
      <c r="AD596" s="1"/>
      <c r="AE596" s="1"/>
      <c r="AF596" s="1"/>
      <c r="AG596" s="1"/>
      <c r="AH596" s="1"/>
      <c r="AI596" s="1"/>
      <c r="AJ596" s="1"/>
      <c r="AK596" s="1"/>
      <c r="AL596" s="1"/>
      <c r="AM596" s="1"/>
      <c r="AN596" s="1"/>
      <c r="AO596" s="1"/>
      <c r="AP596" s="1"/>
      <c r="AQ596" s="1"/>
      <c r="AR596" s="1"/>
      <c r="AS596" s="1"/>
      <c r="AT596" s="1"/>
      <c r="AU596" s="1"/>
    </row>
    <row r="597" spans="1:47" ht="15.75" thickBot="1" x14ac:dyDescent="0.3">
      <c r="A597" s="34"/>
      <c r="B597" s="1"/>
      <c r="C597" s="1"/>
      <c r="D597" s="1"/>
      <c r="E597" s="1"/>
      <c r="F597" s="1"/>
      <c r="G597" s="1"/>
      <c r="H597" s="1"/>
      <c r="I597" s="1"/>
      <c r="J597" s="1"/>
      <c r="K597" s="1"/>
      <c r="L597" s="1"/>
      <c r="M597" s="1"/>
      <c r="N597" s="1"/>
      <c r="O597" s="1"/>
      <c r="P597" s="1"/>
      <c r="Q597" s="1"/>
      <c r="R597" s="1"/>
      <c r="S597" s="1"/>
      <c r="T597" s="1"/>
      <c r="U597" s="7"/>
      <c r="V597" s="25"/>
      <c r="W597" s="15"/>
      <c r="X597" s="12"/>
      <c r="Y597" s="1"/>
      <c r="Z597" s="1"/>
      <c r="AA597" s="1"/>
      <c r="AB597" s="1"/>
      <c r="AC597" s="1"/>
      <c r="AD597" s="1"/>
      <c r="AE597" s="1"/>
      <c r="AF597" s="1"/>
      <c r="AG597" s="1"/>
      <c r="AH597" s="1"/>
      <c r="AI597" s="1"/>
      <c r="AJ597" s="1"/>
      <c r="AK597" s="1"/>
      <c r="AL597" s="1"/>
      <c r="AM597" s="1"/>
      <c r="AN597" s="1"/>
      <c r="AO597" s="1"/>
      <c r="AP597" s="1"/>
      <c r="AQ597" s="1"/>
      <c r="AR597" s="1"/>
      <c r="AS597" s="1"/>
      <c r="AT597" s="1"/>
      <c r="AU597" s="1"/>
    </row>
    <row r="598" spans="1:47" ht="15.75" thickBot="1" x14ac:dyDescent="0.3">
      <c r="A598" s="34"/>
      <c r="B598" s="1"/>
      <c r="C598" s="1"/>
      <c r="D598" s="1"/>
      <c r="E598" s="1"/>
      <c r="F598" s="1"/>
      <c r="G598" s="1"/>
      <c r="H598" s="1"/>
      <c r="I598" s="1"/>
      <c r="J598" s="1"/>
      <c r="K598" s="1"/>
      <c r="L598" s="1"/>
      <c r="M598" s="1"/>
      <c r="N598" s="1"/>
      <c r="O598" s="1"/>
      <c r="P598" s="1"/>
      <c r="Q598" s="1"/>
      <c r="R598" s="1"/>
      <c r="S598" s="1"/>
      <c r="T598" s="1"/>
      <c r="U598" s="7"/>
      <c r="V598" s="25"/>
      <c r="W598" s="15"/>
      <c r="X598" s="12"/>
      <c r="Y598" s="1"/>
      <c r="Z598" s="1"/>
      <c r="AA598" s="1"/>
      <c r="AB598" s="1"/>
      <c r="AC598" s="1"/>
      <c r="AD598" s="1"/>
      <c r="AE598" s="1"/>
      <c r="AF598" s="1"/>
      <c r="AG598" s="1"/>
      <c r="AH598" s="1"/>
      <c r="AI598" s="1"/>
      <c r="AJ598" s="1"/>
      <c r="AK598" s="1"/>
      <c r="AL598" s="1"/>
      <c r="AM598" s="1"/>
      <c r="AN598" s="1"/>
      <c r="AO598" s="1"/>
      <c r="AP598" s="1"/>
      <c r="AQ598" s="1"/>
      <c r="AR598" s="1"/>
      <c r="AS598" s="1"/>
      <c r="AT598" s="1"/>
      <c r="AU598" s="1"/>
    </row>
    <row r="599" spans="1:47" ht="15.75" thickBot="1" x14ac:dyDescent="0.3">
      <c r="A599" s="34"/>
      <c r="B599" s="1"/>
      <c r="C599" s="1"/>
      <c r="D599" s="1"/>
      <c r="E599" s="1"/>
      <c r="F599" s="1"/>
      <c r="G599" s="1"/>
      <c r="H599" s="1"/>
      <c r="I599" s="1"/>
      <c r="J599" s="1"/>
      <c r="K599" s="1"/>
      <c r="L599" s="1"/>
      <c r="M599" s="1"/>
      <c r="N599" s="1"/>
      <c r="O599" s="1"/>
      <c r="P599" s="1"/>
      <c r="Q599" s="1"/>
      <c r="R599" s="1"/>
      <c r="S599" s="1"/>
      <c r="T599" s="1"/>
      <c r="U599" s="7"/>
      <c r="V599" s="25"/>
      <c r="W599" s="15"/>
      <c r="X599" s="12"/>
      <c r="Y599" s="1"/>
      <c r="Z599" s="1"/>
      <c r="AA599" s="1"/>
      <c r="AB599" s="1"/>
      <c r="AC599" s="1"/>
      <c r="AD599" s="1"/>
      <c r="AE599" s="1"/>
      <c r="AF599" s="1"/>
      <c r="AG599" s="1"/>
      <c r="AH599" s="1"/>
      <c r="AI599" s="1"/>
      <c r="AJ599" s="1"/>
      <c r="AK599" s="1"/>
      <c r="AL599" s="1"/>
      <c r="AM599" s="1"/>
      <c r="AN599" s="1"/>
      <c r="AO599" s="1"/>
      <c r="AP599" s="1"/>
      <c r="AQ599" s="1"/>
      <c r="AR599" s="1"/>
      <c r="AS599" s="1"/>
      <c r="AT599" s="1"/>
      <c r="AU599" s="1"/>
    </row>
    <row r="600" spans="1:47" ht="15.75" thickBot="1" x14ac:dyDescent="0.3">
      <c r="A600" s="34"/>
      <c r="B600" s="1"/>
      <c r="C600" s="1"/>
      <c r="D600" s="1"/>
      <c r="E600" s="1"/>
      <c r="F600" s="1"/>
      <c r="G600" s="1"/>
      <c r="H600" s="1"/>
      <c r="I600" s="1"/>
      <c r="J600" s="1"/>
      <c r="K600" s="1"/>
      <c r="L600" s="1"/>
      <c r="M600" s="1"/>
      <c r="N600" s="1"/>
      <c r="O600" s="1"/>
      <c r="P600" s="1"/>
      <c r="Q600" s="1"/>
      <c r="R600" s="1"/>
      <c r="S600" s="1"/>
      <c r="T600" s="1"/>
      <c r="U600" s="7"/>
      <c r="V600" s="25"/>
      <c r="W600" s="15"/>
      <c r="X600" s="12"/>
      <c r="Y600" s="1"/>
      <c r="Z600" s="1"/>
      <c r="AA600" s="1"/>
      <c r="AB600" s="1"/>
      <c r="AC600" s="1"/>
      <c r="AD600" s="1"/>
      <c r="AE600" s="1"/>
      <c r="AF600" s="1"/>
      <c r="AG600" s="1"/>
      <c r="AH600" s="1"/>
      <c r="AI600" s="1"/>
      <c r="AJ600" s="1"/>
      <c r="AK600" s="1"/>
      <c r="AL600" s="1"/>
      <c r="AM600" s="1"/>
      <c r="AN600" s="1"/>
      <c r="AO600" s="1"/>
      <c r="AP600" s="1"/>
      <c r="AQ600" s="1"/>
      <c r="AR600" s="1"/>
      <c r="AS600" s="1"/>
      <c r="AT600" s="1"/>
      <c r="AU600" s="1"/>
    </row>
    <row r="601" spans="1:47" ht="15.75" thickBot="1" x14ac:dyDescent="0.3">
      <c r="A601" s="34"/>
      <c r="B601" s="1"/>
      <c r="C601" s="1"/>
      <c r="D601" s="1"/>
      <c r="E601" s="1"/>
      <c r="F601" s="1"/>
      <c r="G601" s="1"/>
      <c r="H601" s="1"/>
      <c r="I601" s="1"/>
      <c r="J601" s="1"/>
      <c r="K601" s="1"/>
      <c r="L601" s="1"/>
      <c r="M601" s="1"/>
      <c r="N601" s="1"/>
      <c r="O601" s="1"/>
      <c r="P601" s="1"/>
      <c r="Q601" s="1"/>
      <c r="R601" s="1"/>
      <c r="S601" s="1"/>
      <c r="T601" s="1"/>
      <c r="U601" s="7"/>
      <c r="V601" s="25"/>
      <c r="W601" s="15"/>
      <c r="X601" s="12"/>
      <c r="Y601" s="1"/>
      <c r="Z601" s="1"/>
      <c r="AA601" s="1"/>
      <c r="AB601" s="1"/>
      <c r="AC601" s="1"/>
      <c r="AD601" s="1"/>
      <c r="AE601" s="1"/>
      <c r="AF601" s="1"/>
      <c r="AG601" s="1"/>
      <c r="AH601" s="1"/>
      <c r="AI601" s="1"/>
      <c r="AJ601" s="1"/>
      <c r="AK601" s="1"/>
      <c r="AL601" s="1"/>
      <c r="AM601" s="1"/>
      <c r="AN601" s="1"/>
      <c r="AO601" s="1"/>
      <c r="AP601" s="1"/>
      <c r="AQ601" s="1"/>
      <c r="AR601" s="1"/>
      <c r="AS601" s="1"/>
      <c r="AT601" s="1"/>
      <c r="AU601" s="1"/>
    </row>
    <row r="602" spans="1:47" ht="15.75" thickBot="1" x14ac:dyDescent="0.3">
      <c r="A602" s="34"/>
      <c r="B602" s="1"/>
      <c r="C602" s="1"/>
      <c r="D602" s="1"/>
      <c r="E602" s="1"/>
      <c r="F602" s="1"/>
      <c r="G602" s="1"/>
      <c r="H602" s="1"/>
      <c r="I602" s="1"/>
      <c r="J602" s="1"/>
      <c r="K602" s="1"/>
      <c r="L602" s="1"/>
      <c r="M602" s="1"/>
      <c r="N602" s="1"/>
      <c r="O602" s="1"/>
      <c r="P602" s="1"/>
      <c r="Q602" s="1"/>
      <c r="R602" s="1"/>
      <c r="S602" s="1"/>
      <c r="T602" s="1"/>
      <c r="U602" s="7"/>
      <c r="V602" s="25"/>
      <c r="W602" s="15"/>
      <c r="X602" s="12"/>
      <c r="Y602" s="1"/>
      <c r="Z602" s="1"/>
      <c r="AA602" s="1"/>
      <c r="AB602" s="1"/>
      <c r="AC602" s="1"/>
      <c r="AD602" s="1"/>
      <c r="AE602" s="1"/>
      <c r="AF602" s="1"/>
      <c r="AG602" s="1"/>
      <c r="AH602" s="1"/>
      <c r="AI602" s="1"/>
      <c r="AJ602" s="1"/>
      <c r="AK602" s="1"/>
      <c r="AL602" s="1"/>
      <c r="AM602" s="1"/>
      <c r="AN602" s="1"/>
      <c r="AO602" s="1"/>
      <c r="AP602" s="1"/>
      <c r="AQ602" s="1"/>
      <c r="AR602" s="1"/>
      <c r="AS602" s="1"/>
      <c r="AT602" s="1"/>
      <c r="AU602" s="1"/>
    </row>
    <row r="603" spans="1:47" ht="15.75" thickBot="1" x14ac:dyDescent="0.3">
      <c r="A603" s="34"/>
      <c r="B603" s="1"/>
      <c r="C603" s="1"/>
      <c r="D603" s="1"/>
      <c r="E603" s="1"/>
      <c r="F603" s="1"/>
      <c r="G603" s="1"/>
      <c r="H603" s="1"/>
      <c r="I603" s="1"/>
      <c r="J603" s="1"/>
      <c r="K603" s="1"/>
      <c r="L603" s="1"/>
      <c r="M603" s="1"/>
      <c r="N603" s="1"/>
      <c r="O603" s="1"/>
      <c r="P603" s="1"/>
      <c r="Q603" s="1"/>
      <c r="R603" s="1"/>
      <c r="S603" s="1"/>
      <c r="T603" s="1"/>
      <c r="U603" s="7"/>
      <c r="V603" s="25"/>
      <c r="W603" s="15"/>
      <c r="X603" s="12"/>
      <c r="Y603" s="1"/>
      <c r="Z603" s="1"/>
      <c r="AA603" s="1"/>
      <c r="AB603" s="1"/>
      <c r="AC603" s="1"/>
      <c r="AD603" s="1"/>
      <c r="AE603" s="1"/>
      <c r="AF603" s="1"/>
      <c r="AG603" s="1"/>
      <c r="AH603" s="1"/>
      <c r="AI603" s="1"/>
      <c r="AJ603" s="1"/>
      <c r="AK603" s="1"/>
      <c r="AL603" s="1"/>
      <c r="AM603" s="1"/>
      <c r="AN603" s="1"/>
      <c r="AO603" s="1"/>
      <c r="AP603" s="1"/>
      <c r="AQ603" s="1"/>
      <c r="AR603" s="1"/>
      <c r="AS603" s="1"/>
      <c r="AT603" s="1"/>
      <c r="AU603" s="1"/>
    </row>
    <row r="604" spans="1:47" ht="15.75" thickBot="1" x14ac:dyDescent="0.3">
      <c r="A604" s="34"/>
      <c r="B604" s="1"/>
      <c r="C604" s="1"/>
      <c r="D604" s="1"/>
      <c r="E604" s="1"/>
      <c r="F604" s="1"/>
      <c r="G604" s="1"/>
      <c r="H604" s="1"/>
      <c r="I604" s="1"/>
      <c r="J604" s="1"/>
      <c r="K604" s="1"/>
      <c r="L604" s="1"/>
      <c r="M604" s="1"/>
      <c r="N604" s="1"/>
      <c r="O604" s="1"/>
      <c r="P604" s="1"/>
      <c r="Q604" s="1"/>
      <c r="R604" s="1"/>
      <c r="S604" s="1"/>
      <c r="T604" s="1"/>
      <c r="U604" s="7"/>
      <c r="V604" s="25"/>
      <c r="W604" s="15"/>
      <c r="X604" s="12"/>
      <c r="Y604" s="1"/>
      <c r="Z604" s="1"/>
      <c r="AA604" s="1"/>
      <c r="AB604" s="1"/>
      <c r="AC604" s="1"/>
      <c r="AD604" s="1"/>
      <c r="AE604" s="1"/>
      <c r="AF604" s="1"/>
      <c r="AG604" s="1"/>
      <c r="AH604" s="1"/>
      <c r="AI604" s="1"/>
      <c r="AJ604" s="1"/>
      <c r="AK604" s="1"/>
      <c r="AL604" s="1"/>
      <c r="AM604" s="1"/>
      <c r="AN604" s="1"/>
      <c r="AO604" s="1"/>
      <c r="AP604" s="1"/>
      <c r="AQ604" s="1"/>
      <c r="AR604" s="1"/>
      <c r="AS604" s="1"/>
      <c r="AT604" s="1"/>
      <c r="AU604" s="1"/>
    </row>
    <row r="605" spans="1:47" ht="15.75" thickBot="1" x14ac:dyDescent="0.3">
      <c r="A605" s="34"/>
      <c r="B605" s="1"/>
      <c r="C605" s="1"/>
      <c r="D605" s="1"/>
      <c r="E605" s="1"/>
      <c r="F605" s="1"/>
      <c r="G605" s="1"/>
      <c r="H605" s="1"/>
      <c r="I605" s="1"/>
      <c r="J605" s="1"/>
      <c r="K605" s="1"/>
      <c r="L605" s="1"/>
      <c r="M605" s="1"/>
      <c r="N605" s="1"/>
      <c r="O605" s="1"/>
      <c r="P605" s="1"/>
      <c r="Q605" s="1"/>
      <c r="R605" s="1"/>
      <c r="S605" s="1"/>
      <c r="T605" s="1"/>
      <c r="U605" s="7"/>
      <c r="V605" s="25"/>
      <c r="W605" s="15"/>
      <c r="X605" s="12"/>
      <c r="Y605" s="1"/>
      <c r="Z605" s="1"/>
      <c r="AA605" s="1"/>
      <c r="AB605" s="1"/>
      <c r="AC605" s="1"/>
      <c r="AD605" s="1"/>
      <c r="AE605" s="1"/>
      <c r="AF605" s="1"/>
      <c r="AG605" s="1"/>
      <c r="AH605" s="1"/>
      <c r="AI605" s="1"/>
      <c r="AJ605" s="1"/>
      <c r="AK605" s="1"/>
      <c r="AL605" s="1"/>
      <c r="AM605" s="1"/>
      <c r="AN605" s="1"/>
      <c r="AO605" s="1"/>
      <c r="AP605" s="1"/>
      <c r="AQ605" s="1"/>
      <c r="AR605" s="1"/>
      <c r="AS605" s="1"/>
      <c r="AT605" s="1"/>
      <c r="AU605" s="1"/>
    </row>
    <row r="606" spans="1:47" ht="15.75" thickBot="1" x14ac:dyDescent="0.3">
      <c r="A606" s="34"/>
      <c r="B606" s="1"/>
      <c r="C606" s="1"/>
      <c r="D606" s="1"/>
      <c r="E606" s="1"/>
      <c r="F606" s="1"/>
      <c r="G606" s="1"/>
      <c r="H606" s="1"/>
      <c r="I606" s="1"/>
      <c r="J606" s="1"/>
      <c r="K606" s="1"/>
      <c r="L606" s="1"/>
      <c r="M606" s="1"/>
      <c r="N606" s="1"/>
      <c r="O606" s="1"/>
      <c r="P606" s="1"/>
      <c r="Q606" s="1"/>
      <c r="R606" s="1"/>
      <c r="S606" s="1"/>
      <c r="T606" s="1"/>
      <c r="U606" s="7"/>
      <c r="V606" s="25"/>
      <c r="W606" s="15"/>
      <c r="X606" s="12"/>
      <c r="Y606" s="1"/>
      <c r="Z606" s="1"/>
      <c r="AA606" s="1"/>
      <c r="AB606" s="1"/>
      <c r="AC606" s="1"/>
      <c r="AD606" s="1"/>
      <c r="AE606" s="1"/>
      <c r="AF606" s="1"/>
      <c r="AG606" s="1"/>
      <c r="AH606" s="1"/>
      <c r="AI606" s="1"/>
      <c r="AJ606" s="1"/>
      <c r="AK606" s="1"/>
      <c r="AL606" s="1"/>
      <c r="AM606" s="1"/>
      <c r="AN606" s="1"/>
      <c r="AO606" s="1"/>
      <c r="AP606" s="1"/>
      <c r="AQ606" s="1"/>
      <c r="AR606" s="1"/>
      <c r="AS606" s="1"/>
      <c r="AT606" s="1"/>
      <c r="AU606" s="1"/>
    </row>
    <row r="607" spans="1:47" ht="15.75" thickBot="1" x14ac:dyDescent="0.3">
      <c r="A607" s="34"/>
      <c r="B607" s="1"/>
      <c r="C607" s="1"/>
      <c r="D607" s="1"/>
      <c r="E607" s="1"/>
      <c r="F607" s="1"/>
      <c r="G607" s="1"/>
      <c r="H607" s="1"/>
      <c r="I607" s="1"/>
      <c r="J607" s="1"/>
      <c r="K607" s="1"/>
      <c r="L607" s="1"/>
      <c r="M607" s="1"/>
      <c r="N607" s="1"/>
      <c r="O607" s="1"/>
      <c r="P607" s="1"/>
      <c r="Q607" s="1"/>
      <c r="R607" s="1"/>
      <c r="S607" s="1"/>
      <c r="T607" s="1"/>
      <c r="U607" s="7"/>
      <c r="V607" s="25"/>
      <c r="W607" s="15"/>
      <c r="X607" s="12"/>
      <c r="Y607" s="1"/>
      <c r="Z607" s="1"/>
      <c r="AA607" s="1"/>
      <c r="AB607" s="1"/>
      <c r="AC607" s="1"/>
      <c r="AD607" s="1"/>
      <c r="AE607" s="1"/>
      <c r="AF607" s="1"/>
      <c r="AG607" s="1"/>
      <c r="AH607" s="1"/>
      <c r="AI607" s="1"/>
      <c r="AJ607" s="1"/>
      <c r="AK607" s="1"/>
      <c r="AL607" s="1"/>
      <c r="AM607" s="1"/>
      <c r="AN607" s="1"/>
      <c r="AO607" s="1"/>
      <c r="AP607" s="1"/>
      <c r="AQ607" s="1"/>
      <c r="AR607" s="1"/>
      <c r="AS607" s="1"/>
      <c r="AT607" s="1"/>
      <c r="AU607" s="1"/>
    </row>
    <row r="608" spans="1:47" ht="15.75" thickBot="1" x14ac:dyDescent="0.3">
      <c r="A608" s="34"/>
      <c r="B608" s="1"/>
      <c r="C608" s="1"/>
      <c r="D608" s="1"/>
      <c r="E608" s="1"/>
      <c r="F608" s="1"/>
      <c r="G608" s="1"/>
      <c r="H608" s="1"/>
      <c r="I608" s="1"/>
      <c r="J608" s="1"/>
      <c r="K608" s="1"/>
      <c r="L608" s="1"/>
      <c r="M608" s="1"/>
      <c r="N608" s="1"/>
      <c r="O608" s="1"/>
      <c r="P608" s="1"/>
      <c r="Q608" s="1"/>
      <c r="R608" s="1"/>
      <c r="S608" s="1"/>
      <c r="T608" s="1"/>
      <c r="U608" s="7"/>
      <c r="V608" s="25"/>
      <c r="W608" s="15"/>
      <c r="X608" s="12"/>
      <c r="Y608" s="1"/>
      <c r="Z608" s="1"/>
      <c r="AA608" s="1"/>
      <c r="AB608" s="1"/>
      <c r="AC608" s="1"/>
      <c r="AD608" s="1"/>
      <c r="AE608" s="1"/>
      <c r="AF608" s="1"/>
      <c r="AG608" s="1"/>
      <c r="AH608" s="1"/>
      <c r="AI608" s="1"/>
      <c r="AJ608" s="1"/>
      <c r="AK608" s="1"/>
      <c r="AL608" s="1"/>
      <c r="AM608" s="1"/>
      <c r="AN608" s="1"/>
      <c r="AO608" s="1"/>
      <c r="AP608" s="1"/>
      <c r="AQ608" s="1"/>
      <c r="AR608" s="1"/>
      <c r="AS608" s="1"/>
      <c r="AT608" s="1"/>
      <c r="AU608" s="1"/>
    </row>
    <row r="609" spans="1:47" ht="15.75" thickBot="1" x14ac:dyDescent="0.3">
      <c r="A609" s="34"/>
      <c r="B609" s="1"/>
      <c r="C609" s="1"/>
      <c r="D609" s="1"/>
      <c r="E609" s="1"/>
      <c r="F609" s="1"/>
      <c r="G609" s="1"/>
      <c r="H609" s="1"/>
      <c r="I609" s="1"/>
      <c r="J609" s="1"/>
      <c r="K609" s="1"/>
      <c r="L609" s="1"/>
      <c r="M609" s="1"/>
      <c r="N609" s="1"/>
      <c r="O609" s="1"/>
      <c r="P609" s="1"/>
      <c r="Q609" s="1"/>
      <c r="R609" s="1"/>
      <c r="S609" s="1"/>
      <c r="T609" s="1"/>
      <c r="U609" s="7"/>
      <c r="V609" s="25"/>
      <c r="W609" s="15"/>
      <c r="X609" s="12"/>
      <c r="Y609" s="1"/>
      <c r="Z609" s="1"/>
      <c r="AA609" s="1"/>
      <c r="AB609" s="1"/>
      <c r="AC609" s="1"/>
      <c r="AD609" s="1"/>
      <c r="AE609" s="1"/>
      <c r="AF609" s="1"/>
      <c r="AG609" s="1"/>
      <c r="AH609" s="1"/>
      <c r="AI609" s="1"/>
      <c r="AJ609" s="1"/>
      <c r="AK609" s="1"/>
      <c r="AL609" s="1"/>
      <c r="AM609" s="1"/>
      <c r="AN609" s="1"/>
      <c r="AO609" s="1"/>
      <c r="AP609" s="1"/>
      <c r="AQ609" s="1"/>
      <c r="AR609" s="1"/>
      <c r="AS609" s="1"/>
      <c r="AT609" s="1"/>
      <c r="AU609" s="1"/>
    </row>
    <row r="610" spans="1:47" ht="15.75" thickBot="1" x14ac:dyDescent="0.3">
      <c r="A610" s="34"/>
      <c r="B610" s="1"/>
      <c r="C610" s="1"/>
      <c r="D610" s="1"/>
      <c r="E610" s="1"/>
      <c r="F610" s="1"/>
      <c r="G610" s="1"/>
      <c r="H610" s="1"/>
      <c r="I610" s="1"/>
      <c r="J610" s="1"/>
      <c r="K610" s="1"/>
      <c r="L610" s="1"/>
      <c r="M610" s="1"/>
      <c r="N610" s="1"/>
      <c r="O610" s="1"/>
      <c r="P610" s="1"/>
      <c r="Q610" s="1"/>
      <c r="R610" s="1"/>
      <c r="S610" s="1"/>
      <c r="T610" s="1"/>
      <c r="U610" s="7"/>
      <c r="V610" s="25"/>
      <c r="W610" s="15"/>
      <c r="X610" s="12"/>
      <c r="Y610" s="1"/>
      <c r="Z610" s="1"/>
      <c r="AA610" s="1"/>
      <c r="AB610" s="1"/>
      <c r="AC610" s="1"/>
      <c r="AD610" s="1"/>
      <c r="AE610" s="1"/>
      <c r="AF610" s="1"/>
      <c r="AG610" s="1"/>
      <c r="AH610" s="1"/>
      <c r="AI610" s="1"/>
      <c r="AJ610" s="1"/>
      <c r="AK610" s="1"/>
      <c r="AL610" s="1"/>
      <c r="AM610" s="1"/>
      <c r="AN610" s="1"/>
      <c r="AO610" s="1"/>
      <c r="AP610" s="1"/>
      <c r="AQ610" s="1"/>
      <c r="AR610" s="1"/>
      <c r="AS610" s="1"/>
      <c r="AT610" s="1"/>
      <c r="AU610" s="1"/>
    </row>
    <row r="611" spans="1:47" ht="15.75" thickBot="1" x14ac:dyDescent="0.3">
      <c r="A611" s="34"/>
      <c r="B611" s="1"/>
      <c r="C611" s="1"/>
      <c r="D611" s="1"/>
      <c r="E611" s="1"/>
      <c r="F611" s="1"/>
      <c r="G611" s="1"/>
      <c r="H611" s="1"/>
      <c r="I611" s="1"/>
      <c r="J611" s="1"/>
      <c r="K611" s="1"/>
      <c r="L611" s="1"/>
      <c r="M611" s="1"/>
      <c r="N611" s="1"/>
      <c r="O611" s="1"/>
      <c r="P611" s="1"/>
      <c r="Q611" s="1"/>
      <c r="R611" s="1"/>
      <c r="S611" s="1"/>
      <c r="T611" s="1"/>
      <c r="U611" s="7"/>
      <c r="V611" s="25"/>
      <c r="W611" s="15"/>
      <c r="X611" s="12"/>
      <c r="Y611" s="1"/>
      <c r="Z611" s="1"/>
      <c r="AA611" s="1"/>
      <c r="AB611" s="1"/>
      <c r="AC611" s="1"/>
      <c r="AD611" s="1"/>
      <c r="AE611" s="1"/>
      <c r="AF611" s="1"/>
      <c r="AG611" s="1"/>
      <c r="AH611" s="1"/>
      <c r="AI611" s="1"/>
      <c r="AJ611" s="1"/>
      <c r="AK611" s="1"/>
      <c r="AL611" s="1"/>
      <c r="AM611" s="1"/>
      <c r="AN611" s="1"/>
      <c r="AO611" s="1"/>
      <c r="AP611" s="1"/>
      <c r="AQ611" s="1"/>
      <c r="AR611" s="1"/>
      <c r="AS611" s="1"/>
      <c r="AT611" s="1"/>
      <c r="AU611" s="1"/>
    </row>
    <row r="612" spans="1:47" ht="15.75" thickBot="1" x14ac:dyDescent="0.3">
      <c r="A612" s="34"/>
      <c r="B612" s="1"/>
      <c r="C612" s="1"/>
      <c r="D612" s="1"/>
      <c r="E612" s="1"/>
      <c r="F612" s="1"/>
      <c r="G612" s="1"/>
      <c r="H612" s="1"/>
      <c r="I612" s="1"/>
      <c r="J612" s="1"/>
      <c r="K612" s="1"/>
      <c r="L612" s="1"/>
      <c r="M612" s="1"/>
      <c r="N612" s="1"/>
      <c r="O612" s="1"/>
      <c r="P612" s="1"/>
      <c r="Q612" s="1"/>
      <c r="R612" s="1"/>
      <c r="S612" s="1"/>
      <c r="T612" s="1"/>
      <c r="U612" s="7"/>
      <c r="V612" s="25"/>
      <c r="W612" s="15"/>
      <c r="X612" s="12"/>
      <c r="Y612" s="1"/>
      <c r="Z612" s="1"/>
      <c r="AA612" s="1"/>
      <c r="AB612" s="1"/>
      <c r="AC612" s="1"/>
      <c r="AD612" s="1"/>
      <c r="AE612" s="1"/>
      <c r="AF612" s="1"/>
      <c r="AG612" s="1"/>
      <c r="AH612" s="1"/>
      <c r="AI612" s="1"/>
      <c r="AJ612" s="1"/>
      <c r="AK612" s="1"/>
      <c r="AL612" s="1"/>
      <c r="AM612" s="1"/>
      <c r="AN612" s="1"/>
      <c r="AO612" s="1"/>
      <c r="AP612" s="1"/>
      <c r="AQ612" s="1"/>
      <c r="AR612" s="1"/>
      <c r="AS612" s="1"/>
      <c r="AT612" s="1"/>
      <c r="AU612" s="1"/>
    </row>
    <row r="613" spans="1:47" ht="15.75" thickBot="1" x14ac:dyDescent="0.3">
      <c r="A613" s="34"/>
      <c r="B613" s="1"/>
      <c r="C613" s="1"/>
      <c r="D613" s="1"/>
      <c r="E613" s="1"/>
      <c r="F613" s="1"/>
      <c r="G613" s="1"/>
      <c r="H613" s="1"/>
      <c r="I613" s="1"/>
      <c r="J613" s="1"/>
      <c r="K613" s="1"/>
      <c r="L613" s="1"/>
      <c r="M613" s="1"/>
      <c r="N613" s="1"/>
      <c r="O613" s="1"/>
      <c r="P613" s="1"/>
      <c r="Q613" s="1"/>
      <c r="R613" s="1"/>
      <c r="S613" s="1"/>
      <c r="T613" s="1"/>
      <c r="U613" s="7"/>
      <c r="V613" s="25"/>
      <c r="W613" s="15"/>
      <c r="X613" s="12"/>
      <c r="Y613" s="1"/>
      <c r="Z613" s="1"/>
      <c r="AA613" s="1"/>
      <c r="AB613" s="1"/>
      <c r="AC613" s="1"/>
      <c r="AD613" s="1"/>
      <c r="AE613" s="1"/>
      <c r="AF613" s="1"/>
      <c r="AG613" s="1"/>
      <c r="AH613" s="1"/>
      <c r="AI613" s="1"/>
      <c r="AJ613" s="1"/>
      <c r="AK613" s="1"/>
      <c r="AL613" s="1"/>
      <c r="AM613" s="1"/>
      <c r="AN613" s="1"/>
      <c r="AO613" s="1"/>
      <c r="AP613" s="1"/>
      <c r="AQ613" s="1"/>
      <c r="AR613" s="1"/>
      <c r="AS613" s="1"/>
      <c r="AT613" s="1"/>
      <c r="AU613" s="1"/>
    </row>
    <row r="614" spans="1:47" ht="15.75" thickBot="1" x14ac:dyDescent="0.3">
      <c r="A614" s="34"/>
      <c r="B614" s="1"/>
      <c r="C614" s="1"/>
      <c r="D614" s="1"/>
      <c r="E614" s="1"/>
      <c r="F614" s="1"/>
      <c r="G614" s="1"/>
      <c r="H614" s="1"/>
      <c r="I614" s="1"/>
      <c r="J614" s="1"/>
      <c r="K614" s="1"/>
      <c r="L614" s="1"/>
      <c r="M614" s="1"/>
      <c r="N614" s="1"/>
      <c r="O614" s="1"/>
      <c r="P614" s="1"/>
      <c r="Q614" s="1"/>
      <c r="R614" s="1"/>
      <c r="S614" s="1"/>
      <c r="T614" s="1"/>
      <c r="U614" s="7"/>
      <c r="V614" s="25"/>
      <c r="W614" s="15"/>
      <c r="X614" s="12"/>
      <c r="Y614" s="1"/>
      <c r="Z614" s="1"/>
      <c r="AA614" s="1"/>
      <c r="AB614" s="1"/>
      <c r="AC614" s="1"/>
      <c r="AD614" s="1"/>
      <c r="AE614" s="1"/>
      <c r="AF614" s="1"/>
      <c r="AG614" s="1"/>
      <c r="AH614" s="1"/>
      <c r="AI614" s="1"/>
      <c r="AJ614" s="1"/>
      <c r="AK614" s="1"/>
      <c r="AL614" s="1"/>
      <c r="AM614" s="1"/>
      <c r="AN614" s="1"/>
      <c r="AO614" s="1"/>
      <c r="AP614" s="1"/>
      <c r="AQ614" s="1"/>
      <c r="AR614" s="1"/>
      <c r="AS614" s="1"/>
      <c r="AT614" s="1"/>
      <c r="AU614" s="1"/>
    </row>
    <row r="615" spans="1:47" ht="15.75" thickBot="1" x14ac:dyDescent="0.3">
      <c r="A615" s="34"/>
      <c r="B615" s="1"/>
      <c r="C615" s="1"/>
      <c r="D615" s="1"/>
      <c r="E615" s="1"/>
      <c r="F615" s="1"/>
      <c r="G615" s="1"/>
      <c r="H615" s="1"/>
      <c r="I615" s="1"/>
      <c r="J615" s="1"/>
      <c r="K615" s="1"/>
      <c r="L615" s="1"/>
      <c r="M615" s="1"/>
      <c r="N615" s="1"/>
      <c r="O615" s="1"/>
      <c r="P615" s="1"/>
      <c r="Q615" s="1"/>
      <c r="R615" s="1"/>
      <c r="S615" s="1"/>
      <c r="T615" s="1"/>
      <c r="U615" s="7"/>
      <c r="V615" s="25"/>
      <c r="W615" s="15"/>
      <c r="X615" s="12"/>
      <c r="Y615" s="1"/>
      <c r="Z615" s="1"/>
      <c r="AA615" s="1"/>
      <c r="AB615" s="1"/>
      <c r="AC615" s="1"/>
      <c r="AD615" s="1"/>
      <c r="AE615" s="1"/>
      <c r="AF615" s="1"/>
      <c r="AG615" s="1"/>
      <c r="AH615" s="1"/>
      <c r="AI615" s="1"/>
      <c r="AJ615" s="1"/>
      <c r="AK615" s="1"/>
      <c r="AL615" s="1"/>
      <c r="AM615" s="1"/>
      <c r="AN615" s="1"/>
      <c r="AO615" s="1"/>
      <c r="AP615" s="1"/>
      <c r="AQ615" s="1"/>
      <c r="AR615" s="1"/>
      <c r="AS615" s="1"/>
      <c r="AT615" s="1"/>
      <c r="AU615" s="1"/>
    </row>
    <row r="616" spans="1:47" ht="15.75" thickBot="1" x14ac:dyDescent="0.3">
      <c r="A616" s="34"/>
      <c r="B616" s="1"/>
      <c r="C616" s="1"/>
      <c r="D616" s="1"/>
      <c r="E616" s="1"/>
      <c r="F616" s="1"/>
      <c r="G616" s="1"/>
      <c r="H616" s="1"/>
      <c r="I616" s="1"/>
      <c r="J616" s="1"/>
      <c r="K616" s="1"/>
      <c r="L616" s="1"/>
      <c r="M616" s="1"/>
      <c r="N616" s="1"/>
      <c r="O616" s="1"/>
      <c r="P616" s="1"/>
      <c r="Q616" s="1"/>
      <c r="R616" s="1"/>
      <c r="S616" s="1"/>
      <c r="T616" s="1"/>
      <c r="U616" s="7"/>
      <c r="V616" s="25"/>
      <c r="W616" s="15"/>
      <c r="X616" s="12"/>
      <c r="Y616" s="1"/>
      <c r="Z616" s="1"/>
      <c r="AA616" s="1"/>
      <c r="AB616" s="1"/>
      <c r="AC616" s="1"/>
      <c r="AD616" s="1"/>
      <c r="AE616" s="1"/>
      <c r="AF616" s="1"/>
      <c r="AG616" s="1"/>
      <c r="AH616" s="1"/>
      <c r="AI616" s="1"/>
      <c r="AJ616" s="1"/>
      <c r="AK616" s="1"/>
      <c r="AL616" s="1"/>
      <c r="AM616" s="1"/>
      <c r="AN616" s="1"/>
      <c r="AO616" s="1"/>
      <c r="AP616" s="1"/>
      <c r="AQ616" s="1"/>
      <c r="AR616" s="1"/>
      <c r="AS616" s="1"/>
      <c r="AT616" s="1"/>
      <c r="AU616" s="1"/>
    </row>
    <row r="617" spans="1:47" ht="15.75" thickBot="1" x14ac:dyDescent="0.3">
      <c r="A617" s="34"/>
      <c r="B617" s="1"/>
      <c r="C617" s="1"/>
      <c r="D617" s="1"/>
      <c r="E617" s="1"/>
      <c r="F617" s="1"/>
      <c r="G617" s="1"/>
      <c r="H617" s="1"/>
      <c r="I617" s="1"/>
      <c r="J617" s="1"/>
      <c r="K617" s="1"/>
      <c r="L617" s="1"/>
      <c r="M617" s="1"/>
      <c r="N617" s="1"/>
      <c r="O617" s="1"/>
      <c r="P617" s="1"/>
      <c r="Q617" s="1"/>
      <c r="R617" s="1"/>
      <c r="S617" s="1"/>
      <c r="T617" s="1"/>
      <c r="U617" s="7"/>
      <c r="V617" s="25"/>
      <c r="W617" s="15"/>
      <c r="X617" s="12"/>
      <c r="Y617" s="1"/>
      <c r="Z617" s="1"/>
      <c r="AA617" s="1"/>
      <c r="AB617" s="1"/>
      <c r="AC617" s="1"/>
      <c r="AD617" s="1"/>
      <c r="AE617" s="1"/>
      <c r="AF617" s="1"/>
      <c r="AG617" s="1"/>
      <c r="AH617" s="1"/>
      <c r="AI617" s="1"/>
      <c r="AJ617" s="1"/>
      <c r="AK617" s="1"/>
      <c r="AL617" s="1"/>
      <c r="AM617" s="1"/>
      <c r="AN617" s="1"/>
      <c r="AO617" s="1"/>
      <c r="AP617" s="1"/>
      <c r="AQ617" s="1"/>
      <c r="AR617" s="1"/>
      <c r="AS617" s="1"/>
      <c r="AT617" s="1"/>
      <c r="AU617" s="1"/>
    </row>
    <row r="618" spans="1:47" ht="15.75" thickBot="1" x14ac:dyDescent="0.3">
      <c r="A618" s="34"/>
      <c r="B618" s="1"/>
      <c r="C618" s="1"/>
      <c r="D618" s="1"/>
      <c r="E618" s="1"/>
      <c r="F618" s="1"/>
      <c r="G618" s="1"/>
      <c r="H618" s="1"/>
      <c r="I618" s="1"/>
      <c r="J618" s="1"/>
      <c r="K618" s="1"/>
      <c r="L618" s="1"/>
      <c r="M618" s="1"/>
      <c r="N618" s="1"/>
      <c r="O618" s="1"/>
      <c r="P618" s="1"/>
      <c r="Q618" s="1"/>
      <c r="R618" s="1"/>
      <c r="S618" s="1"/>
      <c r="T618" s="1"/>
      <c r="U618" s="7"/>
      <c r="V618" s="25"/>
      <c r="W618" s="15"/>
      <c r="X618" s="12"/>
      <c r="Y618" s="1"/>
      <c r="Z618" s="1"/>
      <c r="AA618" s="1"/>
      <c r="AB618" s="1"/>
      <c r="AC618" s="1"/>
      <c r="AD618" s="1"/>
      <c r="AE618" s="1"/>
      <c r="AF618" s="1"/>
      <c r="AG618" s="1"/>
      <c r="AH618" s="1"/>
      <c r="AI618" s="1"/>
      <c r="AJ618" s="1"/>
      <c r="AK618" s="1"/>
      <c r="AL618" s="1"/>
      <c r="AM618" s="1"/>
      <c r="AN618" s="1"/>
      <c r="AO618" s="1"/>
      <c r="AP618" s="1"/>
      <c r="AQ618" s="1"/>
      <c r="AR618" s="1"/>
      <c r="AS618" s="1"/>
      <c r="AT618" s="1"/>
      <c r="AU618" s="1"/>
    </row>
    <row r="619" spans="1:47" ht="15.75" thickBot="1" x14ac:dyDescent="0.3">
      <c r="A619" s="34"/>
      <c r="B619" s="1"/>
      <c r="C619" s="1"/>
      <c r="D619" s="1"/>
      <c r="E619" s="1"/>
      <c r="F619" s="1"/>
      <c r="G619" s="1"/>
      <c r="H619" s="1"/>
      <c r="I619" s="1"/>
      <c r="J619" s="1"/>
      <c r="K619" s="1"/>
      <c r="L619" s="1"/>
      <c r="M619" s="1"/>
      <c r="N619" s="1"/>
      <c r="O619" s="1"/>
      <c r="P619" s="1"/>
      <c r="Q619" s="1"/>
      <c r="R619" s="1"/>
      <c r="S619" s="1"/>
      <c r="T619" s="1"/>
      <c r="U619" s="7"/>
      <c r="V619" s="25"/>
      <c r="W619" s="15"/>
      <c r="X619" s="12"/>
      <c r="Y619" s="1"/>
      <c r="Z619" s="1"/>
      <c r="AA619" s="1"/>
      <c r="AB619" s="1"/>
      <c r="AC619" s="1"/>
      <c r="AD619" s="1"/>
      <c r="AE619" s="1"/>
      <c r="AF619" s="1"/>
      <c r="AG619" s="1"/>
      <c r="AH619" s="1"/>
      <c r="AI619" s="1"/>
      <c r="AJ619" s="1"/>
      <c r="AK619" s="1"/>
      <c r="AL619" s="1"/>
      <c r="AM619" s="1"/>
      <c r="AN619" s="1"/>
      <c r="AO619" s="1"/>
      <c r="AP619" s="1"/>
      <c r="AQ619" s="1"/>
      <c r="AR619" s="1"/>
      <c r="AS619" s="1"/>
      <c r="AT619" s="1"/>
      <c r="AU619" s="1"/>
    </row>
    <row r="620" spans="1:47" ht="15.75" thickBot="1" x14ac:dyDescent="0.3">
      <c r="A620" s="34"/>
      <c r="B620" s="1"/>
      <c r="C620" s="1"/>
      <c r="D620" s="1"/>
      <c r="E620" s="1"/>
      <c r="F620" s="1"/>
      <c r="G620" s="1"/>
      <c r="H620" s="1"/>
      <c r="I620" s="1"/>
      <c r="J620" s="1"/>
      <c r="K620" s="1"/>
      <c r="L620" s="1"/>
      <c r="M620" s="1"/>
      <c r="N620" s="1"/>
      <c r="O620" s="1"/>
      <c r="P620" s="1"/>
      <c r="Q620" s="1"/>
      <c r="R620" s="1"/>
      <c r="S620" s="1"/>
      <c r="T620" s="1"/>
      <c r="U620" s="7"/>
      <c r="V620" s="25"/>
      <c r="W620" s="15"/>
      <c r="X620" s="12"/>
      <c r="Y620" s="1"/>
      <c r="Z620" s="1"/>
      <c r="AA620" s="1"/>
      <c r="AB620" s="1"/>
      <c r="AC620" s="1"/>
      <c r="AD620" s="1"/>
      <c r="AE620" s="1"/>
      <c r="AF620" s="1"/>
      <c r="AG620" s="1"/>
      <c r="AH620" s="1"/>
      <c r="AI620" s="1"/>
      <c r="AJ620" s="1"/>
      <c r="AK620" s="1"/>
      <c r="AL620" s="1"/>
      <c r="AM620" s="1"/>
      <c r="AN620" s="1"/>
      <c r="AO620" s="1"/>
      <c r="AP620" s="1"/>
      <c r="AQ620" s="1"/>
      <c r="AR620" s="1"/>
      <c r="AS620" s="1"/>
      <c r="AT620" s="1"/>
      <c r="AU620" s="1"/>
    </row>
    <row r="621" spans="1:47" ht="15.75" thickBot="1" x14ac:dyDescent="0.3">
      <c r="A621" s="34"/>
      <c r="B621" s="1"/>
      <c r="C621" s="1"/>
      <c r="D621" s="1"/>
      <c r="E621" s="1"/>
      <c r="F621" s="1"/>
      <c r="G621" s="1"/>
      <c r="H621" s="1"/>
      <c r="I621" s="1"/>
      <c r="J621" s="1"/>
      <c r="K621" s="1"/>
      <c r="L621" s="1"/>
      <c r="M621" s="1"/>
      <c r="N621" s="1"/>
      <c r="O621" s="1"/>
      <c r="P621" s="1"/>
      <c r="Q621" s="1"/>
      <c r="R621" s="1"/>
      <c r="S621" s="1"/>
      <c r="T621" s="1"/>
      <c r="U621" s="7"/>
      <c r="V621" s="25"/>
      <c r="W621" s="15"/>
      <c r="X621" s="12"/>
      <c r="Y621" s="1"/>
      <c r="Z621" s="1"/>
      <c r="AA621" s="1"/>
      <c r="AB621" s="1"/>
      <c r="AC621" s="1"/>
      <c r="AD621" s="1"/>
      <c r="AE621" s="1"/>
      <c r="AF621" s="1"/>
      <c r="AG621" s="1"/>
      <c r="AH621" s="1"/>
      <c r="AI621" s="1"/>
      <c r="AJ621" s="1"/>
      <c r="AK621" s="1"/>
      <c r="AL621" s="1"/>
      <c r="AM621" s="1"/>
      <c r="AN621" s="1"/>
      <c r="AO621" s="1"/>
      <c r="AP621" s="1"/>
      <c r="AQ621" s="1"/>
      <c r="AR621" s="1"/>
      <c r="AS621" s="1"/>
      <c r="AT621" s="1"/>
      <c r="AU621" s="1"/>
    </row>
    <row r="622" spans="1:47" ht="15.75" thickBot="1" x14ac:dyDescent="0.3">
      <c r="A622" s="34"/>
      <c r="B622" s="1"/>
      <c r="C622" s="1"/>
      <c r="D622" s="1"/>
      <c r="E622" s="1"/>
      <c r="F622" s="1"/>
      <c r="G622" s="1"/>
      <c r="H622" s="1"/>
      <c r="I622" s="1"/>
      <c r="J622" s="1"/>
      <c r="K622" s="1"/>
      <c r="L622" s="1"/>
      <c r="M622" s="1"/>
      <c r="N622" s="1"/>
      <c r="O622" s="1"/>
      <c r="P622" s="1"/>
      <c r="Q622" s="1"/>
      <c r="R622" s="1"/>
      <c r="S622" s="1"/>
      <c r="T622" s="1"/>
      <c r="U622" s="7"/>
      <c r="V622" s="25"/>
      <c r="W622" s="15"/>
      <c r="X622" s="12"/>
      <c r="Y622" s="1"/>
      <c r="Z622" s="1"/>
      <c r="AA622" s="1"/>
      <c r="AB622" s="1"/>
      <c r="AC622" s="1"/>
      <c r="AD622" s="1"/>
      <c r="AE622" s="1"/>
      <c r="AF622" s="1"/>
      <c r="AG622" s="1"/>
      <c r="AH622" s="1"/>
      <c r="AI622" s="1"/>
      <c r="AJ622" s="1"/>
      <c r="AK622" s="1"/>
      <c r="AL622" s="1"/>
      <c r="AM622" s="1"/>
      <c r="AN622" s="1"/>
      <c r="AO622" s="1"/>
      <c r="AP622" s="1"/>
      <c r="AQ622" s="1"/>
      <c r="AR622" s="1"/>
      <c r="AS622" s="1"/>
      <c r="AT622" s="1"/>
      <c r="AU622" s="1"/>
    </row>
    <row r="623" spans="1:47" ht="15.75" thickBot="1" x14ac:dyDescent="0.3">
      <c r="A623" s="34"/>
      <c r="B623" s="1"/>
      <c r="C623" s="1"/>
      <c r="D623" s="1"/>
      <c r="E623" s="1"/>
      <c r="F623" s="1"/>
      <c r="G623" s="1"/>
      <c r="H623" s="1"/>
      <c r="I623" s="1"/>
      <c r="J623" s="1"/>
      <c r="K623" s="1"/>
      <c r="L623" s="1"/>
      <c r="M623" s="1"/>
      <c r="N623" s="1"/>
      <c r="O623" s="1"/>
      <c r="P623" s="1"/>
      <c r="Q623" s="1"/>
      <c r="R623" s="1"/>
      <c r="S623" s="1"/>
      <c r="T623" s="1"/>
      <c r="U623" s="7"/>
      <c r="V623" s="25"/>
      <c r="W623" s="15"/>
      <c r="X623" s="12"/>
      <c r="Y623" s="1"/>
      <c r="Z623" s="1"/>
      <c r="AA623" s="1"/>
      <c r="AB623" s="1"/>
      <c r="AC623" s="1"/>
      <c r="AD623" s="1"/>
      <c r="AE623" s="1"/>
      <c r="AF623" s="1"/>
      <c r="AG623" s="1"/>
      <c r="AH623" s="1"/>
      <c r="AI623" s="1"/>
      <c r="AJ623" s="1"/>
      <c r="AK623" s="1"/>
      <c r="AL623" s="1"/>
      <c r="AM623" s="1"/>
      <c r="AN623" s="1"/>
      <c r="AO623" s="1"/>
      <c r="AP623" s="1"/>
      <c r="AQ623" s="1"/>
      <c r="AR623" s="1"/>
      <c r="AS623" s="1"/>
      <c r="AT623" s="1"/>
      <c r="AU623" s="1"/>
    </row>
    <row r="624" spans="1:47" ht="15.75" thickBot="1" x14ac:dyDescent="0.3">
      <c r="A624" s="34"/>
      <c r="B624" s="1"/>
      <c r="C624" s="1"/>
      <c r="D624" s="1"/>
      <c r="E624" s="1"/>
      <c r="F624" s="1"/>
      <c r="G624" s="1"/>
      <c r="H624" s="1"/>
      <c r="I624" s="1"/>
      <c r="J624" s="1"/>
      <c r="K624" s="1"/>
      <c r="L624" s="1"/>
      <c r="M624" s="1"/>
      <c r="N624" s="1"/>
      <c r="O624" s="1"/>
      <c r="P624" s="1"/>
      <c r="Q624" s="1"/>
      <c r="R624" s="1"/>
      <c r="S624" s="1"/>
      <c r="T624" s="1"/>
      <c r="U624" s="7"/>
      <c r="V624" s="25"/>
      <c r="W624" s="15"/>
      <c r="X624" s="12"/>
      <c r="Y624" s="1"/>
      <c r="Z624" s="1"/>
      <c r="AA624" s="1"/>
      <c r="AB624" s="1"/>
      <c r="AC624" s="1"/>
      <c r="AD624" s="1"/>
      <c r="AE624" s="1"/>
      <c r="AF624" s="1"/>
      <c r="AG624" s="1"/>
      <c r="AH624" s="1"/>
      <c r="AI624" s="1"/>
      <c r="AJ624" s="1"/>
      <c r="AK624" s="1"/>
      <c r="AL624" s="1"/>
      <c r="AM624" s="1"/>
      <c r="AN624" s="1"/>
      <c r="AO624" s="1"/>
      <c r="AP624" s="1"/>
      <c r="AQ624" s="1"/>
      <c r="AR624" s="1"/>
      <c r="AS624" s="1"/>
      <c r="AT624" s="1"/>
      <c r="AU624" s="1"/>
    </row>
    <row r="625" spans="1:47" ht="15.75" thickBot="1" x14ac:dyDescent="0.3">
      <c r="A625" s="34"/>
      <c r="B625" s="1"/>
      <c r="C625" s="1"/>
      <c r="D625" s="1"/>
      <c r="E625" s="1"/>
      <c r="F625" s="1"/>
      <c r="G625" s="1"/>
      <c r="H625" s="1"/>
      <c r="I625" s="1"/>
      <c r="J625" s="1"/>
      <c r="K625" s="1"/>
      <c r="L625" s="1"/>
      <c r="M625" s="1"/>
      <c r="N625" s="1"/>
      <c r="O625" s="1"/>
      <c r="P625" s="1"/>
      <c r="Q625" s="1"/>
      <c r="R625" s="1"/>
      <c r="S625" s="1"/>
      <c r="T625" s="1"/>
      <c r="U625" s="7"/>
      <c r="V625" s="25"/>
      <c r="W625" s="15"/>
      <c r="X625" s="12"/>
      <c r="Y625" s="1"/>
      <c r="Z625" s="1"/>
      <c r="AA625" s="1"/>
      <c r="AB625" s="1"/>
      <c r="AC625" s="1"/>
      <c r="AD625" s="1"/>
      <c r="AE625" s="1"/>
      <c r="AF625" s="1"/>
      <c r="AG625" s="1"/>
      <c r="AH625" s="1"/>
      <c r="AI625" s="1"/>
      <c r="AJ625" s="1"/>
      <c r="AK625" s="1"/>
      <c r="AL625" s="1"/>
      <c r="AM625" s="1"/>
      <c r="AN625" s="1"/>
      <c r="AO625" s="1"/>
      <c r="AP625" s="1"/>
      <c r="AQ625" s="1"/>
      <c r="AR625" s="1"/>
      <c r="AS625" s="1"/>
      <c r="AT625" s="1"/>
      <c r="AU625" s="1"/>
    </row>
    <row r="626" spans="1:47" ht="15.75" thickBot="1" x14ac:dyDescent="0.3">
      <c r="A626" s="34"/>
      <c r="B626" s="1"/>
      <c r="C626" s="1"/>
      <c r="D626" s="1"/>
      <c r="E626" s="1"/>
      <c r="F626" s="1"/>
      <c r="G626" s="1"/>
      <c r="H626" s="1"/>
      <c r="I626" s="1"/>
      <c r="J626" s="1"/>
      <c r="K626" s="1"/>
      <c r="L626" s="1"/>
      <c r="M626" s="1"/>
      <c r="N626" s="1"/>
      <c r="O626" s="1"/>
      <c r="P626" s="1"/>
      <c r="Q626" s="1"/>
      <c r="R626" s="1"/>
      <c r="S626" s="1"/>
      <c r="T626" s="1"/>
      <c r="U626" s="7"/>
      <c r="V626" s="25"/>
      <c r="W626" s="15"/>
      <c r="X626" s="12"/>
      <c r="Y626" s="1"/>
      <c r="Z626" s="1"/>
      <c r="AA626" s="1"/>
      <c r="AB626" s="1"/>
      <c r="AC626" s="1"/>
      <c r="AD626" s="1"/>
      <c r="AE626" s="1"/>
      <c r="AF626" s="1"/>
      <c r="AG626" s="1"/>
      <c r="AH626" s="1"/>
      <c r="AI626" s="1"/>
      <c r="AJ626" s="1"/>
      <c r="AK626" s="1"/>
      <c r="AL626" s="1"/>
      <c r="AM626" s="1"/>
      <c r="AN626" s="1"/>
      <c r="AO626" s="1"/>
      <c r="AP626" s="1"/>
      <c r="AQ626" s="1"/>
      <c r="AR626" s="1"/>
      <c r="AS626" s="1"/>
      <c r="AT626" s="1"/>
      <c r="AU626" s="1"/>
    </row>
    <row r="627" spans="1:47" ht="15.75" thickBot="1" x14ac:dyDescent="0.3">
      <c r="A627" s="34"/>
      <c r="B627" s="1"/>
      <c r="C627" s="1"/>
      <c r="D627" s="1"/>
      <c r="E627" s="1"/>
      <c r="F627" s="1"/>
      <c r="G627" s="1"/>
      <c r="H627" s="1"/>
      <c r="I627" s="1"/>
      <c r="J627" s="1"/>
      <c r="K627" s="1"/>
      <c r="L627" s="1"/>
      <c r="M627" s="1"/>
      <c r="N627" s="1"/>
      <c r="O627" s="1"/>
      <c r="P627" s="1"/>
      <c r="Q627" s="1"/>
      <c r="R627" s="1"/>
      <c r="S627" s="1"/>
      <c r="T627" s="1"/>
      <c r="U627" s="7"/>
      <c r="V627" s="25"/>
      <c r="W627" s="15"/>
      <c r="X627" s="12"/>
      <c r="Y627" s="1"/>
      <c r="Z627" s="1"/>
      <c r="AA627" s="1"/>
      <c r="AB627" s="1"/>
      <c r="AC627" s="1"/>
      <c r="AD627" s="1"/>
      <c r="AE627" s="1"/>
      <c r="AF627" s="1"/>
      <c r="AG627" s="1"/>
      <c r="AH627" s="1"/>
      <c r="AI627" s="1"/>
      <c r="AJ627" s="1"/>
      <c r="AK627" s="1"/>
      <c r="AL627" s="1"/>
      <c r="AM627" s="1"/>
      <c r="AN627" s="1"/>
      <c r="AO627" s="1"/>
      <c r="AP627" s="1"/>
      <c r="AQ627" s="1"/>
      <c r="AR627" s="1"/>
      <c r="AS627" s="1"/>
      <c r="AT627" s="1"/>
      <c r="AU627" s="1"/>
    </row>
    <row r="628" spans="1:47" ht="15.75" thickBot="1" x14ac:dyDescent="0.3">
      <c r="A628" s="34"/>
      <c r="B628" s="1"/>
      <c r="C628" s="1"/>
      <c r="D628" s="1"/>
      <c r="E628" s="1"/>
      <c r="F628" s="1"/>
      <c r="G628" s="1"/>
      <c r="H628" s="1"/>
      <c r="I628" s="1"/>
      <c r="J628" s="1"/>
      <c r="K628" s="1"/>
      <c r="L628" s="1"/>
      <c r="M628" s="1"/>
      <c r="N628" s="1"/>
      <c r="O628" s="1"/>
      <c r="P628" s="1"/>
      <c r="Q628" s="1"/>
      <c r="R628" s="1"/>
      <c r="S628" s="1"/>
      <c r="T628" s="1"/>
      <c r="U628" s="7"/>
      <c r="V628" s="25"/>
      <c r="W628" s="15"/>
      <c r="X628" s="12"/>
      <c r="Y628" s="1"/>
      <c r="Z628" s="1"/>
      <c r="AA628" s="1"/>
      <c r="AB628" s="1"/>
      <c r="AC628" s="1"/>
      <c r="AD628" s="1"/>
      <c r="AE628" s="1"/>
      <c r="AF628" s="1"/>
      <c r="AG628" s="1"/>
      <c r="AH628" s="1"/>
      <c r="AI628" s="1"/>
      <c r="AJ628" s="1"/>
      <c r="AK628" s="1"/>
      <c r="AL628" s="1"/>
      <c r="AM628" s="1"/>
      <c r="AN628" s="1"/>
      <c r="AO628" s="1"/>
      <c r="AP628" s="1"/>
      <c r="AQ628" s="1"/>
      <c r="AR628" s="1"/>
      <c r="AS628" s="1"/>
      <c r="AT628" s="1"/>
      <c r="AU628" s="1"/>
    </row>
    <row r="629" spans="1:47" ht="15.75" thickBot="1" x14ac:dyDescent="0.3">
      <c r="A629" s="34"/>
      <c r="B629" s="1"/>
      <c r="C629" s="1"/>
      <c r="D629" s="1"/>
      <c r="E629" s="1"/>
      <c r="F629" s="1"/>
      <c r="G629" s="1"/>
      <c r="H629" s="1"/>
      <c r="I629" s="1"/>
      <c r="J629" s="1"/>
      <c r="K629" s="1"/>
      <c r="L629" s="1"/>
      <c r="M629" s="1"/>
      <c r="N629" s="1"/>
      <c r="O629" s="1"/>
      <c r="P629" s="1"/>
      <c r="Q629" s="1"/>
      <c r="R629" s="1"/>
      <c r="S629" s="1"/>
      <c r="T629" s="1"/>
      <c r="U629" s="7"/>
      <c r="V629" s="25"/>
      <c r="W629" s="15"/>
      <c r="X629" s="12"/>
      <c r="Y629" s="1"/>
      <c r="Z629" s="1"/>
      <c r="AA629" s="1"/>
      <c r="AB629" s="1"/>
      <c r="AC629" s="1"/>
      <c r="AD629" s="1"/>
      <c r="AE629" s="1"/>
      <c r="AF629" s="1"/>
      <c r="AG629" s="1"/>
      <c r="AH629" s="1"/>
      <c r="AI629" s="1"/>
      <c r="AJ629" s="1"/>
      <c r="AK629" s="1"/>
      <c r="AL629" s="1"/>
      <c r="AM629" s="1"/>
      <c r="AN629" s="1"/>
      <c r="AO629" s="1"/>
      <c r="AP629" s="1"/>
      <c r="AQ629" s="1"/>
      <c r="AR629" s="1"/>
      <c r="AS629" s="1"/>
      <c r="AT629" s="1"/>
      <c r="AU629" s="1"/>
    </row>
    <row r="630" spans="1:47" ht="15.75" thickBot="1" x14ac:dyDescent="0.3">
      <c r="A630" s="34"/>
      <c r="B630" s="1"/>
      <c r="C630" s="1"/>
      <c r="D630" s="1"/>
      <c r="E630" s="1"/>
      <c r="F630" s="1"/>
      <c r="G630" s="1"/>
      <c r="H630" s="1"/>
      <c r="I630" s="1"/>
      <c r="J630" s="1"/>
      <c r="K630" s="1"/>
      <c r="L630" s="1"/>
      <c r="M630" s="1"/>
      <c r="N630" s="1"/>
      <c r="O630" s="1"/>
      <c r="P630" s="1"/>
      <c r="Q630" s="1"/>
      <c r="R630" s="1"/>
      <c r="S630" s="1"/>
      <c r="T630" s="1"/>
      <c r="U630" s="7"/>
      <c r="V630" s="25"/>
      <c r="W630" s="15"/>
      <c r="X630" s="12"/>
      <c r="Y630" s="1"/>
      <c r="Z630" s="1"/>
      <c r="AA630" s="1"/>
      <c r="AB630" s="1"/>
      <c r="AC630" s="1"/>
      <c r="AD630" s="1"/>
      <c r="AE630" s="1"/>
      <c r="AF630" s="1"/>
      <c r="AG630" s="1"/>
      <c r="AH630" s="1"/>
      <c r="AI630" s="1"/>
      <c r="AJ630" s="1"/>
      <c r="AK630" s="1"/>
      <c r="AL630" s="1"/>
      <c r="AM630" s="1"/>
      <c r="AN630" s="1"/>
      <c r="AO630" s="1"/>
      <c r="AP630" s="1"/>
      <c r="AQ630" s="1"/>
      <c r="AR630" s="1"/>
      <c r="AS630" s="1"/>
      <c r="AT630" s="1"/>
      <c r="AU630" s="1"/>
    </row>
    <row r="631" spans="1:47" ht="15.75" thickBot="1" x14ac:dyDescent="0.3">
      <c r="A631" s="34"/>
      <c r="B631" s="1"/>
      <c r="C631" s="1"/>
      <c r="D631" s="1"/>
      <c r="E631" s="1"/>
      <c r="F631" s="1"/>
      <c r="G631" s="1"/>
      <c r="H631" s="1"/>
      <c r="I631" s="1"/>
      <c r="J631" s="1"/>
      <c r="K631" s="1"/>
      <c r="L631" s="1"/>
      <c r="M631" s="1"/>
      <c r="N631" s="1"/>
      <c r="O631" s="1"/>
      <c r="P631" s="1"/>
      <c r="Q631" s="1"/>
      <c r="R631" s="1"/>
      <c r="S631" s="1"/>
      <c r="T631" s="1"/>
      <c r="U631" s="7"/>
      <c r="V631" s="25"/>
      <c r="W631" s="15"/>
      <c r="X631" s="12"/>
      <c r="Y631" s="1"/>
      <c r="Z631" s="1"/>
      <c r="AA631" s="1"/>
      <c r="AB631" s="1"/>
      <c r="AC631" s="1"/>
      <c r="AD631" s="1"/>
      <c r="AE631" s="1"/>
      <c r="AF631" s="1"/>
      <c r="AG631" s="1"/>
      <c r="AH631" s="1"/>
      <c r="AI631" s="1"/>
      <c r="AJ631" s="1"/>
      <c r="AK631" s="1"/>
      <c r="AL631" s="1"/>
      <c r="AM631" s="1"/>
      <c r="AN631" s="1"/>
      <c r="AO631" s="1"/>
      <c r="AP631" s="1"/>
      <c r="AQ631" s="1"/>
      <c r="AR631" s="1"/>
      <c r="AS631" s="1"/>
      <c r="AT631" s="1"/>
      <c r="AU631" s="1"/>
    </row>
    <row r="632" spans="1:47" ht="15.75" thickBot="1" x14ac:dyDescent="0.3">
      <c r="A632" s="34"/>
      <c r="B632" s="1"/>
      <c r="C632" s="1"/>
      <c r="D632" s="1"/>
      <c r="E632" s="1"/>
      <c r="F632" s="1"/>
      <c r="G632" s="1"/>
      <c r="H632" s="1"/>
      <c r="I632" s="1"/>
      <c r="J632" s="1"/>
      <c r="K632" s="1"/>
      <c r="L632" s="1"/>
      <c r="M632" s="1"/>
      <c r="N632" s="1"/>
      <c r="O632" s="1"/>
      <c r="P632" s="1"/>
      <c r="Q632" s="1"/>
      <c r="R632" s="1"/>
      <c r="S632" s="1"/>
      <c r="T632" s="1"/>
      <c r="U632" s="7"/>
      <c r="V632" s="25"/>
      <c r="W632" s="15"/>
      <c r="X632" s="12"/>
      <c r="Y632" s="1"/>
      <c r="Z632" s="1"/>
      <c r="AA632" s="1"/>
      <c r="AB632" s="1"/>
      <c r="AC632" s="1"/>
      <c r="AD632" s="1"/>
      <c r="AE632" s="1"/>
      <c r="AF632" s="1"/>
      <c r="AG632" s="1"/>
      <c r="AH632" s="1"/>
      <c r="AI632" s="1"/>
      <c r="AJ632" s="1"/>
      <c r="AK632" s="1"/>
      <c r="AL632" s="1"/>
      <c r="AM632" s="1"/>
      <c r="AN632" s="1"/>
      <c r="AO632" s="1"/>
      <c r="AP632" s="1"/>
      <c r="AQ632" s="1"/>
      <c r="AR632" s="1"/>
      <c r="AS632" s="1"/>
      <c r="AT632" s="1"/>
      <c r="AU632" s="1"/>
    </row>
    <row r="633" spans="1:47" ht="15.75" thickBot="1" x14ac:dyDescent="0.3">
      <c r="A633" s="34"/>
      <c r="B633" s="1"/>
      <c r="C633" s="1"/>
      <c r="D633" s="1"/>
      <c r="E633" s="1"/>
      <c r="F633" s="1"/>
      <c r="G633" s="1"/>
      <c r="H633" s="1"/>
      <c r="I633" s="1"/>
      <c r="J633" s="1"/>
      <c r="K633" s="1"/>
      <c r="L633" s="1"/>
      <c r="M633" s="1"/>
      <c r="N633" s="1"/>
      <c r="O633" s="1"/>
      <c r="P633" s="1"/>
      <c r="Q633" s="1"/>
      <c r="R633" s="1"/>
      <c r="S633" s="1"/>
      <c r="T633" s="1"/>
      <c r="U633" s="7"/>
      <c r="V633" s="25"/>
      <c r="W633" s="15"/>
      <c r="X633" s="12"/>
      <c r="Y633" s="1"/>
      <c r="Z633" s="1"/>
      <c r="AA633" s="1"/>
      <c r="AB633" s="1"/>
      <c r="AC633" s="1"/>
      <c r="AD633" s="1"/>
      <c r="AE633" s="1"/>
      <c r="AF633" s="1"/>
      <c r="AG633" s="1"/>
      <c r="AH633" s="1"/>
      <c r="AI633" s="1"/>
      <c r="AJ633" s="1"/>
      <c r="AK633" s="1"/>
      <c r="AL633" s="1"/>
      <c r="AM633" s="1"/>
      <c r="AN633" s="1"/>
      <c r="AO633" s="1"/>
      <c r="AP633" s="1"/>
      <c r="AQ633" s="1"/>
      <c r="AR633" s="1"/>
      <c r="AS633" s="1"/>
      <c r="AT633" s="1"/>
      <c r="AU633" s="1"/>
    </row>
    <row r="634" spans="1:47" ht="15.75" thickBot="1" x14ac:dyDescent="0.3">
      <c r="A634" s="34"/>
      <c r="B634" s="1"/>
      <c r="C634" s="1"/>
      <c r="D634" s="1"/>
      <c r="E634" s="1"/>
      <c r="F634" s="1"/>
      <c r="G634" s="1"/>
      <c r="H634" s="1"/>
      <c r="I634" s="1"/>
      <c r="J634" s="1"/>
      <c r="K634" s="1"/>
      <c r="L634" s="1"/>
      <c r="M634" s="1"/>
      <c r="N634" s="1"/>
      <c r="O634" s="1"/>
      <c r="P634" s="1"/>
      <c r="Q634" s="1"/>
      <c r="R634" s="1"/>
      <c r="S634" s="1"/>
      <c r="T634" s="1"/>
      <c r="U634" s="7"/>
      <c r="V634" s="25"/>
      <c r="W634" s="15"/>
      <c r="X634" s="12"/>
      <c r="Y634" s="1"/>
      <c r="Z634" s="1"/>
      <c r="AA634" s="1"/>
      <c r="AB634" s="1"/>
      <c r="AC634" s="1"/>
      <c r="AD634" s="1"/>
      <c r="AE634" s="1"/>
      <c r="AF634" s="1"/>
      <c r="AG634" s="1"/>
      <c r="AH634" s="1"/>
      <c r="AI634" s="1"/>
      <c r="AJ634" s="1"/>
      <c r="AK634" s="1"/>
      <c r="AL634" s="1"/>
      <c r="AM634" s="1"/>
      <c r="AN634" s="1"/>
      <c r="AO634" s="1"/>
      <c r="AP634" s="1"/>
      <c r="AQ634" s="1"/>
      <c r="AR634" s="1"/>
      <c r="AS634" s="1"/>
      <c r="AT634" s="1"/>
      <c r="AU634" s="1"/>
    </row>
    <row r="635" spans="1:47" ht="15.75" thickBot="1" x14ac:dyDescent="0.3">
      <c r="A635" s="34"/>
      <c r="B635" s="1"/>
      <c r="C635" s="1"/>
      <c r="D635" s="1"/>
      <c r="E635" s="1"/>
      <c r="F635" s="1"/>
      <c r="G635" s="1"/>
      <c r="H635" s="1"/>
      <c r="I635" s="1"/>
      <c r="J635" s="1"/>
      <c r="K635" s="1"/>
      <c r="L635" s="1"/>
      <c r="M635" s="1"/>
      <c r="N635" s="1"/>
      <c r="O635" s="1"/>
      <c r="P635" s="1"/>
      <c r="Q635" s="1"/>
      <c r="R635" s="1"/>
      <c r="S635" s="1"/>
      <c r="T635" s="1"/>
      <c r="U635" s="7"/>
      <c r="V635" s="25"/>
      <c r="W635" s="15"/>
      <c r="X635" s="12"/>
      <c r="Y635" s="1"/>
      <c r="Z635" s="1"/>
      <c r="AA635" s="1"/>
      <c r="AB635" s="1"/>
      <c r="AC635" s="1"/>
      <c r="AD635" s="1"/>
      <c r="AE635" s="1"/>
      <c r="AF635" s="1"/>
      <c r="AG635" s="1"/>
      <c r="AH635" s="1"/>
      <c r="AI635" s="1"/>
      <c r="AJ635" s="1"/>
      <c r="AK635" s="1"/>
      <c r="AL635" s="1"/>
      <c r="AM635" s="1"/>
      <c r="AN635" s="1"/>
      <c r="AO635" s="1"/>
      <c r="AP635" s="1"/>
      <c r="AQ635" s="1"/>
      <c r="AR635" s="1"/>
      <c r="AS635" s="1"/>
      <c r="AT635" s="1"/>
      <c r="AU635" s="1"/>
    </row>
    <row r="636" spans="1:47" ht="15.75" thickBot="1" x14ac:dyDescent="0.3">
      <c r="A636" s="34"/>
      <c r="B636" s="1"/>
      <c r="C636" s="1"/>
      <c r="D636" s="1"/>
      <c r="E636" s="1"/>
      <c r="F636" s="1"/>
      <c r="G636" s="1"/>
      <c r="H636" s="1"/>
      <c r="I636" s="1"/>
      <c r="J636" s="1"/>
      <c r="K636" s="1"/>
      <c r="L636" s="1"/>
      <c r="M636" s="1"/>
      <c r="N636" s="1"/>
      <c r="O636" s="1"/>
      <c r="P636" s="1"/>
      <c r="Q636" s="1"/>
      <c r="R636" s="1"/>
      <c r="S636" s="1"/>
      <c r="T636" s="1"/>
      <c r="U636" s="7"/>
      <c r="V636" s="25"/>
      <c r="W636" s="15"/>
      <c r="X636" s="12"/>
      <c r="Y636" s="1"/>
      <c r="Z636" s="1"/>
      <c r="AA636" s="1"/>
      <c r="AB636" s="1"/>
      <c r="AC636" s="1"/>
      <c r="AD636" s="1"/>
      <c r="AE636" s="1"/>
      <c r="AF636" s="1"/>
      <c r="AG636" s="1"/>
      <c r="AH636" s="1"/>
      <c r="AI636" s="1"/>
      <c r="AJ636" s="1"/>
      <c r="AK636" s="1"/>
      <c r="AL636" s="1"/>
      <c r="AM636" s="1"/>
      <c r="AN636" s="1"/>
      <c r="AO636" s="1"/>
      <c r="AP636" s="1"/>
      <c r="AQ636" s="1"/>
      <c r="AR636" s="1"/>
      <c r="AS636" s="1"/>
      <c r="AT636" s="1"/>
      <c r="AU636" s="1"/>
    </row>
    <row r="637" spans="1:47" ht="15.75" thickBot="1" x14ac:dyDescent="0.3">
      <c r="A637" s="34"/>
      <c r="B637" s="1"/>
      <c r="C637" s="1"/>
      <c r="D637" s="1"/>
      <c r="E637" s="1"/>
      <c r="F637" s="1"/>
      <c r="G637" s="1"/>
      <c r="H637" s="1"/>
      <c r="I637" s="1"/>
      <c r="J637" s="1"/>
      <c r="K637" s="1"/>
      <c r="L637" s="1"/>
      <c r="M637" s="1"/>
      <c r="N637" s="1"/>
      <c r="O637" s="1"/>
      <c r="P637" s="1"/>
      <c r="Q637" s="1"/>
      <c r="R637" s="1"/>
      <c r="S637" s="1"/>
      <c r="T637" s="1"/>
      <c r="U637" s="7"/>
      <c r="V637" s="25"/>
      <c r="W637" s="15"/>
      <c r="X637" s="12"/>
      <c r="Y637" s="1"/>
      <c r="Z637" s="1"/>
      <c r="AA637" s="1"/>
      <c r="AB637" s="1"/>
      <c r="AC637" s="1"/>
      <c r="AD637" s="1"/>
      <c r="AE637" s="1"/>
      <c r="AF637" s="1"/>
      <c r="AG637" s="1"/>
      <c r="AH637" s="1"/>
      <c r="AI637" s="1"/>
      <c r="AJ637" s="1"/>
      <c r="AK637" s="1"/>
      <c r="AL637" s="1"/>
      <c r="AM637" s="1"/>
      <c r="AN637" s="1"/>
      <c r="AO637" s="1"/>
      <c r="AP637" s="1"/>
      <c r="AQ637" s="1"/>
      <c r="AR637" s="1"/>
      <c r="AS637" s="1"/>
      <c r="AT637" s="1"/>
      <c r="AU637" s="1"/>
    </row>
    <row r="638" spans="1:47" ht="15.75" thickBot="1" x14ac:dyDescent="0.3">
      <c r="A638" s="34"/>
      <c r="B638" s="1"/>
      <c r="C638" s="1"/>
      <c r="D638" s="1"/>
      <c r="E638" s="1"/>
      <c r="F638" s="1"/>
      <c r="G638" s="1"/>
      <c r="H638" s="1"/>
      <c r="I638" s="1"/>
      <c r="J638" s="1"/>
      <c r="K638" s="1"/>
      <c r="L638" s="1"/>
      <c r="M638" s="1"/>
      <c r="N638" s="1"/>
      <c r="O638" s="1"/>
      <c r="P638" s="1"/>
      <c r="Q638" s="1"/>
      <c r="R638" s="1"/>
      <c r="S638" s="1"/>
      <c r="T638" s="1"/>
      <c r="U638" s="7"/>
      <c r="V638" s="25"/>
      <c r="W638" s="15"/>
      <c r="X638" s="12"/>
      <c r="Y638" s="1"/>
      <c r="Z638" s="1"/>
      <c r="AA638" s="1"/>
      <c r="AB638" s="1"/>
      <c r="AC638" s="1"/>
      <c r="AD638" s="1"/>
      <c r="AE638" s="1"/>
      <c r="AF638" s="1"/>
      <c r="AG638" s="1"/>
      <c r="AH638" s="1"/>
      <c r="AI638" s="1"/>
      <c r="AJ638" s="1"/>
      <c r="AK638" s="1"/>
      <c r="AL638" s="1"/>
      <c r="AM638" s="1"/>
      <c r="AN638" s="1"/>
      <c r="AO638" s="1"/>
      <c r="AP638" s="1"/>
      <c r="AQ638" s="1"/>
      <c r="AR638" s="1"/>
      <c r="AS638" s="1"/>
      <c r="AT638" s="1"/>
      <c r="AU638" s="1"/>
    </row>
    <row r="639" spans="1:47" ht="15.75" thickBot="1" x14ac:dyDescent="0.3">
      <c r="A639" s="34"/>
      <c r="B639" s="1"/>
      <c r="C639" s="1"/>
      <c r="D639" s="1"/>
      <c r="E639" s="1"/>
      <c r="F639" s="1"/>
      <c r="G639" s="1"/>
      <c r="H639" s="1"/>
      <c r="I639" s="1"/>
      <c r="J639" s="1"/>
      <c r="K639" s="1"/>
      <c r="L639" s="1"/>
      <c r="M639" s="1"/>
      <c r="N639" s="1"/>
      <c r="O639" s="1"/>
      <c r="P639" s="1"/>
      <c r="Q639" s="1"/>
      <c r="R639" s="1"/>
      <c r="S639" s="1"/>
      <c r="T639" s="1"/>
      <c r="U639" s="7"/>
      <c r="V639" s="25"/>
      <c r="W639" s="15"/>
      <c r="X639" s="12"/>
      <c r="Y639" s="1"/>
      <c r="Z639" s="1"/>
      <c r="AA639" s="1"/>
      <c r="AB639" s="1"/>
      <c r="AC639" s="1"/>
      <c r="AD639" s="1"/>
      <c r="AE639" s="1"/>
      <c r="AF639" s="1"/>
      <c r="AG639" s="1"/>
      <c r="AH639" s="1"/>
      <c r="AI639" s="1"/>
      <c r="AJ639" s="1"/>
      <c r="AK639" s="1"/>
      <c r="AL639" s="1"/>
      <c r="AM639" s="1"/>
      <c r="AN639" s="1"/>
      <c r="AO639" s="1"/>
      <c r="AP639" s="1"/>
      <c r="AQ639" s="1"/>
      <c r="AR639" s="1"/>
      <c r="AS639" s="1"/>
      <c r="AT639" s="1"/>
      <c r="AU639" s="1"/>
    </row>
    <row r="640" spans="1:47" ht="15.75" thickBot="1" x14ac:dyDescent="0.3">
      <c r="A640" s="34"/>
      <c r="B640" s="1"/>
      <c r="C640" s="1"/>
      <c r="D640" s="1"/>
      <c r="E640" s="1"/>
      <c r="F640" s="1"/>
      <c r="G640" s="1"/>
      <c r="H640" s="1"/>
      <c r="I640" s="1"/>
      <c r="J640" s="1"/>
      <c r="K640" s="1"/>
      <c r="L640" s="1"/>
      <c r="M640" s="1"/>
      <c r="N640" s="1"/>
      <c r="O640" s="1"/>
      <c r="P640" s="1"/>
      <c r="Q640" s="1"/>
      <c r="R640" s="1"/>
      <c r="S640" s="1"/>
      <c r="T640" s="1"/>
      <c r="U640" s="7"/>
      <c r="V640" s="25"/>
      <c r="W640" s="15"/>
      <c r="X640" s="12"/>
      <c r="Y640" s="1"/>
      <c r="Z640" s="1"/>
      <c r="AA640" s="1"/>
      <c r="AB640" s="1"/>
      <c r="AC640" s="1"/>
      <c r="AD640" s="1"/>
      <c r="AE640" s="1"/>
      <c r="AF640" s="1"/>
      <c r="AG640" s="1"/>
      <c r="AH640" s="1"/>
      <c r="AI640" s="1"/>
      <c r="AJ640" s="1"/>
      <c r="AK640" s="1"/>
      <c r="AL640" s="1"/>
      <c r="AM640" s="1"/>
      <c r="AN640" s="1"/>
      <c r="AO640" s="1"/>
      <c r="AP640" s="1"/>
      <c r="AQ640" s="1"/>
      <c r="AR640" s="1"/>
      <c r="AS640" s="1"/>
      <c r="AT640" s="1"/>
      <c r="AU640" s="1"/>
    </row>
    <row r="641" spans="1:47" ht="15.75" thickBot="1" x14ac:dyDescent="0.3">
      <c r="A641" s="34"/>
      <c r="B641" s="1"/>
      <c r="C641" s="1"/>
      <c r="D641" s="1"/>
      <c r="E641" s="1"/>
      <c r="F641" s="1"/>
      <c r="G641" s="1"/>
      <c r="H641" s="1"/>
      <c r="I641" s="1"/>
      <c r="J641" s="1"/>
      <c r="K641" s="1"/>
      <c r="L641" s="1"/>
      <c r="M641" s="1"/>
      <c r="N641" s="1"/>
      <c r="O641" s="1"/>
      <c r="P641" s="1"/>
      <c r="Q641" s="1"/>
      <c r="R641" s="1"/>
      <c r="S641" s="1"/>
      <c r="T641" s="1"/>
      <c r="U641" s="7"/>
      <c r="V641" s="25"/>
      <c r="W641" s="15"/>
      <c r="X641" s="12"/>
      <c r="Y641" s="1"/>
      <c r="Z641" s="1"/>
      <c r="AA641" s="1"/>
      <c r="AB641" s="1"/>
      <c r="AC641" s="1"/>
      <c r="AD641" s="1"/>
      <c r="AE641" s="1"/>
      <c r="AF641" s="1"/>
      <c r="AG641" s="1"/>
      <c r="AH641" s="1"/>
      <c r="AI641" s="1"/>
      <c r="AJ641" s="1"/>
      <c r="AK641" s="1"/>
      <c r="AL641" s="1"/>
      <c r="AM641" s="1"/>
      <c r="AN641" s="1"/>
      <c r="AO641" s="1"/>
      <c r="AP641" s="1"/>
      <c r="AQ641" s="1"/>
      <c r="AR641" s="1"/>
      <c r="AS641" s="1"/>
      <c r="AT641" s="1"/>
      <c r="AU641" s="1"/>
    </row>
    <row r="642" spans="1:47" ht="15.75" thickBot="1" x14ac:dyDescent="0.3">
      <c r="A642" s="34"/>
      <c r="B642" s="1"/>
      <c r="C642" s="1"/>
      <c r="D642" s="1"/>
      <c r="E642" s="1"/>
      <c r="F642" s="1"/>
      <c r="G642" s="1"/>
      <c r="H642" s="1"/>
      <c r="I642" s="1"/>
      <c r="J642" s="1"/>
      <c r="K642" s="1"/>
      <c r="L642" s="1"/>
      <c r="M642" s="1"/>
      <c r="N642" s="1"/>
      <c r="O642" s="1"/>
      <c r="P642" s="1"/>
      <c r="Q642" s="1"/>
      <c r="R642" s="1"/>
      <c r="S642" s="1"/>
      <c r="T642" s="1"/>
      <c r="U642" s="7"/>
      <c r="V642" s="25"/>
      <c r="W642" s="15"/>
      <c r="X642" s="12"/>
      <c r="Y642" s="1"/>
      <c r="Z642" s="1"/>
      <c r="AA642" s="1"/>
      <c r="AB642" s="1"/>
      <c r="AC642" s="1"/>
      <c r="AD642" s="1"/>
      <c r="AE642" s="1"/>
      <c r="AF642" s="1"/>
      <c r="AG642" s="1"/>
      <c r="AH642" s="1"/>
      <c r="AI642" s="1"/>
      <c r="AJ642" s="1"/>
      <c r="AK642" s="1"/>
      <c r="AL642" s="1"/>
      <c r="AM642" s="1"/>
      <c r="AN642" s="1"/>
      <c r="AO642" s="1"/>
      <c r="AP642" s="1"/>
      <c r="AQ642" s="1"/>
      <c r="AR642" s="1"/>
      <c r="AS642" s="1"/>
      <c r="AT642" s="1"/>
      <c r="AU642" s="1"/>
    </row>
    <row r="643" spans="1:47" ht="15.75" thickBot="1" x14ac:dyDescent="0.3">
      <c r="A643" s="34"/>
      <c r="B643" s="1"/>
      <c r="C643" s="1"/>
      <c r="D643" s="1"/>
      <c r="E643" s="1"/>
      <c r="F643" s="1"/>
      <c r="G643" s="1"/>
      <c r="H643" s="1"/>
      <c r="I643" s="1"/>
      <c r="J643" s="1"/>
      <c r="K643" s="1"/>
      <c r="L643" s="1"/>
      <c r="M643" s="1"/>
      <c r="N643" s="1"/>
      <c r="O643" s="1"/>
      <c r="P643" s="1"/>
      <c r="Q643" s="1"/>
      <c r="R643" s="1"/>
      <c r="S643" s="1"/>
      <c r="T643" s="1"/>
      <c r="U643" s="7"/>
      <c r="V643" s="25"/>
      <c r="W643" s="15"/>
      <c r="X643" s="12"/>
      <c r="Y643" s="1"/>
      <c r="Z643" s="1"/>
      <c r="AA643" s="1"/>
      <c r="AB643" s="1"/>
      <c r="AC643" s="1"/>
      <c r="AD643" s="1"/>
      <c r="AE643" s="1"/>
      <c r="AF643" s="1"/>
      <c r="AG643" s="1"/>
      <c r="AH643" s="1"/>
      <c r="AI643" s="1"/>
      <c r="AJ643" s="1"/>
      <c r="AK643" s="1"/>
      <c r="AL643" s="1"/>
      <c r="AM643" s="1"/>
      <c r="AN643" s="1"/>
      <c r="AO643" s="1"/>
      <c r="AP643" s="1"/>
      <c r="AQ643" s="1"/>
      <c r="AR643" s="1"/>
      <c r="AS643" s="1"/>
      <c r="AT643" s="1"/>
      <c r="AU643" s="1"/>
    </row>
    <row r="644" spans="1:47" ht="15.75" thickBot="1" x14ac:dyDescent="0.3">
      <c r="A644" s="34"/>
      <c r="B644" s="1"/>
      <c r="C644" s="1"/>
      <c r="D644" s="1"/>
      <c r="E644" s="1"/>
      <c r="F644" s="1"/>
      <c r="G644" s="1"/>
      <c r="H644" s="1"/>
      <c r="I644" s="1"/>
      <c r="J644" s="1"/>
      <c r="K644" s="1"/>
      <c r="L644" s="1"/>
      <c r="M644" s="1"/>
      <c r="N644" s="1"/>
      <c r="O644" s="1"/>
      <c r="P644" s="1"/>
      <c r="Q644" s="1"/>
      <c r="R644" s="1"/>
      <c r="S644" s="1"/>
      <c r="T644" s="1"/>
      <c r="U644" s="7"/>
      <c r="V644" s="25"/>
      <c r="W644" s="15"/>
      <c r="X644" s="12"/>
      <c r="Y644" s="1"/>
      <c r="Z644" s="1"/>
      <c r="AA644" s="1"/>
      <c r="AB644" s="1"/>
      <c r="AC644" s="1"/>
      <c r="AD644" s="1"/>
      <c r="AE644" s="1"/>
      <c r="AF644" s="1"/>
      <c r="AG644" s="1"/>
      <c r="AH644" s="1"/>
      <c r="AI644" s="1"/>
      <c r="AJ644" s="1"/>
      <c r="AK644" s="1"/>
      <c r="AL644" s="1"/>
      <c r="AM644" s="1"/>
      <c r="AN644" s="1"/>
      <c r="AO644" s="1"/>
      <c r="AP644" s="1"/>
      <c r="AQ644" s="1"/>
      <c r="AR644" s="1"/>
      <c r="AS644" s="1"/>
      <c r="AT644" s="1"/>
      <c r="AU644" s="1"/>
    </row>
    <row r="645" spans="1:47" ht="15.75" thickBot="1" x14ac:dyDescent="0.3">
      <c r="A645" s="34"/>
      <c r="B645" s="1"/>
      <c r="C645" s="1"/>
      <c r="D645" s="1"/>
      <c r="E645" s="1"/>
      <c r="F645" s="1"/>
      <c r="G645" s="1"/>
      <c r="H645" s="1"/>
      <c r="I645" s="1"/>
      <c r="J645" s="1"/>
      <c r="K645" s="1"/>
      <c r="L645" s="1"/>
      <c r="M645" s="1"/>
      <c r="N645" s="1"/>
      <c r="O645" s="1"/>
      <c r="P645" s="1"/>
      <c r="Q645" s="1"/>
      <c r="R645" s="1"/>
      <c r="S645" s="1"/>
      <c r="T645" s="1"/>
      <c r="U645" s="7"/>
      <c r="V645" s="25"/>
      <c r="W645" s="15"/>
      <c r="X645" s="12"/>
      <c r="Y645" s="1"/>
      <c r="Z645" s="1"/>
      <c r="AA645" s="1"/>
      <c r="AB645" s="1"/>
      <c r="AC645" s="1"/>
      <c r="AD645" s="1"/>
      <c r="AE645" s="1"/>
      <c r="AF645" s="1"/>
      <c r="AG645" s="1"/>
      <c r="AH645" s="1"/>
      <c r="AI645" s="1"/>
      <c r="AJ645" s="1"/>
      <c r="AK645" s="1"/>
      <c r="AL645" s="1"/>
      <c r="AM645" s="1"/>
      <c r="AN645" s="1"/>
      <c r="AO645" s="1"/>
      <c r="AP645" s="1"/>
      <c r="AQ645" s="1"/>
      <c r="AR645" s="1"/>
      <c r="AS645" s="1"/>
      <c r="AT645" s="1"/>
      <c r="AU645" s="1"/>
    </row>
    <row r="646" spans="1:47" ht="15.75" thickBot="1" x14ac:dyDescent="0.3">
      <c r="A646" s="34"/>
      <c r="B646" s="1"/>
      <c r="C646" s="1"/>
      <c r="D646" s="1"/>
      <c r="E646" s="1"/>
      <c r="F646" s="1"/>
      <c r="G646" s="1"/>
      <c r="H646" s="1"/>
      <c r="I646" s="1"/>
      <c r="J646" s="1"/>
      <c r="K646" s="1"/>
      <c r="L646" s="1"/>
      <c r="M646" s="1"/>
      <c r="N646" s="1"/>
      <c r="O646" s="1"/>
      <c r="P646" s="1"/>
      <c r="Q646" s="1"/>
      <c r="R646" s="1"/>
      <c r="S646" s="1"/>
      <c r="T646" s="1"/>
      <c r="U646" s="7"/>
      <c r="V646" s="25"/>
      <c r="W646" s="15"/>
      <c r="X646" s="12"/>
      <c r="Y646" s="1"/>
      <c r="Z646" s="1"/>
      <c r="AA646" s="1"/>
      <c r="AB646" s="1"/>
      <c r="AC646" s="1"/>
      <c r="AD646" s="1"/>
      <c r="AE646" s="1"/>
      <c r="AF646" s="1"/>
      <c r="AG646" s="1"/>
      <c r="AH646" s="1"/>
      <c r="AI646" s="1"/>
      <c r="AJ646" s="1"/>
      <c r="AK646" s="1"/>
      <c r="AL646" s="1"/>
      <c r="AM646" s="1"/>
      <c r="AN646" s="1"/>
      <c r="AO646" s="1"/>
      <c r="AP646" s="1"/>
      <c r="AQ646" s="1"/>
      <c r="AR646" s="1"/>
      <c r="AS646" s="1"/>
      <c r="AT646" s="1"/>
      <c r="AU646" s="1"/>
    </row>
    <row r="647" spans="1:47" ht="15.75" thickBot="1" x14ac:dyDescent="0.3">
      <c r="A647" s="34"/>
      <c r="B647" s="1"/>
      <c r="C647" s="1"/>
      <c r="D647" s="1"/>
      <c r="E647" s="1"/>
      <c r="F647" s="1"/>
      <c r="G647" s="1"/>
      <c r="H647" s="1"/>
      <c r="I647" s="1"/>
      <c r="J647" s="1"/>
      <c r="K647" s="1"/>
      <c r="L647" s="1"/>
      <c r="M647" s="1"/>
      <c r="N647" s="1"/>
      <c r="O647" s="1"/>
      <c r="P647" s="1"/>
      <c r="Q647" s="1"/>
      <c r="R647" s="1"/>
      <c r="S647" s="1"/>
      <c r="T647" s="1"/>
      <c r="U647" s="7"/>
      <c r="V647" s="25"/>
      <c r="W647" s="15"/>
      <c r="X647" s="12"/>
      <c r="Y647" s="1"/>
      <c r="Z647" s="1"/>
      <c r="AA647" s="1"/>
      <c r="AB647" s="1"/>
      <c r="AC647" s="1"/>
      <c r="AD647" s="1"/>
      <c r="AE647" s="1"/>
      <c r="AF647" s="1"/>
      <c r="AG647" s="1"/>
      <c r="AH647" s="1"/>
      <c r="AI647" s="1"/>
      <c r="AJ647" s="1"/>
      <c r="AK647" s="1"/>
      <c r="AL647" s="1"/>
      <c r="AM647" s="1"/>
      <c r="AN647" s="1"/>
      <c r="AO647" s="1"/>
      <c r="AP647" s="1"/>
      <c r="AQ647" s="1"/>
      <c r="AR647" s="1"/>
      <c r="AS647" s="1"/>
      <c r="AT647" s="1"/>
      <c r="AU647" s="1"/>
    </row>
    <row r="648" spans="1:47" ht="15.75" thickBot="1" x14ac:dyDescent="0.3">
      <c r="A648" s="34"/>
      <c r="B648" s="1"/>
      <c r="C648" s="1"/>
      <c r="D648" s="1"/>
      <c r="E648" s="1"/>
      <c r="F648" s="1"/>
      <c r="G648" s="1"/>
      <c r="H648" s="1"/>
      <c r="I648" s="1"/>
      <c r="J648" s="1"/>
      <c r="K648" s="1"/>
      <c r="L648" s="1"/>
      <c r="M648" s="1"/>
      <c r="N648" s="1"/>
      <c r="O648" s="1"/>
      <c r="P648" s="1"/>
      <c r="Q648" s="1"/>
      <c r="R648" s="1"/>
      <c r="S648" s="1"/>
      <c r="T648" s="1"/>
      <c r="U648" s="7"/>
      <c r="V648" s="25"/>
      <c r="W648" s="15"/>
      <c r="X648" s="12"/>
      <c r="Y648" s="1"/>
      <c r="Z648" s="1"/>
      <c r="AA648" s="1"/>
      <c r="AB648" s="1"/>
      <c r="AC648" s="1"/>
      <c r="AD648" s="1"/>
      <c r="AE648" s="1"/>
      <c r="AF648" s="1"/>
      <c r="AG648" s="1"/>
      <c r="AH648" s="1"/>
      <c r="AI648" s="1"/>
      <c r="AJ648" s="1"/>
      <c r="AK648" s="1"/>
      <c r="AL648" s="1"/>
      <c r="AM648" s="1"/>
      <c r="AN648" s="1"/>
      <c r="AO648" s="1"/>
      <c r="AP648" s="1"/>
      <c r="AQ648" s="1"/>
      <c r="AR648" s="1"/>
      <c r="AS648" s="1"/>
      <c r="AT648" s="1"/>
      <c r="AU648" s="1"/>
    </row>
    <row r="649" spans="1:47" ht="15.75" thickBot="1" x14ac:dyDescent="0.3">
      <c r="A649" s="34"/>
      <c r="B649" s="1"/>
      <c r="C649" s="1"/>
      <c r="D649" s="1"/>
      <c r="E649" s="1"/>
      <c r="F649" s="1"/>
      <c r="G649" s="1"/>
      <c r="H649" s="1"/>
      <c r="I649" s="1"/>
      <c r="J649" s="1"/>
      <c r="K649" s="1"/>
      <c r="L649" s="1"/>
      <c r="M649" s="1"/>
      <c r="N649" s="1"/>
      <c r="O649" s="1"/>
      <c r="P649" s="1"/>
      <c r="Q649" s="1"/>
      <c r="R649" s="1"/>
      <c r="S649" s="1"/>
      <c r="T649" s="1"/>
      <c r="U649" s="7"/>
      <c r="V649" s="25"/>
      <c r="W649" s="15"/>
      <c r="X649" s="12"/>
      <c r="Y649" s="1"/>
      <c r="Z649" s="1"/>
      <c r="AA649" s="1"/>
      <c r="AB649" s="1"/>
      <c r="AC649" s="1"/>
      <c r="AD649" s="1"/>
      <c r="AE649" s="1"/>
      <c r="AF649" s="1"/>
      <c r="AG649" s="1"/>
      <c r="AH649" s="1"/>
      <c r="AI649" s="1"/>
      <c r="AJ649" s="1"/>
      <c r="AK649" s="1"/>
      <c r="AL649" s="1"/>
      <c r="AM649" s="1"/>
      <c r="AN649" s="1"/>
      <c r="AO649" s="1"/>
      <c r="AP649" s="1"/>
      <c r="AQ649" s="1"/>
      <c r="AR649" s="1"/>
      <c r="AS649" s="1"/>
      <c r="AT649" s="1"/>
      <c r="AU649" s="1"/>
    </row>
    <row r="650" spans="1:47" ht="15.75" thickBot="1" x14ac:dyDescent="0.3">
      <c r="A650" s="34"/>
      <c r="B650" s="1"/>
      <c r="C650" s="1"/>
      <c r="D650" s="1"/>
      <c r="E650" s="1"/>
      <c r="F650" s="1"/>
      <c r="G650" s="1"/>
      <c r="H650" s="1"/>
      <c r="I650" s="1"/>
      <c r="J650" s="1"/>
      <c r="K650" s="1"/>
      <c r="L650" s="1"/>
      <c r="M650" s="1"/>
      <c r="N650" s="1"/>
      <c r="O650" s="1"/>
      <c r="P650" s="1"/>
      <c r="Q650" s="1"/>
      <c r="R650" s="1"/>
      <c r="S650" s="1"/>
      <c r="T650" s="1"/>
      <c r="U650" s="7"/>
      <c r="V650" s="25"/>
      <c r="W650" s="15"/>
      <c r="X650" s="12"/>
      <c r="Y650" s="1"/>
      <c r="Z650" s="1"/>
      <c r="AA650" s="1"/>
      <c r="AB650" s="1"/>
      <c r="AC650" s="1"/>
      <c r="AD650" s="1"/>
      <c r="AE650" s="1"/>
      <c r="AF650" s="1"/>
      <c r="AG650" s="1"/>
      <c r="AH650" s="1"/>
      <c r="AI650" s="1"/>
      <c r="AJ650" s="1"/>
      <c r="AK650" s="1"/>
      <c r="AL650" s="1"/>
      <c r="AM650" s="1"/>
      <c r="AN650" s="1"/>
      <c r="AO650" s="1"/>
      <c r="AP650" s="1"/>
      <c r="AQ650" s="1"/>
      <c r="AR650" s="1"/>
      <c r="AS650" s="1"/>
      <c r="AT650" s="1"/>
      <c r="AU650" s="1"/>
    </row>
    <row r="651" spans="1:47" ht="15.75" thickBot="1" x14ac:dyDescent="0.3">
      <c r="A651" s="34"/>
      <c r="B651" s="1"/>
      <c r="C651" s="1"/>
      <c r="D651" s="1"/>
      <c r="E651" s="1"/>
      <c r="F651" s="1"/>
      <c r="G651" s="1"/>
      <c r="H651" s="1"/>
      <c r="I651" s="1"/>
      <c r="J651" s="1"/>
      <c r="K651" s="1"/>
      <c r="L651" s="1"/>
      <c r="M651" s="1"/>
      <c r="N651" s="1"/>
      <c r="O651" s="1"/>
      <c r="P651" s="1"/>
      <c r="Q651" s="1"/>
      <c r="R651" s="1"/>
      <c r="S651" s="1"/>
      <c r="T651" s="1"/>
      <c r="U651" s="7"/>
      <c r="V651" s="25"/>
      <c r="W651" s="15"/>
      <c r="X651" s="12"/>
      <c r="Y651" s="1"/>
      <c r="Z651" s="1"/>
      <c r="AA651" s="1"/>
      <c r="AB651" s="1"/>
      <c r="AC651" s="1"/>
      <c r="AD651" s="1"/>
      <c r="AE651" s="1"/>
      <c r="AF651" s="1"/>
      <c r="AG651" s="1"/>
      <c r="AH651" s="1"/>
      <c r="AI651" s="1"/>
      <c r="AJ651" s="1"/>
      <c r="AK651" s="1"/>
      <c r="AL651" s="1"/>
      <c r="AM651" s="1"/>
      <c r="AN651" s="1"/>
      <c r="AO651" s="1"/>
      <c r="AP651" s="1"/>
      <c r="AQ651" s="1"/>
      <c r="AR651" s="1"/>
      <c r="AS651" s="1"/>
      <c r="AT651" s="1"/>
      <c r="AU651" s="1"/>
    </row>
    <row r="652" spans="1:47" ht="15.75" thickBot="1" x14ac:dyDescent="0.3">
      <c r="A652" s="34"/>
      <c r="B652" s="1"/>
      <c r="C652" s="1"/>
      <c r="D652" s="1"/>
      <c r="E652" s="1"/>
      <c r="F652" s="1"/>
      <c r="G652" s="1"/>
      <c r="H652" s="1"/>
      <c r="I652" s="1"/>
      <c r="J652" s="1"/>
      <c r="K652" s="1"/>
      <c r="L652" s="1"/>
      <c r="M652" s="1"/>
      <c r="N652" s="1"/>
      <c r="O652" s="1"/>
      <c r="P652" s="1"/>
      <c r="Q652" s="1"/>
      <c r="R652" s="1"/>
      <c r="S652" s="1"/>
      <c r="T652" s="1"/>
      <c r="U652" s="7"/>
      <c r="V652" s="25"/>
      <c r="W652" s="15"/>
      <c r="X652" s="12"/>
      <c r="Y652" s="1"/>
      <c r="Z652" s="1"/>
      <c r="AA652" s="1"/>
      <c r="AB652" s="1"/>
      <c r="AC652" s="1"/>
      <c r="AD652" s="1"/>
      <c r="AE652" s="1"/>
      <c r="AF652" s="1"/>
      <c r="AG652" s="1"/>
      <c r="AH652" s="1"/>
      <c r="AI652" s="1"/>
      <c r="AJ652" s="1"/>
      <c r="AK652" s="1"/>
      <c r="AL652" s="1"/>
      <c r="AM652" s="1"/>
      <c r="AN652" s="1"/>
      <c r="AO652" s="1"/>
      <c r="AP652" s="1"/>
      <c r="AQ652" s="1"/>
      <c r="AR652" s="1"/>
      <c r="AS652" s="1"/>
      <c r="AT652" s="1"/>
      <c r="AU652" s="1"/>
    </row>
    <row r="653" spans="1:47" ht="15.75" thickBot="1" x14ac:dyDescent="0.3">
      <c r="A653" s="34"/>
      <c r="B653" s="1"/>
      <c r="C653" s="1"/>
      <c r="D653" s="1"/>
      <c r="E653" s="1"/>
      <c r="F653" s="1"/>
      <c r="G653" s="1"/>
      <c r="H653" s="1"/>
      <c r="I653" s="1"/>
      <c r="J653" s="1"/>
      <c r="K653" s="1"/>
      <c r="L653" s="1"/>
      <c r="M653" s="1"/>
      <c r="N653" s="1"/>
      <c r="O653" s="1"/>
      <c r="P653" s="1"/>
      <c r="Q653" s="1"/>
      <c r="R653" s="1"/>
      <c r="S653" s="1"/>
      <c r="T653" s="1"/>
      <c r="U653" s="7"/>
      <c r="V653" s="25"/>
      <c r="W653" s="15"/>
      <c r="X653" s="12"/>
      <c r="Y653" s="1"/>
      <c r="Z653" s="1"/>
      <c r="AA653" s="1"/>
      <c r="AB653" s="1"/>
      <c r="AC653" s="1"/>
      <c r="AD653" s="1"/>
      <c r="AE653" s="1"/>
      <c r="AF653" s="1"/>
      <c r="AG653" s="1"/>
      <c r="AH653" s="1"/>
      <c r="AI653" s="1"/>
      <c r="AJ653" s="1"/>
      <c r="AK653" s="1"/>
      <c r="AL653" s="1"/>
      <c r="AM653" s="1"/>
      <c r="AN653" s="1"/>
      <c r="AO653" s="1"/>
      <c r="AP653" s="1"/>
      <c r="AQ653" s="1"/>
      <c r="AR653" s="1"/>
      <c r="AS653" s="1"/>
      <c r="AT653" s="1"/>
      <c r="AU653" s="1"/>
    </row>
    <row r="654" spans="1:47" ht="15.75" thickBot="1" x14ac:dyDescent="0.3">
      <c r="A654" s="34"/>
      <c r="B654" s="1"/>
      <c r="C654" s="1"/>
      <c r="D654" s="1"/>
      <c r="E654" s="1"/>
      <c r="F654" s="1"/>
      <c r="G654" s="1"/>
      <c r="H654" s="1"/>
      <c r="I654" s="1"/>
      <c r="J654" s="1"/>
      <c r="K654" s="1"/>
      <c r="L654" s="1"/>
      <c r="M654" s="1"/>
      <c r="N654" s="1"/>
      <c r="O654" s="1"/>
      <c r="P654" s="1"/>
      <c r="Q654" s="1"/>
      <c r="R654" s="1"/>
      <c r="S654" s="1"/>
      <c r="T654" s="1"/>
      <c r="U654" s="7"/>
      <c r="V654" s="25"/>
      <c r="W654" s="15"/>
      <c r="X654" s="12"/>
      <c r="Y654" s="1"/>
      <c r="Z654" s="1"/>
      <c r="AA654" s="1"/>
      <c r="AB654" s="1"/>
      <c r="AC654" s="1"/>
      <c r="AD654" s="1"/>
      <c r="AE654" s="1"/>
      <c r="AF654" s="1"/>
      <c r="AG654" s="1"/>
      <c r="AH654" s="1"/>
      <c r="AI654" s="1"/>
      <c r="AJ654" s="1"/>
      <c r="AK654" s="1"/>
      <c r="AL654" s="1"/>
      <c r="AM654" s="1"/>
      <c r="AN654" s="1"/>
      <c r="AO654" s="1"/>
      <c r="AP654" s="1"/>
      <c r="AQ654" s="1"/>
      <c r="AR654" s="1"/>
      <c r="AS654" s="1"/>
      <c r="AT654" s="1"/>
      <c r="AU654" s="1"/>
    </row>
    <row r="655" spans="1:47" ht="15.75" thickBot="1" x14ac:dyDescent="0.3">
      <c r="A655" s="34"/>
      <c r="B655" s="1"/>
      <c r="C655" s="1"/>
      <c r="D655" s="1"/>
      <c r="E655" s="1"/>
      <c r="F655" s="1"/>
      <c r="G655" s="1"/>
      <c r="H655" s="1"/>
      <c r="I655" s="1"/>
      <c r="J655" s="1"/>
      <c r="K655" s="1"/>
      <c r="L655" s="1"/>
      <c r="M655" s="1"/>
      <c r="N655" s="1"/>
      <c r="O655" s="1"/>
      <c r="P655" s="1"/>
      <c r="Q655" s="1"/>
      <c r="R655" s="1"/>
      <c r="S655" s="1"/>
      <c r="T655" s="1"/>
      <c r="U655" s="7"/>
      <c r="V655" s="25"/>
      <c r="W655" s="15"/>
      <c r="X655" s="12"/>
      <c r="Y655" s="1"/>
      <c r="Z655" s="1"/>
      <c r="AA655" s="1"/>
      <c r="AB655" s="1"/>
      <c r="AC655" s="1"/>
      <c r="AD655" s="1"/>
      <c r="AE655" s="1"/>
      <c r="AF655" s="1"/>
      <c r="AG655" s="1"/>
      <c r="AH655" s="1"/>
      <c r="AI655" s="1"/>
      <c r="AJ655" s="1"/>
      <c r="AK655" s="1"/>
      <c r="AL655" s="1"/>
      <c r="AM655" s="1"/>
      <c r="AN655" s="1"/>
      <c r="AO655" s="1"/>
      <c r="AP655" s="1"/>
      <c r="AQ655" s="1"/>
      <c r="AR655" s="1"/>
      <c r="AS655" s="1"/>
      <c r="AT655" s="1"/>
      <c r="AU655" s="1"/>
    </row>
    <row r="656" spans="1:47" ht="15.75" thickBot="1" x14ac:dyDescent="0.3">
      <c r="A656" s="34"/>
      <c r="B656" s="1"/>
      <c r="C656" s="1"/>
      <c r="D656" s="1"/>
      <c r="E656" s="1"/>
      <c r="F656" s="1"/>
      <c r="G656" s="1"/>
      <c r="H656" s="1"/>
      <c r="I656" s="1"/>
      <c r="J656" s="1"/>
      <c r="K656" s="1"/>
      <c r="L656" s="1"/>
      <c r="M656" s="1"/>
      <c r="N656" s="1"/>
      <c r="O656" s="1"/>
      <c r="P656" s="1"/>
      <c r="Q656" s="1"/>
      <c r="R656" s="1"/>
      <c r="S656" s="1"/>
      <c r="T656" s="1"/>
      <c r="U656" s="7"/>
      <c r="V656" s="25"/>
      <c r="W656" s="15"/>
      <c r="X656" s="12"/>
      <c r="Y656" s="1"/>
      <c r="Z656" s="1"/>
      <c r="AA656" s="1"/>
      <c r="AB656" s="1"/>
      <c r="AC656" s="1"/>
      <c r="AD656" s="1"/>
      <c r="AE656" s="1"/>
      <c r="AF656" s="1"/>
      <c r="AG656" s="1"/>
      <c r="AH656" s="1"/>
      <c r="AI656" s="1"/>
      <c r="AJ656" s="1"/>
      <c r="AK656" s="1"/>
      <c r="AL656" s="1"/>
      <c r="AM656" s="1"/>
      <c r="AN656" s="1"/>
      <c r="AO656" s="1"/>
      <c r="AP656" s="1"/>
      <c r="AQ656" s="1"/>
      <c r="AR656" s="1"/>
      <c r="AS656" s="1"/>
      <c r="AT656" s="1"/>
      <c r="AU656" s="1"/>
    </row>
    <row r="657" spans="1:47" ht="15.75" thickBot="1" x14ac:dyDescent="0.3">
      <c r="A657" s="34"/>
      <c r="B657" s="1"/>
      <c r="C657" s="1"/>
      <c r="D657" s="1"/>
      <c r="E657" s="1"/>
      <c r="F657" s="1"/>
      <c r="G657" s="1"/>
      <c r="H657" s="1"/>
      <c r="I657" s="1"/>
      <c r="J657" s="1"/>
      <c r="K657" s="1"/>
      <c r="L657" s="1"/>
      <c r="M657" s="1"/>
      <c r="N657" s="1"/>
      <c r="O657" s="1"/>
      <c r="P657" s="1"/>
      <c r="Q657" s="1"/>
      <c r="R657" s="1"/>
      <c r="S657" s="1"/>
      <c r="T657" s="1"/>
      <c r="U657" s="7"/>
      <c r="V657" s="25"/>
      <c r="W657" s="15"/>
      <c r="X657" s="12"/>
      <c r="Y657" s="1"/>
      <c r="Z657" s="1"/>
      <c r="AA657" s="1"/>
      <c r="AB657" s="1"/>
      <c r="AC657" s="1"/>
      <c r="AD657" s="1"/>
      <c r="AE657" s="1"/>
      <c r="AF657" s="1"/>
      <c r="AG657" s="1"/>
      <c r="AH657" s="1"/>
      <c r="AI657" s="1"/>
      <c r="AJ657" s="1"/>
      <c r="AK657" s="1"/>
      <c r="AL657" s="1"/>
      <c r="AM657" s="1"/>
      <c r="AN657" s="1"/>
      <c r="AO657" s="1"/>
      <c r="AP657" s="1"/>
      <c r="AQ657" s="1"/>
      <c r="AR657" s="1"/>
      <c r="AS657" s="1"/>
      <c r="AT657" s="1"/>
      <c r="AU657" s="1"/>
    </row>
    <row r="658" spans="1:47" ht="15.75" thickBot="1" x14ac:dyDescent="0.3">
      <c r="A658" s="34"/>
      <c r="B658" s="1"/>
      <c r="C658" s="1"/>
      <c r="D658" s="1"/>
      <c r="E658" s="1"/>
      <c r="F658" s="1"/>
      <c r="G658" s="1"/>
      <c r="H658" s="1"/>
      <c r="I658" s="1"/>
      <c r="J658" s="1"/>
      <c r="K658" s="1"/>
      <c r="L658" s="1"/>
      <c r="M658" s="1"/>
      <c r="N658" s="1"/>
      <c r="O658" s="1"/>
      <c r="P658" s="1"/>
      <c r="Q658" s="1"/>
      <c r="R658" s="1"/>
      <c r="S658" s="1"/>
      <c r="T658" s="1"/>
      <c r="U658" s="7"/>
      <c r="V658" s="25"/>
      <c r="W658" s="15"/>
      <c r="X658" s="12"/>
      <c r="Y658" s="1"/>
      <c r="Z658" s="1"/>
      <c r="AA658" s="1"/>
      <c r="AB658" s="1"/>
      <c r="AC658" s="1"/>
      <c r="AD658" s="1"/>
      <c r="AE658" s="1"/>
      <c r="AF658" s="1"/>
      <c r="AG658" s="1"/>
      <c r="AH658" s="1"/>
      <c r="AI658" s="1"/>
      <c r="AJ658" s="1"/>
      <c r="AK658" s="1"/>
      <c r="AL658" s="1"/>
      <c r="AM658" s="1"/>
      <c r="AN658" s="1"/>
      <c r="AO658" s="1"/>
      <c r="AP658" s="1"/>
      <c r="AQ658" s="1"/>
      <c r="AR658" s="1"/>
      <c r="AS658" s="1"/>
      <c r="AT658" s="1"/>
      <c r="AU658" s="1"/>
    </row>
    <row r="659" spans="1:47" ht="15.75" thickBot="1" x14ac:dyDescent="0.3">
      <c r="A659" s="34"/>
      <c r="B659" s="1"/>
      <c r="C659" s="1"/>
      <c r="D659" s="1"/>
      <c r="E659" s="1"/>
      <c r="F659" s="1"/>
      <c r="G659" s="1"/>
      <c r="H659" s="1"/>
      <c r="I659" s="1"/>
      <c r="J659" s="1"/>
      <c r="K659" s="1"/>
      <c r="L659" s="1"/>
      <c r="M659" s="1"/>
      <c r="N659" s="1"/>
      <c r="O659" s="1"/>
      <c r="P659" s="1"/>
      <c r="Q659" s="1"/>
      <c r="R659" s="1"/>
      <c r="S659" s="1"/>
      <c r="T659" s="1"/>
      <c r="U659" s="7"/>
      <c r="V659" s="25"/>
      <c r="W659" s="15"/>
      <c r="X659" s="12"/>
      <c r="Y659" s="1"/>
      <c r="Z659" s="1"/>
      <c r="AA659" s="1"/>
      <c r="AB659" s="1"/>
      <c r="AC659" s="1"/>
      <c r="AD659" s="1"/>
      <c r="AE659" s="1"/>
      <c r="AF659" s="1"/>
      <c r="AG659" s="1"/>
      <c r="AH659" s="1"/>
      <c r="AI659" s="1"/>
      <c r="AJ659" s="1"/>
      <c r="AK659" s="1"/>
      <c r="AL659" s="1"/>
      <c r="AM659" s="1"/>
      <c r="AN659" s="1"/>
      <c r="AO659" s="1"/>
      <c r="AP659" s="1"/>
      <c r="AQ659" s="1"/>
      <c r="AR659" s="1"/>
      <c r="AS659" s="1"/>
      <c r="AT659" s="1"/>
      <c r="AU659" s="1"/>
    </row>
    <row r="660" spans="1:47" ht="15.75" thickBot="1" x14ac:dyDescent="0.3">
      <c r="A660" s="34"/>
      <c r="B660" s="1"/>
      <c r="C660" s="1"/>
      <c r="D660" s="1"/>
      <c r="E660" s="1"/>
      <c r="F660" s="1"/>
      <c r="G660" s="1"/>
      <c r="H660" s="1"/>
      <c r="I660" s="1"/>
      <c r="J660" s="1"/>
      <c r="K660" s="1"/>
      <c r="L660" s="1"/>
      <c r="M660" s="1"/>
      <c r="N660" s="1"/>
      <c r="O660" s="1"/>
      <c r="P660" s="1"/>
      <c r="Q660" s="1"/>
      <c r="R660" s="1"/>
      <c r="S660" s="1"/>
      <c r="T660" s="1"/>
      <c r="U660" s="7"/>
      <c r="V660" s="25"/>
      <c r="W660" s="15"/>
      <c r="X660" s="12"/>
      <c r="Y660" s="1"/>
      <c r="Z660" s="1"/>
      <c r="AA660" s="1"/>
      <c r="AB660" s="1"/>
      <c r="AC660" s="1"/>
      <c r="AD660" s="1"/>
      <c r="AE660" s="1"/>
      <c r="AF660" s="1"/>
      <c r="AG660" s="1"/>
      <c r="AH660" s="1"/>
      <c r="AI660" s="1"/>
      <c r="AJ660" s="1"/>
      <c r="AK660" s="1"/>
      <c r="AL660" s="1"/>
      <c r="AM660" s="1"/>
      <c r="AN660" s="1"/>
      <c r="AO660" s="1"/>
      <c r="AP660" s="1"/>
      <c r="AQ660" s="1"/>
      <c r="AR660" s="1"/>
      <c r="AS660" s="1"/>
      <c r="AT660" s="1"/>
      <c r="AU660" s="1"/>
    </row>
    <row r="661" spans="1:47" ht="15.75" thickBot="1" x14ac:dyDescent="0.3">
      <c r="A661" s="34"/>
      <c r="B661" s="1"/>
      <c r="C661" s="1"/>
      <c r="D661" s="1"/>
      <c r="E661" s="1"/>
      <c r="F661" s="1"/>
      <c r="G661" s="1"/>
      <c r="H661" s="1"/>
      <c r="I661" s="1"/>
      <c r="J661" s="1"/>
      <c r="K661" s="1"/>
      <c r="L661" s="1"/>
      <c r="M661" s="1"/>
      <c r="N661" s="1"/>
      <c r="O661" s="1"/>
      <c r="P661" s="1"/>
      <c r="Q661" s="1"/>
      <c r="R661" s="1"/>
      <c r="S661" s="1"/>
      <c r="T661" s="1"/>
      <c r="U661" s="7"/>
      <c r="V661" s="25"/>
      <c r="W661" s="15"/>
      <c r="X661" s="12"/>
      <c r="Y661" s="1"/>
      <c r="Z661" s="1"/>
      <c r="AA661" s="1"/>
      <c r="AB661" s="1"/>
      <c r="AC661" s="1"/>
      <c r="AD661" s="1"/>
      <c r="AE661" s="1"/>
      <c r="AF661" s="1"/>
      <c r="AG661" s="1"/>
      <c r="AH661" s="1"/>
      <c r="AI661" s="1"/>
      <c r="AJ661" s="1"/>
      <c r="AK661" s="1"/>
      <c r="AL661" s="1"/>
      <c r="AM661" s="1"/>
      <c r="AN661" s="1"/>
      <c r="AO661" s="1"/>
      <c r="AP661" s="1"/>
      <c r="AQ661" s="1"/>
      <c r="AR661" s="1"/>
      <c r="AS661" s="1"/>
      <c r="AT661" s="1"/>
      <c r="AU661" s="1"/>
    </row>
    <row r="662" spans="1:47" ht="15.75" thickBot="1" x14ac:dyDescent="0.3">
      <c r="A662" s="34"/>
      <c r="B662" s="1"/>
      <c r="C662" s="1"/>
      <c r="D662" s="1"/>
      <c r="E662" s="1"/>
      <c r="F662" s="1"/>
      <c r="G662" s="1"/>
      <c r="H662" s="1"/>
      <c r="I662" s="1"/>
      <c r="J662" s="1"/>
      <c r="K662" s="1"/>
      <c r="L662" s="1"/>
      <c r="M662" s="1"/>
      <c r="N662" s="1"/>
      <c r="O662" s="1"/>
      <c r="P662" s="1"/>
      <c r="Q662" s="1"/>
      <c r="R662" s="1"/>
      <c r="S662" s="1"/>
      <c r="T662" s="1"/>
      <c r="U662" s="7"/>
      <c r="V662" s="25"/>
      <c r="W662" s="15"/>
      <c r="X662" s="12"/>
      <c r="Y662" s="1"/>
      <c r="Z662" s="1"/>
      <c r="AA662" s="1"/>
      <c r="AB662" s="1"/>
      <c r="AC662" s="1"/>
      <c r="AD662" s="1"/>
      <c r="AE662" s="1"/>
      <c r="AF662" s="1"/>
      <c r="AG662" s="1"/>
      <c r="AH662" s="1"/>
      <c r="AI662" s="1"/>
      <c r="AJ662" s="1"/>
      <c r="AK662" s="1"/>
      <c r="AL662" s="1"/>
      <c r="AM662" s="1"/>
      <c r="AN662" s="1"/>
      <c r="AO662" s="1"/>
      <c r="AP662" s="1"/>
      <c r="AQ662" s="1"/>
      <c r="AR662" s="1"/>
      <c r="AS662" s="1"/>
      <c r="AT662" s="1"/>
      <c r="AU662" s="1"/>
    </row>
    <row r="663" spans="1:47" ht="15.75" thickBot="1" x14ac:dyDescent="0.3">
      <c r="A663" s="34"/>
      <c r="B663" s="1"/>
      <c r="C663" s="1"/>
      <c r="D663" s="1"/>
      <c r="E663" s="1"/>
      <c r="F663" s="1"/>
      <c r="G663" s="1"/>
      <c r="H663" s="1"/>
      <c r="I663" s="1"/>
      <c r="J663" s="1"/>
      <c r="K663" s="1"/>
      <c r="L663" s="1"/>
      <c r="M663" s="1"/>
      <c r="N663" s="1"/>
      <c r="O663" s="1"/>
      <c r="P663" s="1"/>
      <c r="Q663" s="1"/>
      <c r="R663" s="1"/>
      <c r="S663" s="1"/>
      <c r="T663" s="1"/>
      <c r="U663" s="7"/>
      <c r="V663" s="25"/>
      <c r="W663" s="15"/>
      <c r="X663" s="12"/>
      <c r="Y663" s="1"/>
      <c r="Z663" s="1"/>
      <c r="AA663" s="1"/>
      <c r="AB663" s="1"/>
      <c r="AC663" s="1"/>
      <c r="AD663" s="1"/>
      <c r="AE663" s="1"/>
      <c r="AF663" s="1"/>
      <c r="AG663" s="1"/>
      <c r="AH663" s="1"/>
      <c r="AI663" s="1"/>
      <c r="AJ663" s="1"/>
      <c r="AK663" s="1"/>
      <c r="AL663" s="1"/>
      <c r="AM663" s="1"/>
      <c r="AN663" s="1"/>
      <c r="AO663" s="1"/>
      <c r="AP663" s="1"/>
      <c r="AQ663" s="1"/>
      <c r="AR663" s="1"/>
      <c r="AS663" s="1"/>
      <c r="AT663" s="1"/>
      <c r="AU663" s="1"/>
    </row>
    <row r="664" spans="1:47" ht="15.75" thickBot="1" x14ac:dyDescent="0.3">
      <c r="A664" s="34"/>
      <c r="B664" s="1"/>
      <c r="C664" s="1"/>
      <c r="D664" s="1"/>
      <c r="E664" s="1"/>
      <c r="F664" s="1"/>
      <c r="G664" s="1"/>
      <c r="H664" s="1"/>
      <c r="I664" s="1"/>
      <c r="J664" s="1"/>
      <c r="K664" s="1"/>
      <c r="L664" s="1"/>
      <c r="M664" s="1"/>
      <c r="N664" s="1"/>
      <c r="O664" s="1"/>
      <c r="P664" s="1"/>
      <c r="Q664" s="1"/>
      <c r="R664" s="1"/>
      <c r="S664" s="1"/>
      <c r="T664" s="1"/>
      <c r="U664" s="7"/>
      <c r="V664" s="25"/>
      <c r="W664" s="15"/>
      <c r="X664" s="12"/>
      <c r="Y664" s="1"/>
      <c r="Z664" s="1"/>
      <c r="AA664" s="1"/>
      <c r="AB664" s="1"/>
      <c r="AC664" s="1"/>
      <c r="AD664" s="1"/>
      <c r="AE664" s="1"/>
      <c r="AF664" s="1"/>
      <c r="AG664" s="1"/>
      <c r="AH664" s="1"/>
      <c r="AI664" s="1"/>
      <c r="AJ664" s="1"/>
      <c r="AK664" s="1"/>
      <c r="AL664" s="1"/>
      <c r="AM664" s="1"/>
      <c r="AN664" s="1"/>
      <c r="AO664" s="1"/>
      <c r="AP664" s="1"/>
      <c r="AQ664" s="1"/>
      <c r="AR664" s="1"/>
      <c r="AS664" s="1"/>
      <c r="AT664" s="1"/>
      <c r="AU664" s="1"/>
    </row>
    <row r="665" spans="1:47" ht="15.75" thickBot="1" x14ac:dyDescent="0.3">
      <c r="A665" s="34"/>
      <c r="B665" s="1"/>
      <c r="C665" s="1"/>
      <c r="D665" s="1"/>
      <c r="E665" s="1"/>
      <c r="F665" s="1"/>
      <c r="G665" s="1"/>
      <c r="H665" s="1"/>
      <c r="I665" s="1"/>
      <c r="J665" s="1"/>
      <c r="K665" s="1"/>
      <c r="L665" s="1"/>
      <c r="M665" s="1"/>
      <c r="N665" s="1"/>
      <c r="O665" s="1"/>
      <c r="P665" s="1"/>
      <c r="Q665" s="1"/>
      <c r="R665" s="1"/>
      <c r="S665" s="1"/>
      <c r="T665" s="1"/>
      <c r="U665" s="7"/>
      <c r="V665" s="25"/>
      <c r="W665" s="15"/>
      <c r="X665" s="12"/>
      <c r="Y665" s="1"/>
      <c r="Z665" s="1"/>
      <c r="AA665" s="1"/>
      <c r="AB665" s="1"/>
      <c r="AC665" s="1"/>
      <c r="AD665" s="1"/>
      <c r="AE665" s="1"/>
      <c r="AF665" s="1"/>
      <c r="AG665" s="1"/>
      <c r="AH665" s="1"/>
      <c r="AI665" s="1"/>
      <c r="AJ665" s="1"/>
      <c r="AK665" s="1"/>
      <c r="AL665" s="1"/>
      <c r="AM665" s="1"/>
      <c r="AN665" s="1"/>
      <c r="AO665" s="1"/>
      <c r="AP665" s="1"/>
      <c r="AQ665" s="1"/>
      <c r="AR665" s="1"/>
      <c r="AS665" s="1"/>
      <c r="AT665" s="1"/>
      <c r="AU665" s="1"/>
    </row>
    <row r="666" spans="1:47" ht="15.75" thickBot="1" x14ac:dyDescent="0.3">
      <c r="A666" s="34"/>
      <c r="B666" s="1"/>
      <c r="C666" s="1"/>
      <c r="D666" s="1"/>
      <c r="E666" s="1"/>
      <c r="F666" s="1"/>
      <c r="G666" s="1"/>
      <c r="H666" s="1"/>
      <c r="I666" s="1"/>
      <c r="J666" s="1"/>
      <c r="K666" s="1"/>
      <c r="L666" s="1"/>
      <c r="M666" s="1"/>
      <c r="N666" s="1"/>
      <c r="O666" s="1"/>
      <c r="P666" s="1"/>
      <c r="Q666" s="1"/>
      <c r="R666" s="1"/>
      <c r="S666" s="1"/>
      <c r="T666" s="1"/>
      <c r="U666" s="7"/>
      <c r="V666" s="25"/>
      <c r="W666" s="15"/>
      <c r="X666" s="12"/>
      <c r="Y666" s="1"/>
      <c r="Z666" s="1"/>
      <c r="AA666" s="1"/>
      <c r="AB666" s="1"/>
      <c r="AC666" s="1"/>
      <c r="AD666" s="1"/>
      <c r="AE666" s="1"/>
      <c r="AF666" s="1"/>
      <c r="AG666" s="1"/>
      <c r="AH666" s="1"/>
      <c r="AI666" s="1"/>
      <c r="AJ666" s="1"/>
      <c r="AK666" s="1"/>
      <c r="AL666" s="1"/>
      <c r="AM666" s="1"/>
      <c r="AN666" s="1"/>
      <c r="AO666" s="1"/>
      <c r="AP666" s="1"/>
      <c r="AQ666" s="1"/>
      <c r="AR666" s="1"/>
      <c r="AS666" s="1"/>
      <c r="AT666" s="1"/>
      <c r="AU666" s="1"/>
    </row>
    <row r="667" spans="1:47" ht="15.75" thickBot="1" x14ac:dyDescent="0.3">
      <c r="A667" s="34"/>
      <c r="B667" s="1"/>
      <c r="C667" s="1"/>
      <c r="D667" s="1"/>
      <c r="E667" s="1"/>
      <c r="F667" s="1"/>
      <c r="G667" s="1"/>
      <c r="H667" s="1"/>
      <c r="I667" s="1"/>
      <c r="J667" s="1"/>
      <c r="K667" s="1"/>
      <c r="L667" s="1"/>
      <c r="M667" s="1"/>
      <c r="N667" s="1"/>
      <c r="O667" s="1"/>
      <c r="P667" s="1"/>
      <c r="Q667" s="1"/>
      <c r="R667" s="1"/>
      <c r="S667" s="1"/>
      <c r="T667" s="1"/>
      <c r="U667" s="7"/>
      <c r="V667" s="25"/>
      <c r="W667" s="15"/>
      <c r="X667" s="12"/>
      <c r="Y667" s="1"/>
      <c r="Z667" s="1"/>
      <c r="AA667" s="1"/>
      <c r="AB667" s="1"/>
      <c r="AC667" s="1"/>
      <c r="AD667" s="1"/>
      <c r="AE667" s="1"/>
      <c r="AF667" s="1"/>
      <c r="AG667" s="1"/>
      <c r="AH667" s="1"/>
      <c r="AI667" s="1"/>
      <c r="AJ667" s="1"/>
      <c r="AK667" s="1"/>
      <c r="AL667" s="1"/>
      <c r="AM667" s="1"/>
      <c r="AN667" s="1"/>
      <c r="AO667" s="1"/>
      <c r="AP667" s="1"/>
      <c r="AQ667" s="1"/>
      <c r="AR667" s="1"/>
      <c r="AS667" s="1"/>
      <c r="AT667" s="1"/>
      <c r="AU667" s="1"/>
    </row>
    <row r="668" spans="1:47" ht="15.75" thickBot="1" x14ac:dyDescent="0.3">
      <c r="A668" s="34"/>
      <c r="B668" s="1"/>
      <c r="C668" s="1"/>
      <c r="D668" s="1"/>
      <c r="E668" s="1"/>
      <c r="F668" s="1"/>
      <c r="G668" s="1"/>
      <c r="H668" s="1"/>
      <c r="I668" s="1"/>
      <c r="J668" s="1"/>
      <c r="K668" s="1"/>
      <c r="L668" s="1"/>
      <c r="M668" s="1"/>
      <c r="N668" s="1"/>
      <c r="O668" s="1"/>
      <c r="P668" s="1"/>
      <c r="Q668" s="1"/>
      <c r="R668" s="1"/>
      <c r="S668" s="1"/>
      <c r="T668" s="1"/>
      <c r="U668" s="7"/>
      <c r="V668" s="25"/>
      <c r="W668" s="15"/>
      <c r="X668" s="12"/>
      <c r="Y668" s="1"/>
      <c r="Z668" s="1"/>
      <c r="AA668" s="1"/>
      <c r="AB668" s="1"/>
      <c r="AC668" s="1"/>
      <c r="AD668" s="1"/>
      <c r="AE668" s="1"/>
      <c r="AF668" s="1"/>
      <c r="AG668" s="1"/>
      <c r="AH668" s="1"/>
      <c r="AI668" s="1"/>
      <c r="AJ668" s="1"/>
      <c r="AK668" s="1"/>
      <c r="AL668" s="1"/>
      <c r="AM668" s="1"/>
      <c r="AN668" s="1"/>
      <c r="AO668" s="1"/>
      <c r="AP668" s="1"/>
      <c r="AQ668" s="1"/>
      <c r="AR668" s="1"/>
      <c r="AS668" s="1"/>
      <c r="AT668" s="1"/>
      <c r="AU668" s="1"/>
    </row>
    <row r="669" spans="1:47" ht="15.75" thickBot="1" x14ac:dyDescent="0.3">
      <c r="A669" s="34"/>
      <c r="B669" s="1"/>
      <c r="C669" s="1"/>
      <c r="D669" s="1"/>
      <c r="E669" s="1"/>
      <c r="F669" s="1"/>
      <c r="G669" s="1"/>
      <c r="H669" s="1"/>
      <c r="I669" s="1"/>
      <c r="J669" s="1"/>
      <c r="K669" s="1"/>
      <c r="L669" s="1"/>
      <c r="M669" s="1"/>
      <c r="N669" s="1"/>
      <c r="O669" s="1"/>
      <c r="P669" s="1"/>
      <c r="Q669" s="1"/>
      <c r="R669" s="1"/>
      <c r="S669" s="1"/>
      <c r="T669" s="1"/>
      <c r="U669" s="7"/>
      <c r="V669" s="25"/>
      <c r="W669" s="15"/>
      <c r="X669" s="12"/>
      <c r="Y669" s="1"/>
      <c r="Z669" s="1"/>
      <c r="AA669" s="1"/>
      <c r="AB669" s="1"/>
      <c r="AC669" s="1"/>
      <c r="AD669" s="1"/>
      <c r="AE669" s="1"/>
      <c r="AF669" s="1"/>
      <c r="AG669" s="1"/>
      <c r="AH669" s="1"/>
      <c r="AI669" s="1"/>
      <c r="AJ669" s="1"/>
      <c r="AK669" s="1"/>
      <c r="AL669" s="1"/>
      <c r="AM669" s="1"/>
      <c r="AN669" s="1"/>
      <c r="AO669" s="1"/>
      <c r="AP669" s="1"/>
      <c r="AQ669" s="1"/>
      <c r="AR669" s="1"/>
      <c r="AS669" s="1"/>
      <c r="AT669" s="1"/>
      <c r="AU669" s="1"/>
    </row>
    <row r="670" spans="1:47" ht="15.75" thickBot="1" x14ac:dyDescent="0.3">
      <c r="A670" s="34"/>
      <c r="B670" s="1"/>
      <c r="C670" s="1"/>
      <c r="D670" s="1"/>
      <c r="E670" s="1"/>
      <c r="F670" s="1"/>
      <c r="G670" s="1"/>
      <c r="H670" s="1"/>
      <c r="I670" s="1"/>
      <c r="J670" s="1"/>
      <c r="K670" s="1"/>
      <c r="L670" s="1"/>
      <c r="M670" s="1"/>
      <c r="N670" s="1"/>
      <c r="O670" s="1"/>
      <c r="P670" s="1"/>
      <c r="Q670" s="1"/>
      <c r="R670" s="1"/>
      <c r="S670" s="1"/>
      <c r="T670" s="1"/>
      <c r="U670" s="7"/>
      <c r="V670" s="25"/>
      <c r="W670" s="15"/>
      <c r="X670" s="12"/>
      <c r="Y670" s="1"/>
      <c r="Z670" s="1"/>
      <c r="AA670" s="1"/>
      <c r="AB670" s="1"/>
      <c r="AC670" s="1"/>
      <c r="AD670" s="1"/>
      <c r="AE670" s="1"/>
      <c r="AF670" s="1"/>
      <c r="AG670" s="1"/>
      <c r="AH670" s="1"/>
      <c r="AI670" s="1"/>
      <c r="AJ670" s="1"/>
      <c r="AK670" s="1"/>
      <c r="AL670" s="1"/>
      <c r="AM670" s="1"/>
      <c r="AN670" s="1"/>
      <c r="AO670" s="1"/>
      <c r="AP670" s="1"/>
      <c r="AQ670" s="1"/>
      <c r="AR670" s="1"/>
      <c r="AS670" s="1"/>
      <c r="AT670" s="1"/>
      <c r="AU670" s="1"/>
    </row>
    <row r="671" spans="1:47" ht="15.75" thickBot="1" x14ac:dyDescent="0.3">
      <c r="A671" s="34"/>
      <c r="B671" s="1"/>
      <c r="C671" s="1"/>
      <c r="D671" s="1"/>
      <c r="E671" s="1"/>
      <c r="F671" s="1"/>
      <c r="G671" s="1"/>
      <c r="H671" s="1"/>
      <c r="I671" s="1"/>
      <c r="J671" s="1"/>
      <c r="K671" s="1"/>
      <c r="L671" s="1"/>
      <c r="M671" s="1"/>
      <c r="N671" s="1"/>
      <c r="O671" s="1"/>
      <c r="P671" s="1"/>
      <c r="Q671" s="1"/>
      <c r="R671" s="1"/>
      <c r="S671" s="1"/>
      <c r="T671" s="1"/>
      <c r="U671" s="7"/>
      <c r="V671" s="25"/>
      <c r="W671" s="15"/>
      <c r="X671" s="12"/>
      <c r="Y671" s="1"/>
      <c r="Z671" s="1"/>
      <c r="AA671" s="1"/>
      <c r="AB671" s="1"/>
      <c r="AC671" s="1"/>
      <c r="AD671" s="1"/>
      <c r="AE671" s="1"/>
      <c r="AF671" s="1"/>
      <c r="AG671" s="1"/>
      <c r="AH671" s="1"/>
      <c r="AI671" s="1"/>
      <c r="AJ671" s="1"/>
      <c r="AK671" s="1"/>
      <c r="AL671" s="1"/>
      <c r="AM671" s="1"/>
      <c r="AN671" s="1"/>
      <c r="AO671" s="1"/>
      <c r="AP671" s="1"/>
      <c r="AQ671" s="1"/>
      <c r="AR671" s="1"/>
      <c r="AS671" s="1"/>
      <c r="AT671" s="1"/>
      <c r="AU671" s="1"/>
    </row>
    <row r="672" spans="1:47" ht="15.75" thickBot="1" x14ac:dyDescent="0.3">
      <c r="A672" s="34"/>
      <c r="B672" s="1"/>
      <c r="C672" s="1"/>
      <c r="D672" s="1"/>
      <c r="E672" s="1"/>
      <c r="F672" s="1"/>
      <c r="G672" s="1"/>
      <c r="H672" s="1"/>
      <c r="I672" s="1"/>
      <c r="J672" s="1"/>
      <c r="K672" s="1"/>
      <c r="L672" s="1"/>
      <c r="M672" s="1"/>
      <c r="N672" s="1"/>
      <c r="O672" s="1"/>
      <c r="P672" s="1"/>
      <c r="Q672" s="1"/>
      <c r="R672" s="1"/>
      <c r="S672" s="1"/>
      <c r="T672" s="1"/>
      <c r="U672" s="7"/>
      <c r="V672" s="25"/>
      <c r="W672" s="15"/>
      <c r="X672" s="12"/>
      <c r="Y672" s="1"/>
      <c r="Z672" s="1"/>
      <c r="AA672" s="1"/>
      <c r="AB672" s="1"/>
      <c r="AC672" s="1"/>
      <c r="AD672" s="1"/>
      <c r="AE672" s="1"/>
      <c r="AF672" s="1"/>
      <c r="AG672" s="1"/>
      <c r="AH672" s="1"/>
      <c r="AI672" s="1"/>
      <c r="AJ672" s="1"/>
      <c r="AK672" s="1"/>
      <c r="AL672" s="1"/>
      <c r="AM672" s="1"/>
      <c r="AN672" s="1"/>
      <c r="AO672" s="1"/>
      <c r="AP672" s="1"/>
      <c r="AQ672" s="1"/>
      <c r="AR672" s="1"/>
      <c r="AS672" s="1"/>
      <c r="AT672" s="1"/>
      <c r="AU672" s="1"/>
    </row>
    <row r="673" spans="1:47" ht="15.75" thickBot="1" x14ac:dyDescent="0.3">
      <c r="A673" s="34"/>
      <c r="B673" s="1"/>
      <c r="C673" s="1"/>
      <c r="D673" s="1"/>
      <c r="E673" s="1"/>
      <c r="F673" s="1"/>
      <c r="G673" s="1"/>
      <c r="H673" s="1"/>
      <c r="I673" s="1"/>
      <c r="J673" s="1"/>
      <c r="K673" s="1"/>
      <c r="L673" s="1"/>
      <c r="M673" s="1"/>
      <c r="N673" s="1"/>
      <c r="O673" s="1"/>
      <c r="P673" s="1"/>
      <c r="Q673" s="1"/>
      <c r="R673" s="1"/>
      <c r="S673" s="1"/>
      <c r="T673" s="1"/>
      <c r="U673" s="7"/>
      <c r="V673" s="25"/>
      <c r="W673" s="15"/>
      <c r="X673" s="12"/>
      <c r="Y673" s="1"/>
      <c r="Z673" s="1"/>
      <c r="AA673" s="1"/>
      <c r="AB673" s="1"/>
      <c r="AC673" s="1"/>
      <c r="AD673" s="1"/>
      <c r="AE673" s="1"/>
      <c r="AF673" s="1"/>
      <c r="AG673" s="1"/>
      <c r="AH673" s="1"/>
      <c r="AI673" s="1"/>
      <c r="AJ673" s="1"/>
      <c r="AK673" s="1"/>
      <c r="AL673" s="1"/>
      <c r="AM673" s="1"/>
      <c r="AN673" s="1"/>
      <c r="AO673" s="1"/>
      <c r="AP673" s="1"/>
      <c r="AQ673" s="1"/>
      <c r="AR673" s="1"/>
      <c r="AS673" s="1"/>
      <c r="AT673" s="1"/>
      <c r="AU673" s="1"/>
    </row>
    <row r="674" spans="1:47" ht="15.75" thickBot="1" x14ac:dyDescent="0.3">
      <c r="A674" s="34"/>
      <c r="B674" s="1"/>
      <c r="C674" s="1"/>
      <c r="D674" s="1"/>
      <c r="E674" s="1"/>
      <c r="F674" s="1"/>
      <c r="G674" s="1"/>
      <c r="H674" s="1"/>
      <c r="I674" s="1"/>
      <c r="J674" s="1"/>
      <c r="K674" s="1"/>
      <c r="L674" s="1"/>
      <c r="M674" s="1"/>
      <c r="N674" s="1"/>
      <c r="O674" s="1"/>
      <c r="P674" s="1"/>
      <c r="Q674" s="1"/>
      <c r="R674" s="1"/>
      <c r="S674" s="1"/>
      <c r="T674" s="1"/>
      <c r="U674" s="7"/>
      <c r="V674" s="25"/>
      <c r="W674" s="15"/>
      <c r="X674" s="12"/>
      <c r="Y674" s="1"/>
      <c r="Z674" s="1"/>
      <c r="AA674" s="1"/>
      <c r="AB674" s="1"/>
      <c r="AC674" s="1"/>
      <c r="AD674" s="1"/>
      <c r="AE674" s="1"/>
      <c r="AF674" s="1"/>
      <c r="AG674" s="1"/>
      <c r="AH674" s="1"/>
      <c r="AI674" s="1"/>
      <c r="AJ674" s="1"/>
      <c r="AK674" s="1"/>
      <c r="AL674" s="1"/>
      <c r="AM674" s="1"/>
      <c r="AN674" s="1"/>
      <c r="AO674" s="1"/>
      <c r="AP674" s="1"/>
      <c r="AQ674" s="1"/>
      <c r="AR674" s="1"/>
      <c r="AS674" s="1"/>
      <c r="AT674" s="1"/>
      <c r="AU674" s="1"/>
    </row>
    <row r="675" spans="1:47" ht="15.75" thickBot="1" x14ac:dyDescent="0.3">
      <c r="A675" s="34"/>
      <c r="B675" s="1"/>
      <c r="C675" s="1"/>
      <c r="D675" s="1"/>
      <c r="E675" s="1"/>
      <c r="F675" s="1"/>
      <c r="G675" s="1"/>
      <c r="H675" s="1"/>
      <c r="I675" s="1"/>
      <c r="J675" s="1"/>
      <c r="K675" s="1"/>
      <c r="L675" s="1"/>
      <c r="M675" s="1"/>
      <c r="N675" s="1"/>
      <c r="O675" s="1"/>
      <c r="P675" s="1"/>
      <c r="Q675" s="1"/>
      <c r="R675" s="1"/>
      <c r="S675" s="1"/>
      <c r="T675" s="1"/>
      <c r="U675" s="7"/>
      <c r="V675" s="25"/>
      <c r="W675" s="15"/>
      <c r="X675" s="12"/>
      <c r="Y675" s="1"/>
      <c r="Z675" s="1"/>
      <c r="AA675" s="1"/>
      <c r="AB675" s="1"/>
      <c r="AC675" s="1"/>
      <c r="AD675" s="1"/>
      <c r="AE675" s="1"/>
      <c r="AF675" s="1"/>
      <c r="AG675" s="1"/>
      <c r="AH675" s="1"/>
      <c r="AI675" s="1"/>
      <c r="AJ675" s="1"/>
      <c r="AK675" s="1"/>
      <c r="AL675" s="1"/>
      <c r="AM675" s="1"/>
      <c r="AN675" s="1"/>
      <c r="AO675" s="1"/>
      <c r="AP675" s="1"/>
      <c r="AQ675" s="1"/>
      <c r="AR675" s="1"/>
      <c r="AS675" s="1"/>
      <c r="AT675" s="1"/>
      <c r="AU675" s="1"/>
    </row>
    <row r="676" spans="1:47" ht="15.75" thickBot="1" x14ac:dyDescent="0.3">
      <c r="A676" s="34"/>
      <c r="B676" s="1"/>
      <c r="C676" s="1"/>
      <c r="D676" s="1"/>
      <c r="E676" s="1"/>
      <c r="F676" s="1"/>
      <c r="G676" s="1"/>
      <c r="H676" s="1"/>
      <c r="I676" s="1"/>
      <c r="J676" s="1"/>
      <c r="K676" s="1"/>
      <c r="L676" s="1"/>
      <c r="M676" s="1"/>
      <c r="N676" s="1"/>
      <c r="O676" s="1"/>
      <c r="P676" s="1"/>
      <c r="Q676" s="1"/>
      <c r="R676" s="1"/>
      <c r="S676" s="1"/>
      <c r="T676" s="1"/>
      <c r="U676" s="7"/>
      <c r="V676" s="25"/>
      <c r="W676" s="15"/>
      <c r="X676" s="12"/>
      <c r="Y676" s="1"/>
      <c r="Z676" s="1"/>
      <c r="AA676" s="1"/>
      <c r="AB676" s="1"/>
      <c r="AC676" s="1"/>
      <c r="AD676" s="1"/>
      <c r="AE676" s="1"/>
      <c r="AF676" s="1"/>
      <c r="AG676" s="1"/>
      <c r="AH676" s="1"/>
      <c r="AI676" s="1"/>
      <c r="AJ676" s="1"/>
      <c r="AK676" s="1"/>
      <c r="AL676" s="1"/>
      <c r="AM676" s="1"/>
      <c r="AN676" s="1"/>
      <c r="AO676" s="1"/>
      <c r="AP676" s="1"/>
      <c r="AQ676" s="1"/>
      <c r="AR676" s="1"/>
      <c r="AS676" s="1"/>
      <c r="AT676" s="1"/>
      <c r="AU676" s="1"/>
    </row>
    <row r="677" spans="1:47" ht="15.75" thickBot="1" x14ac:dyDescent="0.3">
      <c r="A677" s="34"/>
      <c r="B677" s="1"/>
      <c r="C677" s="1"/>
      <c r="D677" s="1"/>
      <c r="E677" s="1"/>
      <c r="F677" s="1"/>
      <c r="G677" s="1"/>
      <c r="H677" s="1"/>
      <c r="I677" s="1"/>
      <c r="J677" s="1"/>
      <c r="K677" s="1"/>
      <c r="L677" s="1"/>
      <c r="M677" s="1"/>
      <c r="N677" s="1"/>
      <c r="O677" s="1"/>
      <c r="P677" s="1"/>
      <c r="Q677" s="1"/>
      <c r="R677" s="1"/>
      <c r="S677" s="1"/>
      <c r="T677" s="1"/>
      <c r="U677" s="7"/>
      <c r="V677" s="25"/>
      <c r="W677" s="15"/>
      <c r="X677" s="12"/>
      <c r="Y677" s="1"/>
      <c r="Z677" s="1"/>
      <c r="AA677" s="1"/>
      <c r="AB677" s="1"/>
      <c r="AC677" s="1"/>
      <c r="AD677" s="1"/>
      <c r="AE677" s="1"/>
      <c r="AF677" s="1"/>
      <c r="AG677" s="1"/>
      <c r="AH677" s="1"/>
      <c r="AI677" s="1"/>
      <c r="AJ677" s="1"/>
      <c r="AK677" s="1"/>
      <c r="AL677" s="1"/>
      <c r="AM677" s="1"/>
      <c r="AN677" s="1"/>
      <c r="AO677" s="1"/>
      <c r="AP677" s="1"/>
      <c r="AQ677" s="1"/>
      <c r="AR677" s="1"/>
      <c r="AS677" s="1"/>
      <c r="AT677" s="1"/>
      <c r="AU677" s="1"/>
    </row>
    <row r="678" spans="1:47" ht="15.75" thickBot="1" x14ac:dyDescent="0.3">
      <c r="A678" s="34"/>
      <c r="B678" s="1"/>
      <c r="C678" s="1"/>
      <c r="D678" s="1"/>
      <c r="E678" s="1"/>
      <c r="F678" s="1"/>
      <c r="G678" s="1"/>
      <c r="H678" s="1"/>
      <c r="I678" s="1"/>
      <c r="J678" s="1"/>
      <c r="K678" s="1"/>
      <c r="L678" s="1"/>
      <c r="M678" s="1"/>
      <c r="N678" s="1"/>
      <c r="O678" s="1"/>
      <c r="P678" s="1"/>
      <c r="Q678" s="1"/>
      <c r="R678" s="1"/>
      <c r="S678" s="1"/>
      <c r="T678" s="1"/>
      <c r="U678" s="7"/>
      <c r="V678" s="25"/>
      <c r="W678" s="15"/>
      <c r="X678" s="12"/>
      <c r="Y678" s="1"/>
      <c r="Z678" s="1"/>
      <c r="AA678" s="1"/>
      <c r="AB678" s="1"/>
      <c r="AC678" s="1"/>
      <c r="AD678" s="1"/>
      <c r="AE678" s="1"/>
      <c r="AF678" s="1"/>
      <c r="AG678" s="1"/>
      <c r="AH678" s="1"/>
      <c r="AI678" s="1"/>
      <c r="AJ678" s="1"/>
      <c r="AK678" s="1"/>
      <c r="AL678" s="1"/>
      <c r="AM678" s="1"/>
      <c r="AN678" s="1"/>
      <c r="AO678" s="1"/>
      <c r="AP678" s="1"/>
      <c r="AQ678" s="1"/>
      <c r="AR678" s="1"/>
      <c r="AS678" s="1"/>
      <c r="AT678" s="1"/>
      <c r="AU678" s="1"/>
    </row>
    <row r="679" spans="1:47" ht="15.75" thickBot="1" x14ac:dyDescent="0.3">
      <c r="A679" s="34"/>
      <c r="B679" s="1"/>
      <c r="C679" s="1"/>
      <c r="D679" s="1"/>
      <c r="E679" s="1"/>
      <c r="F679" s="1"/>
      <c r="G679" s="1"/>
      <c r="H679" s="1"/>
      <c r="I679" s="1"/>
      <c r="J679" s="1"/>
      <c r="K679" s="1"/>
      <c r="L679" s="1"/>
      <c r="M679" s="1"/>
      <c r="N679" s="1"/>
      <c r="O679" s="1"/>
      <c r="P679" s="1"/>
      <c r="Q679" s="1"/>
      <c r="R679" s="1"/>
      <c r="S679" s="1"/>
      <c r="T679" s="1"/>
      <c r="U679" s="7"/>
      <c r="V679" s="25"/>
      <c r="W679" s="15"/>
      <c r="X679" s="12"/>
      <c r="Y679" s="1"/>
      <c r="Z679" s="1"/>
      <c r="AA679" s="1"/>
      <c r="AB679" s="1"/>
      <c r="AC679" s="1"/>
      <c r="AD679" s="1"/>
      <c r="AE679" s="1"/>
      <c r="AF679" s="1"/>
      <c r="AG679" s="1"/>
      <c r="AH679" s="1"/>
      <c r="AI679" s="1"/>
      <c r="AJ679" s="1"/>
      <c r="AK679" s="1"/>
      <c r="AL679" s="1"/>
      <c r="AM679" s="1"/>
      <c r="AN679" s="1"/>
      <c r="AO679" s="1"/>
      <c r="AP679" s="1"/>
      <c r="AQ679" s="1"/>
      <c r="AR679" s="1"/>
      <c r="AS679" s="1"/>
      <c r="AT679" s="1"/>
      <c r="AU679" s="1"/>
    </row>
    <row r="680" spans="1:47" ht="15.75" thickBot="1" x14ac:dyDescent="0.3">
      <c r="A680" s="34"/>
      <c r="B680" s="1"/>
      <c r="C680" s="1"/>
      <c r="D680" s="1"/>
      <c r="E680" s="1"/>
      <c r="F680" s="1"/>
      <c r="G680" s="1"/>
      <c r="H680" s="1"/>
      <c r="I680" s="1"/>
      <c r="J680" s="1"/>
      <c r="K680" s="1"/>
      <c r="L680" s="1"/>
      <c r="M680" s="1"/>
      <c r="N680" s="1"/>
      <c r="O680" s="1"/>
      <c r="P680" s="1"/>
      <c r="Q680" s="1"/>
      <c r="R680" s="1"/>
      <c r="S680" s="1"/>
      <c r="T680" s="1"/>
      <c r="U680" s="7"/>
      <c r="V680" s="25"/>
      <c r="W680" s="15"/>
      <c r="X680" s="12"/>
      <c r="Y680" s="1"/>
      <c r="Z680" s="1"/>
      <c r="AA680" s="1"/>
      <c r="AB680" s="1"/>
      <c r="AC680" s="1"/>
      <c r="AD680" s="1"/>
      <c r="AE680" s="1"/>
      <c r="AF680" s="1"/>
      <c r="AG680" s="1"/>
      <c r="AH680" s="1"/>
      <c r="AI680" s="1"/>
      <c r="AJ680" s="1"/>
      <c r="AK680" s="1"/>
      <c r="AL680" s="1"/>
      <c r="AM680" s="1"/>
      <c r="AN680" s="1"/>
      <c r="AO680" s="1"/>
      <c r="AP680" s="1"/>
      <c r="AQ680" s="1"/>
      <c r="AR680" s="1"/>
      <c r="AS680" s="1"/>
      <c r="AT680" s="1"/>
      <c r="AU680" s="1"/>
    </row>
    <row r="681" spans="1:47" ht="15.75" thickBot="1" x14ac:dyDescent="0.3">
      <c r="A681" s="34"/>
      <c r="B681" s="1"/>
      <c r="C681" s="1"/>
      <c r="D681" s="1"/>
      <c r="E681" s="1"/>
      <c r="F681" s="1"/>
      <c r="G681" s="1"/>
      <c r="H681" s="1"/>
      <c r="I681" s="1"/>
      <c r="J681" s="1"/>
      <c r="K681" s="1"/>
      <c r="L681" s="1"/>
      <c r="M681" s="1"/>
      <c r="N681" s="1"/>
      <c r="O681" s="1"/>
      <c r="P681" s="1"/>
      <c r="Q681" s="1"/>
      <c r="R681" s="1"/>
      <c r="S681" s="1"/>
      <c r="T681" s="1"/>
      <c r="U681" s="7"/>
      <c r="V681" s="25"/>
      <c r="W681" s="15"/>
      <c r="X681" s="12"/>
      <c r="Y681" s="1"/>
      <c r="Z681" s="1"/>
      <c r="AA681" s="1"/>
      <c r="AB681" s="1"/>
      <c r="AC681" s="1"/>
      <c r="AD681" s="1"/>
      <c r="AE681" s="1"/>
      <c r="AF681" s="1"/>
      <c r="AG681" s="1"/>
      <c r="AH681" s="1"/>
      <c r="AI681" s="1"/>
      <c r="AJ681" s="1"/>
      <c r="AK681" s="1"/>
      <c r="AL681" s="1"/>
      <c r="AM681" s="1"/>
      <c r="AN681" s="1"/>
      <c r="AO681" s="1"/>
      <c r="AP681" s="1"/>
      <c r="AQ681" s="1"/>
      <c r="AR681" s="1"/>
      <c r="AS681" s="1"/>
      <c r="AT681" s="1"/>
      <c r="AU681" s="1"/>
    </row>
    <row r="682" spans="1:47" ht="15.75" thickBot="1" x14ac:dyDescent="0.3">
      <c r="A682" s="34"/>
      <c r="B682" s="1"/>
      <c r="C682" s="1"/>
      <c r="D682" s="1"/>
      <c r="E682" s="1"/>
      <c r="F682" s="1"/>
      <c r="G682" s="1"/>
      <c r="H682" s="1"/>
      <c r="I682" s="1"/>
      <c r="J682" s="1"/>
      <c r="K682" s="1"/>
      <c r="L682" s="1"/>
      <c r="M682" s="1"/>
      <c r="N682" s="1"/>
      <c r="O682" s="1"/>
      <c r="P682" s="1"/>
      <c r="Q682" s="1"/>
      <c r="R682" s="1"/>
      <c r="S682" s="1"/>
      <c r="T682" s="1"/>
      <c r="U682" s="7"/>
      <c r="V682" s="25"/>
      <c r="W682" s="15"/>
      <c r="X682" s="12"/>
      <c r="Y682" s="1"/>
      <c r="Z682" s="1"/>
      <c r="AA682" s="1"/>
      <c r="AB682" s="1"/>
      <c r="AC682" s="1"/>
      <c r="AD682" s="1"/>
      <c r="AE682" s="1"/>
      <c r="AF682" s="1"/>
      <c r="AG682" s="1"/>
      <c r="AH682" s="1"/>
      <c r="AI682" s="1"/>
      <c r="AJ682" s="1"/>
      <c r="AK682" s="1"/>
      <c r="AL682" s="1"/>
      <c r="AM682" s="1"/>
      <c r="AN682" s="1"/>
      <c r="AO682" s="1"/>
      <c r="AP682" s="1"/>
      <c r="AQ682" s="1"/>
      <c r="AR682" s="1"/>
      <c r="AS682" s="1"/>
      <c r="AT682" s="1"/>
      <c r="AU682" s="1"/>
    </row>
    <row r="683" spans="1:47" ht="15.75" thickBot="1" x14ac:dyDescent="0.3">
      <c r="A683" s="34"/>
      <c r="B683" s="1"/>
      <c r="C683" s="1"/>
      <c r="D683" s="1"/>
      <c r="E683" s="1"/>
      <c r="F683" s="1"/>
      <c r="G683" s="1"/>
      <c r="H683" s="1"/>
      <c r="I683" s="1"/>
      <c r="J683" s="1"/>
      <c r="K683" s="1"/>
      <c r="L683" s="1"/>
      <c r="M683" s="1"/>
      <c r="N683" s="1"/>
      <c r="O683" s="1"/>
      <c r="P683" s="1"/>
      <c r="Q683" s="1"/>
      <c r="R683" s="1"/>
      <c r="S683" s="1"/>
      <c r="T683" s="1"/>
      <c r="U683" s="7"/>
      <c r="V683" s="25"/>
      <c r="W683" s="15"/>
      <c r="X683" s="12"/>
      <c r="Y683" s="1"/>
      <c r="Z683" s="1"/>
      <c r="AA683" s="1"/>
      <c r="AB683" s="1"/>
      <c r="AC683" s="1"/>
      <c r="AD683" s="1"/>
      <c r="AE683" s="1"/>
      <c r="AF683" s="1"/>
      <c r="AG683" s="1"/>
      <c r="AH683" s="1"/>
      <c r="AI683" s="1"/>
      <c r="AJ683" s="1"/>
      <c r="AK683" s="1"/>
      <c r="AL683" s="1"/>
      <c r="AM683" s="1"/>
      <c r="AN683" s="1"/>
      <c r="AO683" s="1"/>
      <c r="AP683" s="1"/>
      <c r="AQ683" s="1"/>
      <c r="AR683" s="1"/>
      <c r="AS683" s="1"/>
      <c r="AT683" s="1"/>
      <c r="AU683" s="1"/>
    </row>
    <row r="684" spans="1:47" ht="15.75" thickBot="1" x14ac:dyDescent="0.3">
      <c r="A684" s="34"/>
      <c r="B684" s="1"/>
      <c r="C684" s="1"/>
      <c r="D684" s="1"/>
      <c r="E684" s="1"/>
      <c r="F684" s="1"/>
      <c r="G684" s="1"/>
      <c r="H684" s="1"/>
      <c r="I684" s="1"/>
      <c r="J684" s="1"/>
      <c r="K684" s="1"/>
      <c r="L684" s="1"/>
      <c r="M684" s="1"/>
      <c r="N684" s="1"/>
      <c r="O684" s="1"/>
      <c r="P684" s="1"/>
      <c r="Q684" s="1"/>
      <c r="R684" s="1"/>
      <c r="S684" s="1"/>
      <c r="T684" s="1"/>
      <c r="U684" s="7"/>
      <c r="V684" s="25"/>
      <c r="W684" s="15"/>
      <c r="X684" s="12"/>
      <c r="Y684" s="1"/>
      <c r="Z684" s="1"/>
      <c r="AA684" s="1"/>
      <c r="AB684" s="1"/>
      <c r="AC684" s="1"/>
      <c r="AD684" s="1"/>
      <c r="AE684" s="1"/>
      <c r="AF684" s="1"/>
      <c r="AG684" s="1"/>
      <c r="AH684" s="1"/>
      <c r="AI684" s="1"/>
      <c r="AJ684" s="1"/>
      <c r="AK684" s="1"/>
      <c r="AL684" s="1"/>
      <c r="AM684" s="1"/>
      <c r="AN684" s="1"/>
      <c r="AO684" s="1"/>
      <c r="AP684" s="1"/>
      <c r="AQ684" s="1"/>
      <c r="AR684" s="1"/>
      <c r="AS684" s="1"/>
      <c r="AT684" s="1"/>
      <c r="AU684" s="1"/>
    </row>
    <row r="685" spans="1:47" ht="15.75" thickBot="1" x14ac:dyDescent="0.3">
      <c r="A685" s="34"/>
      <c r="B685" s="1"/>
      <c r="C685" s="1"/>
      <c r="D685" s="1"/>
      <c r="E685" s="1"/>
      <c r="F685" s="1"/>
      <c r="G685" s="1"/>
      <c r="H685" s="1"/>
      <c r="I685" s="1"/>
      <c r="J685" s="1"/>
      <c r="K685" s="1"/>
      <c r="L685" s="1"/>
      <c r="M685" s="1"/>
      <c r="N685" s="1"/>
      <c r="O685" s="1"/>
      <c r="P685" s="1"/>
      <c r="Q685" s="1"/>
      <c r="R685" s="1"/>
      <c r="S685" s="1"/>
      <c r="T685" s="1"/>
      <c r="U685" s="7"/>
      <c r="V685" s="25"/>
      <c r="W685" s="15"/>
      <c r="X685" s="12"/>
      <c r="Y685" s="1"/>
      <c r="Z685" s="1"/>
      <c r="AA685" s="1"/>
      <c r="AB685" s="1"/>
      <c r="AC685" s="1"/>
      <c r="AD685" s="1"/>
      <c r="AE685" s="1"/>
      <c r="AF685" s="1"/>
      <c r="AG685" s="1"/>
      <c r="AH685" s="1"/>
      <c r="AI685" s="1"/>
      <c r="AJ685" s="1"/>
      <c r="AK685" s="1"/>
      <c r="AL685" s="1"/>
      <c r="AM685" s="1"/>
      <c r="AN685" s="1"/>
      <c r="AO685" s="1"/>
      <c r="AP685" s="1"/>
      <c r="AQ685" s="1"/>
      <c r="AR685" s="1"/>
      <c r="AS685" s="1"/>
      <c r="AT685" s="1"/>
      <c r="AU685" s="1"/>
    </row>
    <row r="686" spans="1:47" ht="15.75" thickBot="1" x14ac:dyDescent="0.3">
      <c r="A686" s="34"/>
      <c r="B686" s="1"/>
      <c r="C686" s="1"/>
      <c r="D686" s="1"/>
      <c r="E686" s="1"/>
      <c r="F686" s="1"/>
      <c r="G686" s="1"/>
      <c r="H686" s="1"/>
      <c r="I686" s="1"/>
      <c r="J686" s="1"/>
      <c r="K686" s="1"/>
      <c r="L686" s="1"/>
      <c r="M686" s="1"/>
      <c r="N686" s="1"/>
      <c r="O686" s="1"/>
      <c r="P686" s="1"/>
      <c r="Q686" s="1"/>
      <c r="R686" s="1"/>
      <c r="S686" s="1"/>
      <c r="T686" s="1"/>
      <c r="U686" s="7"/>
      <c r="V686" s="25"/>
      <c r="W686" s="15"/>
      <c r="X686" s="12"/>
      <c r="Y686" s="1"/>
      <c r="Z686" s="1"/>
      <c r="AA686" s="1"/>
      <c r="AB686" s="1"/>
      <c r="AC686" s="1"/>
      <c r="AD686" s="1"/>
      <c r="AE686" s="1"/>
      <c r="AF686" s="1"/>
      <c r="AG686" s="1"/>
      <c r="AH686" s="1"/>
      <c r="AI686" s="1"/>
      <c r="AJ686" s="1"/>
      <c r="AK686" s="1"/>
      <c r="AL686" s="1"/>
      <c r="AM686" s="1"/>
      <c r="AN686" s="1"/>
      <c r="AO686" s="1"/>
      <c r="AP686" s="1"/>
      <c r="AQ686" s="1"/>
      <c r="AR686" s="1"/>
      <c r="AS686" s="1"/>
      <c r="AT686" s="1"/>
      <c r="AU686" s="1"/>
    </row>
    <row r="687" spans="1:47" ht="15.75" thickBot="1" x14ac:dyDescent="0.3">
      <c r="A687" s="34"/>
      <c r="B687" s="1"/>
      <c r="C687" s="1"/>
      <c r="D687" s="1"/>
      <c r="E687" s="1"/>
      <c r="F687" s="1"/>
      <c r="G687" s="1"/>
      <c r="H687" s="1"/>
      <c r="I687" s="1"/>
      <c r="J687" s="1"/>
      <c r="K687" s="1"/>
      <c r="L687" s="1"/>
      <c r="M687" s="1"/>
      <c r="N687" s="1"/>
      <c r="O687" s="1"/>
      <c r="P687" s="1"/>
      <c r="Q687" s="1"/>
      <c r="R687" s="1"/>
      <c r="S687" s="1"/>
      <c r="T687" s="1"/>
      <c r="U687" s="7"/>
      <c r="V687" s="25"/>
      <c r="W687" s="15"/>
      <c r="X687" s="12"/>
      <c r="Y687" s="1"/>
      <c r="Z687" s="1"/>
      <c r="AA687" s="1"/>
      <c r="AB687" s="1"/>
      <c r="AC687" s="1"/>
      <c r="AD687" s="1"/>
      <c r="AE687" s="1"/>
      <c r="AF687" s="1"/>
      <c r="AG687" s="1"/>
      <c r="AH687" s="1"/>
      <c r="AI687" s="1"/>
      <c r="AJ687" s="1"/>
      <c r="AK687" s="1"/>
      <c r="AL687" s="1"/>
      <c r="AM687" s="1"/>
      <c r="AN687" s="1"/>
      <c r="AO687" s="1"/>
      <c r="AP687" s="1"/>
      <c r="AQ687" s="1"/>
      <c r="AR687" s="1"/>
      <c r="AS687" s="1"/>
      <c r="AT687" s="1"/>
      <c r="AU687" s="1"/>
    </row>
    <row r="688" spans="1:47" ht="15.75" thickBot="1" x14ac:dyDescent="0.3">
      <c r="A688" s="34"/>
      <c r="B688" s="1"/>
      <c r="C688" s="1"/>
      <c r="D688" s="1"/>
      <c r="E688" s="1"/>
      <c r="F688" s="1"/>
      <c r="G688" s="1"/>
      <c r="H688" s="1"/>
      <c r="I688" s="1"/>
      <c r="J688" s="1"/>
      <c r="K688" s="1"/>
      <c r="L688" s="1"/>
      <c r="M688" s="1"/>
      <c r="N688" s="1"/>
      <c r="O688" s="1"/>
      <c r="P688" s="1"/>
      <c r="Q688" s="1"/>
      <c r="R688" s="1"/>
      <c r="S688" s="1"/>
      <c r="T688" s="1"/>
      <c r="U688" s="7"/>
      <c r="V688" s="25"/>
      <c r="W688" s="15"/>
      <c r="X688" s="12"/>
      <c r="Y688" s="1"/>
      <c r="Z688" s="1"/>
      <c r="AA688" s="1"/>
      <c r="AB688" s="1"/>
      <c r="AC688" s="1"/>
      <c r="AD688" s="1"/>
      <c r="AE688" s="1"/>
      <c r="AF688" s="1"/>
      <c r="AG688" s="1"/>
      <c r="AH688" s="1"/>
      <c r="AI688" s="1"/>
      <c r="AJ688" s="1"/>
      <c r="AK688" s="1"/>
      <c r="AL688" s="1"/>
      <c r="AM688" s="1"/>
      <c r="AN688" s="1"/>
      <c r="AO688" s="1"/>
      <c r="AP688" s="1"/>
      <c r="AQ688" s="1"/>
      <c r="AR688" s="1"/>
      <c r="AS688" s="1"/>
      <c r="AT688" s="1"/>
      <c r="AU688" s="1"/>
    </row>
    <row r="689" spans="1:47" ht="15.75" thickBot="1" x14ac:dyDescent="0.3">
      <c r="A689" s="34"/>
      <c r="B689" s="1"/>
      <c r="C689" s="1"/>
      <c r="D689" s="1"/>
      <c r="E689" s="1"/>
      <c r="F689" s="1"/>
      <c r="G689" s="1"/>
      <c r="H689" s="1"/>
      <c r="I689" s="1"/>
      <c r="J689" s="1"/>
      <c r="K689" s="1"/>
      <c r="L689" s="1"/>
      <c r="M689" s="1"/>
      <c r="N689" s="1"/>
      <c r="O689" s="1"/>
      <c r="P689" s="1"/>
      <c r="Q689" s="1"/>
      <c r="R689" s="1"/>
      <c r="S689" s="1"/>
      <c r="T689" s="1"/>
      <c r="U689" s="7"/>
      <c r="V689" s="25"/>
      <c r="W689" s="15"/>
      <c r="X689" s="12"/>
      <c r="Y689" s="1"/>
      <c r="Z689" s="1"/>
      <c r="AA689" s="1"/>
      <c r="AB689" s="1"/>
      <c r="AC689" s="1"/>
      <c r="AD689" s="1"/>
      <c r="AE689" s="1"/>
      <c r="AF689" s="1"/>
      <c r="AG689" s="1"/>
      <c r="AH689" s="1"/>
      <c r="AI689" s="1"/>
      <c r="AJ689" s="1"/>
      <c r="AK689" s="1"/>
      <c r="AL689" s="1"/>
      <c r="AM689" s="1"/>
      <c r="AN689" s="1"/>
      <c r="AO689" s="1"/>
      <c r="AP689" s="1"/>
      <c r="AQ689" s="1"/>
      <c r="AR689" s="1"/>
      <c r="AS689" s="1"/>
      <c r="AT689" s="1"/>
      <c r="AU689" s="1"/>
    </row>
    <row r="690" spans="1:47" ht="15.75" thickBot="1" x14ac:dyDescent="0.3">
      <c r="A690" s="34"/>
      <c r="B690" s="1"/>
      <c r="C690" s="1"/>
      <c r="D690" s="1"/>
      <c r="E690" s="1"/>
      <c r="F690" s="1"/>
      <c r="G690" s="1"/>
      <c r="H690" s="1"/>
      <c r="I690" s="1"/>
      <c r="J690" s="1"/>
      <c r="K690" s="1"/>
      <c r="L690" s="1"/>
      <c r="M690" s="1"/>
      <c r="N690" s="1"/>
      <c r="O690" s="1"/>
      <c r="P690" s="1"/>
      <c r="Q690" s="1"/>
      <c r="R690" s="1"/>
      <c r="S690" s="1"/>
      <c r="T690" s="1"/>
      <c r="U690" s="7"/>
      <c r="V690" s="25"/>
      <c r="W690" s="15"/>
      <c r="X690" s="12"/>
      <c r="Y690" s="1"/>
      <c r="Z690" s="1"/>
      <c r="AA690" s="1"/>
      <c r="AB690" s="1"/>
      <c r="AC690" s="1"/>
      <c r="AD690" s="1"/>
      <c r="AE690" s="1"/>
      <c r="AF690" s="1"/>
      <c r="AG690" s="1"/>
      <c r="AH690" s="1"/>
      <c r="AI690" s="1"/>
      <c r="AJ690" s="1"/>
      <c r="AK690" s="1"/>
      <c r="AL690" s="1"/>
      <c r="AM690" s="1"/>
      <c r="AN690" s="1"/>
      <c r="AO690" s="1"/>
      <c r="AP690" s="1"/>
      <c r="AQ690" s="1"/>
      <c r="AR690" s="1"/>
      <c r="AS690" s="1"/>
      <c r="AT690" s="1"/>
      <c r="AU690" s="1"/>
    </row>
    <row r="691" spans="1:47" ht="15.75" thickBot="1" x14ac:dyDescent="0.3">
      <c r="A691" s="34"/>
      <c r="B691" s="1"/>
      <c r="C691" s="1"/>
      <c r="D691" s="1"/>
      <c r="E691" s="1"/>
      <c r="F691" s="1"/>
      <c r="G691" s="1"/>
      <c r="H691" s="1"/>
      <c r="I691" s="1"/>
      <c r="J691" s="1"/>
      <c r="K691" s="1"/>
      <c r="L691" s="1"/>
      <c r="M691" s="1"/>
      <c r="N691" s="1"/>
      <c r="O691" s="1"/>
      <c r="P691" s="1"/>
      <c r="Q691" s="1"/>
      <c r="R691" s="1"/>
      <c r="S691" s="1"/>
      <c r="T691" s="1"/>
      <c r="U691" s="7"/>
      <c r="V691" s="25"/>
      <c r="W691" s="15"/>
      <c r="X691" s="12"/>
      <c r="Y691" s="1"/>
      <c r="Z691" s="1"/>
      <c r="AA691" s="1"/>
      <c r="AB691" s="1"/>
      <c r="AC691" s="1"/>
      <c r="AD691" s="1"/>
      <c r="AE691" s="1"/>
      <c r="AF691" s="1"/>
      <c r="AG691" s="1"/>
      <c r="AH691" s="1"/>
      <c r="AI691" s="1"/>
      <c r="AJ691" s="1"/>
      <c r="AK691" s="1"/>
      <c r="AL691" s="1"/>
      <c r="AM691" s="1"/>
      <c r="AN691" s="1"/>
      <c r="AO691" s="1"/>
      <c r="AP691" s="1"/>
      <c r="AQ691" s="1"/>
      <c r="AR691" s="1"/>
      <c r="AS691" s="1"/>
      <c r="AT691" s="1"/>
      <c r="AU691" s="1"/>
    </row>
    <row r="692" spans="1:47" ht="15.75" thickBot="1" x14ac:dyDescent="0.3">
      <c r="A692" s="34"/>
      <c r="B692" s="1"/>
      <c r="C692" s="1"/>
      <c r="D692" s="1"/>
      <c r="E692" s="1"/>
      <c r="F692" s="1"/>
      <c r="G692" s="1"/>
      <c r="H692" s="1"/>
      <c r="I692" s="1"/>
      <c r="J692" s="1"/>
      <c r="K692" s="1"/>
      <c r="L692" s="1"/>
      <c r="M692" s="1"/>
      <c r="N692" s="1"/>
      <c r="O692" s="1"/>
      <c r="P692" s="1"/>
      <c r="Q692" s="1"/>
      <c r="R692" s="1"/>
      <c r="S692" s="1"/>
      <c r="T692" s="1"/>
      <c r="U692" s="7"/>
      <c r="V692" s="25"/>
      <c r="W692" s="15"/>
      <c r="X692" s="12"/>
      <c r="Y692" s="1"/>
      <c r="Z692" s="1"/>
      <c r="AA692" s="1"/>
      <c r="AB692" s="1"/>
      <c r="AC692" s="1"/>
      <c r="AD692" s="1"/>
      <c r="AE692" s="1"/>
      <c r="AF692" s="1"/>
      <c r="AG692" s="1"/>
      <c r="AH692" s="1"/>
      <c r="AI692" s="1"/>
      <c r="AJ692" s="1"/>
      <c r="AK692" s="1"/>
      <c r="AL692" s="1"/>
      <c r="AM692" s="1"/>
      <c r="AN692" s="1"/>
      <c r="AO692" s="1"/>
      <c r="AP692" s="1"/>
      <c r="AQ692" s="1"/>
      <c r="AR692" s="1"/>
      <c r="AS692" s="1"/>
      <c r="AT692" s="1"/>
      <c r="AU692" s="1"/>
    </row>
    <row r="693" spans="1:47" ht="15.75" thickBot="1" x14ac:dyDescent="0.3">
      <c r="A693" s="34"/>
      <c r="B693" s="1"/>
      <c r="C693" s="1"/>
      <c r="D693" s="1"/>
      <c r="E693" s="1"/>
      <c r="F693" s="1"/>
      <c r="G693" s="1"/>
      <c r="H693" s="1"/>
      <c r="I693" s="1"/>
      <c r="J693" s="1"/>
      <c r="K693" s="1"/>
      <c r="L693" s="1"/>
      <c r="M693" s="1"/>
      <c r="N693" s="1"/>
      <c r="O693" s="1"/>
      <c r="P693" s="1"/>
      <c r="Q693" s="1"/>
      <c r="R693" s="1"/>
      <c r="S693" s="1"/>
      <c r="T693" s="1"/>
      <c r="U693" s="7"/>
      <c r="V693" s="25"/>
      <c r="W693" s="15"/>
      <c r="X693" s="12"/>
      <c r="Y693" s="1"/>
      <c r="Z693" s="1"/>
      <c r="AA693" s="1"/>
      <c r="AB693" s="1"/>
      <c r="AC693" s="1"/>
      <c r="AD693" s="1"/>
      <c r="AE693" s="1"/>
      <c r="AF693" s="1"/>
      <c r="AG693" s="1"/>
      <c r="AH693" s="1"/>
      <c r="AI693" s="1"/>
      <c r="AJ693" s="1"/>
      <c r="AK693" s="1"/>
      <c r="AL693" s="1"/>
      <c r="AM693" s="1"/>
      <c r="AN693" s="1"/>
      <c r="AO693" s="1"/>
      <c r="AP693" s="1"/>
      <c r="AQ693" s="1"/>
      <c r="AR693" s="1"/>
      <c r="AS693" s="1"/>
      <c r="AT693" s="1"/>
      <c r="AU693" s="1"/>
    </row>
    <row r="694" spans="1:47" ht="15.75" thickBot="1" x14ac:dyDescent="0.3">
      <c r="A694" s="34"/>
      <c r="B694" s="1"/>
      <c r="C694" s="1"/>
      <c r="D694" s="1"/>
      <c r="E694" s="1"/>
      <c r="F694" s="1"/>
      <c r="G694" s="1"/>
      <c r="H694" s="1"/>
      <c r="I694" s="1"/>
      <c r="J694" s="1"/>
      <c r="K694" s="1"/>
      <c r="L694" s="1"/>
      <c r="M694" s="1"/>
      <c r="N694" s="1"/>
      <c r="O694" s="1"/>
      <c r="P694" s="1"/>
      <c r="Q694" s="1"/>
      <c r="R694" s="1"/>
      <c r="S694" s="1"/>
      <c r="T694" s="1"/>
      <c r="U694" s="7"/>
      <c r="V694" s="25"/>
      <c r="W694" s="15"/>
      <c r="X694" s="12"/>
      <c r="Y694" s="1"/>
      <c r="Z694" s="1"/>
      <c r="AA694" s="1"/>
      <c r="AB694" s="1"/>
      <c r="AC694" s="1"/>
      <c r="AD694" s="1"/>
      <c r="AE694" s="1"/>
      <c r="AF694" s="1"/>
      <c r="AG694" s="1"/>
      <c r="AH694" s="1"/>
      <c r="AI694" s="1"/>
      <c r="AJ694" s="1"/>
      <c r="AK694" s="1"/>
      <c r="AL694" s="1"/>
      <c r="AM694" s="1"/>
      <c r="AN694" s="1"/>
      <c r="AO694" s="1"/>
      <c r="AP694" s="1"/>
      <c r="AQ694" s="1"/>
      <c r="AR694" s="1"/>
      <c r="AS694" s="1"/>
      <c r="AT694" s="1"/>
      <c r="AU694" s="1"/>
    </row>
    <row r="695" spans="1:47" ht="15.75" thickBot="1" x14ac:dyDescent="0.3">
      <c r="A695" s="34"/>
      <c r="B695" s="1"/>
      <c r="C695" s="1"/>
      <c r="D695" s="1"/>
      <c r="E695" s="1"/>
      <c r="F695" s="1"/>
      <c r="G695" s="1"/>
      <c r="H695" s="1"/>
      <c r="I695" s="1"/>
      <c r="J695" s="1"/>
      <c r="K695" s="1"/>
      <c r="L695" s="1"/>
      <c r="M695" s="1"/>
      <c r="N695" s="1"/>
      <c r="O695" s="1"/>
      <c r="P695" s="1"/>
      <c r="Q695" s="1"/>
      <c r="R695" s="1"/>
      <c r="S695" s="1"/>
      <c r="T695" s="1"/>
      <c r="U695" s="7"/>
      <c r="V695" s="25"/>
      <c r="W695" s="15"/>
      <c r="X695" s="12"/>
      <c r="Y695" s="1"/>
      <c r="Z695" s="1"/>
      <c r="AA695" s="1"/>
      <c r="AB695" s="1"/>
      <c r="AC695" s="1"/>
      <c r="AD695" s="1"/>
      <c r="AE695" s="1"/>
      <c r="AF695" s="1"/>
      <c r="AG695" s="1"/>
      <c r="AH695" s="1"/>
      <c r="AI695" s="1"/>
      <c r="AJ695" s="1"/>
      <c r="AK695" s="1"/>
      <c r="AL695" s="1"/>
      <c r="AM695" s="1"/>
      <c r="AN695" s="1"/>
      <c r="AO695" s="1"/>
      <c r="AP695" s="1"/>
      <c r="AQ695" s="1"/>
      <c r="AR695" s="1"/>
      <c r="AS695" s="1"/>
      <c r="AT695" s="1"/>
      <c r="AU695" s="1"/>
    </row>
    <row r="696" spans="1:47" ht="15.75" thickBot="1" x14ac:dyDescent="0.3">
      <c r="A696" s="34"/>
      <c r="B696" s="1"/>
      <c r="C696" s="1"/>
      <c r="D696" s="1"/>
      <c r="E696" s="1"/>
      <c r="F696" s="1"/>
      <c r="G696" s="1"/>
      <c r="H696" s="1"/>
      <c r="I696" s="1"/>
      <c r="J696" s="1"/>
      <c r="K696" s="1"/>
      <c r="L696" s="1"/>
      <c r="M696" s="1"/>
      <c r="N696" s="1"/>
      <c r="O696" s="1"/>
      <c r="P696" s="1"/>
      <c r="Q696" s="1"/>
      <c r="R696" s="1"/>
      <c r="S696" s="1"/>
      <c r="T696" s="1"/>
      <c r="U696" s="7"/>
      <c r="V696" s="25"/>
      <c r="W696" s="15"/>
      <c r="X696" s="12"/>
      <c r="Y696" s="1"/>
      <c r="Z696" s="1"/>
      <c r="AA696" s="1"/>
      <c r="AB696" s="1"/>
      <c r="AC696" s="1"/>
      <c r="AD696" s="1"/>
      <c r="AE696" s="1"/>
      <c r="AF696" s="1"/>
      <c r="AG696" s="1"/>
      <c r="AH696" s="1"/>
      <c r="AI696" s="1"/>
      <c r="AJ696" s="1"/>
      <c r="AK696" s="1"/>
      <c r="AL696" s="1"/>
      <c r="AM696" s="1"/>
      <c r="AN696" s="1"/>
      <c r="AO696" s="1"/>
      <c r="AP696" s="1"/>
      <c r="AQ696" s="1"/>
      <c r="AR696" s="1"/>
      <c r="AS696" s="1"/>
      <c r="AT696" s="1"/>
      <c r="AU696" s="1"/>
    </row>
    <row r="697" spans="1:47" ht="15.75" thickBot="1" x14ac:dyDescent="0.3">
      <c r="A697" s="34"/>
      <c r="B697" s="1"/>
      <c r="C697" s="1"/>
      <c r="D697" s="1"/>
      <c r="E697" s="1"/>
      <c r="F697" s="1"/>
      <c r="G697" s="1"/>
      <c r="H697" s="1"/>
      <c r="I697" s="1"/>
      <c r="J697" s="1"/>
      <c r="K697" s="1"/>
      <c r="L697" s="1"/>
      <c r="M697" s="1"/>
      <c r="N697" s="1"/>
      <c r="O697" s="1"/>
      <c r="P697" s="1"/>
      <c r="Q697" s="1"/>
      <c r="R697" s="1"/>
      <c r="S697" s="1"/>
      <c r="T697" s="1"/>
      <c r="U697" s="7"/>
      <c r="V697" s="25"/>
      <c r="W697" s="15"/>
      <c r="X697" s="12"/>
      <c r="Y697" s="1"/>
      <c r="Z697" s="1"/>
      <c r="AA697" s="1"/>
      <c r="AB697" s="1"/>
      <c r="AC697" s="1"/>
      <c r="AD697" s="1"/>
      <c r="AE697" s="1"/>
      <c r="AF697" s="1"/>
      <c r="AG697" s="1"/>
      <c r="AH697" s="1"/>
      <c r="AI697" s="1"/>
      <c r="AJ697" s="1"/>
      <c r="AK697" s="1"/>
      <c r="AL697" s="1"/>
      <c r="AM697" s="1"/>
      <c r="AN697" s="1"/>
      <c r="AO697" s="1"/>
      <c r="AP697" s="1"/>
      <c r="AQ697" s="1"/>
      <c r="AR697" s="1"/>
      <c r="AS697" s="1"/>
      <c r="AT697" s="1"/>
      <c r="AU697" s="1"/>
    </row>
    <row r="698" spans="1:47" ht="15.75" thickBot="1" x14ac:dyDescent="0.3">
      <c r="A698" s="34"/>
      <c r="B698" s="1"/>
      <c r="C698" s="1"/>
      <c r="D698" s="1"/>
      <c r="E698" s="1"/>
      <c r="F698" s="1"/>
      <c r="G698" s="1"/>
      <c r="H698" s="1"/>
      <c r="I698" s="1"/>
      <c r="J698" s="1"/>
      <c r="K698" s="1"/>
      <c r="L698" s="1"/>
      <c r="M698" s="1"/>
      <c r="N698" s="1"/>
      <c r="O698" s="1"/>
      <c r="P698" s="1"/>
      <c r="Q698" s="1"/>
      <c r="R698" s="1"/>
      <c r="S698" s="1"/>
      <c r="T698" s="1"/>
      <c r="U698" s="7"/>
      <c r="V698" s="25"/>
      <c r="W698" s="15"/>
      <c r="X698" s="12"/>
      <c r="Y698" s="1"/>
      <c r="Z698" s="1"/>
      <c r="AA698" s="1"/>
      <c r="AB698" s="1"/>
      <c r="AC698" s="1"/>
      <c r="AD698" s="1"/>
      <c r="AE698" s="1"/>
      <c r="AF698" s="1"/>
      <c r="AG698" s="1"/>
      <c r="AH698" s="1"/>
      <c r="AI698" s="1"/>
      <c r="AJ698" s="1"/>
      <c r="AK698" s="1"/>
      <c r="AL698" s="1"/>
      <c r="AM698" s="1"/>
      <c r="AN698" s="1"/>
      <c r="AO698" s="1"/>
      <c r="AP698" s="1"/>
      <c r="AQ698" s="1"/>
      <c r="AR698" s="1"/>
      <c r="AS698" s="1"/>
      <c r="AT698" s="1"/>
      <c r="AU698" s="1"/>
    </row>
    <row r="699" spans="1:47" ht="15.75" thickBot="1" x14ac:dyDescent="0.3">
      <c r="A699" s="34"/>
      <c r="B699" s="1"/>
      <c r="C699" s="1"/>
      <c r="D699" s="1"/>
      <c r="E699" s="1"/>
      <c r="F699" s="1"/>
      <c r="G699" s="1"/>
      <c r="H699" s="1"/>
      <c r="I699" s="1"/>
      <c r="J699" s="1"/>
      <c r="K699" s="1"/>
      <c r="L699" s="1"/>
      <c r="M699" s="1"/>
      <c r="N699" s="1"/>
      <c r="O699" s="1"/>
      <c r="P699" s="1"/>
      <c r="Q699" s="1"/>
      <c r="R699" s="1"/>
      <c r="S699" s="1"/>
      <c r="T699" s="1"/>
      <c r="U699" s="7"/>
      <c r="V699" s="25"/>
      <c r="W699" s="15"/>
      <c r="X699" s="12"/>
      <c r="Y699" s="1"/>
      <c r="Z699" s="1"/>
      <c r="AA699" s="1"/>
      <c r="AB699" s="1"/>
      <c r="AC699" s="1"/>
      <c r="AD699" s="1"/>
      <c r="AE699" s="1"/>
      <c r="AF699" s="1"/>
      <c r="AG699" s="1"/>
      <c r="AH699" s="1"/>
      <c r="AI699" s="1"/>
      <c r="AJ699" s="1"/>
      <c r="AK699" s="1"/>
      <c r="AL699" s="1"/>
      <c r="AM699" s="1"/>
      <c r="AN699" s="1"/>
      <c r="AO699" s="1"/>
      <c r="AP699" s="1"/>
      <c r="AQ699" s="1"/>
      <c r="AR699" s="1"/>
      <c r="AS699" s="1"/>
      <c r="AT699" s="1"/>
      <c r="AU699" s="1"/>
    </row>
    <row r="700" spans="1:47" ht="15.75" thickBot="1" x14ac:dyDescent="0.3">
      <c r="A700" s="34"/>
      <c r="B700" s="1"/>
      <c r="C700" s="1"/>
      <c r="D700" s="1"/>
      <c r="E700" s="1"/>
      <c r="F700" s="1"/>
      <c r="G700" s="1"/>
      <c r="H700" s="1"/>
      <c r="I700" s="1"/>
      <c r="J700" s="1"/>
      <c r="K700" s="1"/>
      <c r="L700" s="1"/>
      <c r="M700" s="1"/>
      <c r="N700" s="1"/>
      <c r="O700" s="1"/>
      <c r="P700" s="1"/>
      <c r="Q700" s="1"/>
      <c r="R700" s="1"/>
      <c r="S700" s="1"/>
      <c r="T700" s="1"/>
      <c r="U700" s="7"/>
      <c r="V700" s="25"/>
      <c r="W700" s="15"/>
      <c r="X700" s="12"/>
      <c r="Y700" s="1"/>
      <c r="Z700" s="1"/>
      <c r="AA700" s="1"/>
      <c r="AB700" s="1"/>
      <c r="AC700" s="1"/>
      <c r="AD700" s="1"/>
      <c r="AE700" s="1"/>
      <c r="AF700" s="1"/>
      <c r="AG700" s="1"/>
      <c r="AH700" s="1"/>
      <c r="AI700" s="1"/>
      <c r="AJ700" s="1"/>
      <c r="AK700" s="1"/>
      <c r="AL700" s="1"/>
      <c r="AM700" s="1"/>
      <c r="AN700" s="1"/>
      <c r="AO700" s="1"/>
      <c r="AP700" s="1"/>
      <c r="AQ700" s="1"/>
      <c r="AR700" s="1"/>
      <c r="AS700" s="1"/>
      <c r="AT700" s="1"/>
      <c r="AU700" s="1"/>
    </row>
    <row r="701" spans="1:47" ht="15.75" thickBot="1" x14ac:dyDescent="0.3">
      <c r="A701" s="34"/>
      <c r="B701" s="1"/>
      <c r="C701" s="1"/>
      <c r="D701" s="1"/>
      <c r="E701" s="1"/>
      <c r="F701" s="1"/>
      <c r="G701" s="1"/>
      <c r="H701" s="1"/>
      <c r="I701" s="1"/>
      <c r="J701" s="1"/>
      <c r="K701" s="1"/>
      <c r="L701" s="1"/>
      <c r="M701" s="1"/>
      <c r="N701" s="1"/>
      <c r="O701" s="1"/>
      <c r="P701" s="1"/>
      <c r="Q701" s="1"/>
      <c r="R701" s="1"/>
      <c r="S701" s="1"/>
      <c r="T701" s="1"/>
      <c r="U701" s="7"/>
      <c r="V701" s="25"/>
      <c r="W701" s="15"/>
      <c r="X701" s="12"/>
      <c r="Y701" s="1"/>
      <c r="Z701" s="1"/>
      <c r="AA701" s="1"/>
      <c r="AB701" s="1"/>
      <c r="AC701" s="1"/>
      <c r="AD701" s="1"/>
      <c r="AE701" s="1"/>
      <c r="AF701" s="1"/>
      <c r="AG701" s="1"/>
      <c r="AH701" s="1"/>
      <c r="AI701" s="1"/>
      <c r="AJ701" s="1"/>
      <c r="AK701" s="1"/>
      <c r="AL701" s="1"/>
      <c r="AM701" s="1"/>
      <c r="AN701" s="1"/>
      <c r="AO701" s="1"/>
      <c r="AP701" s="1"/>
      <c r="AQ701" s="1"/>
      <c r="AR701" s="1"/>
      <c r="AS701" s="1"/>
      <c r="AT701" s="1"/>
      <c r="AU701" s="1"/>
    </row>
    <row r="702" spans="1:47" ht="15.75" thickBot="1" x14ac:dyDescent="0.3">
      <c r="A702" s="34"/>
      <c r="B702" s="1"/>
      <c r="C702" s="1"/>
      <c r="D702" s="1"/>
      <c r="E702" s="1"/>
      <c r="F702" s="1"/>
      <c r="G702" s="1"/>
      <c r="H702" s="1"/>
      <c r="I702" s="1"/>
      <c r="J702" s="1"/>
      <c r="K702" s="1"/>
      <c r="L702" s="1"/>
      <c r="M702" s="1"/>
      <c r="N702" s="1"/>
      <c r="O702" s="1"/>
      <c r="P702" s="1"/>
      <c r="Q702" s="1"/>
      <c r="R702" s="1"/>
      <c r="S702" s="1"/>
      <c r="T702" s="1"/>
      <c r="U702" s="7"/>
      <c r="V702" s="25"/>
      <c r="W702" s="15"/>
      <c r="X702" s="12"/>
      <c r="Y702" s="1"/>
      <c r="Z702" s="1"/>
      <c r="AA702" s="1"/>
      <c r="AB702" s="1"/>
      <c r="AC702" s="1"/>
      <c r="AD702" s="1"/>
      <c r="AE702" s="1"/>
      <c r="AF702" s="1"/>
      <c r="AG702" s="1"/>
      <c r="AH702" s="1"/>
      <c r="AI702" s="1"/>
      <c r="AJ702" s="1"/>
      <c r="AK702" s="1"/>
      <c r="AL702" s="1"/>
      <c r="AM702" s="1"/>
      <c r="AN702" s="1"/>
      <c r="AO702" s="1"/>
      <c r="AP702" s="1"/>
      <c r="AQ702" s="1"/>
      <c r="AR702" s="1"/>
      <c r="AS702" s="1"/>
      <c r="AT702" s="1"/>
      <c r="AU702" s="1"/>
    </row>
    <row r="703" spans="1:47" ht="15.75" thickBot="1" x14ac:dyDescent="0.3">
      <c r="A703" s="34"/>
      <c r="B703" s="1"/>
      <c r="C703" s="1"/>
      <c r="D703" s="1"/>
      <c r="E703" s="1"/>
      <c r="F703" s="1"/>
      <c r="G703" s="1"/>
      <c r="H703" s="1"/>
      <c r="I703" s="1"/>
      <c r="J703" s="1"/>
      <c r="K703" s="1"/>
      <c r="L703" s="1"/>
      <c r="M703" s="1"/>
      <c r="N703" s="1"/>
      <c r="O703" s="1"/>
      <c r="P703" s="1"/>
      <c r="Q703" s="1"/>
      <c r="R703" s="1"/>
      <c r="S703" s="1"/>
      <c r="T703" s="1"/>
      <c r="U703" s="7"/>
      <c r="V703" s="25"/>
      <c r="W703" s="15"/>
      <c r="X703" s="12"/>
      <c r="Y703" s="1"/>
      <c r="Z703" s="1"/>
      <c r="AA703" s="1"/>
      <c r="AB703" s="1"/>
      <c r="AC703" s="1"/>
      <c r="AD703" s="1"/>
      <c r="AE703" s="1"/>
      <c r="AF703" s="1"/>
      <c r="AG703" s="1"/>
      <c r="AH703" s="1"/>
      <c r="AI703" s="1"/>
      <c r="AJ703" s="1"/>
      <c r="AK703" s="1"/>
      <c r="AL703" s="1"/>
      <c r="AM703" s="1"/>
      <c r="AN703" s="1"/>
      <c r="AO703" s="1"/>
      <c r="AP703" s="1"/>
      <c r="AQ703" s="1"/>
      <c r="AR703" s="1"/>
      <c r="AS703" s="1"/>
      <c r="AT703" s="1"/>
      <c r="AU703" s="1"/>
    </row>
    <row r="704" spans="1:47" ht="15.75" thickBot="1" x14ac:dyDescent="0.3">
      <c r="A704" s="34"/>
      <c r="B704" s="1"/>
      <c r="C704" s="1"/>
      <c r="D704" s="1"/>
      <c r="E704" s="1"/>
      <c r="F704" s="1"/>
      <c r="G704" s="1"/>
      <c r="H704" s="1"/>
      <c r="I704" s="1"/>
      <c r="J704" s="1"/>
      <c r="K704" s="1"/>
      <c r="L704" s="1"/>
      <c r="M704" s="1"/>
      <c r="N704" s="1"/>
      <c r="O704" s="1"/>
      <c r="P704" s="1"/>
      <c r="Q704" s="1"/>
      <c r="R704" s="1"/>
      <c r="S704" s="1"/>
      <c r="T704" s="1"/>
      <c r="U704" s="7"/>
      <c r="V704" s="25"/>
      <c r="W704" s="15"/>
      <c r="X704" s="12"/>
      <c r="Y704" s="1"/>
      <c r="Z704" s="1"/>
      <c r="AA704" s="1"/>
      <c r="AB704" s="1"/>
      <c r="AC704" s="1"/>
      <c r="AD704" s="1"/>
      <c r="AE704" s="1"/>
      <c r="AF704" s="1"/>
      <c r="AG704" s="1"/>
      <c r="AH704" s="1"/>
      <c r="AI704" s="1"/>
      <c r="AJ704" s="1"/>
      <c r="AK704" s="1"/>
      <c r="AL704" s="1"/>
      <c r="AM704" s="1"/>
      <c r="AN704" s="1"/>
      <c r="AO704" s="1"/>
      <c r="AP704" s="1"/>
      <c r="AQ704" s="1"/>
      <c r="AR704" s="1"/>
      <c r="AS704" s="1"/>
      <c r="AT704" s="1"/>
      <c r="AU704" s="1"/>
    </row>
    <row r="705" spans="1:47" ht="15.75" thickBot="1" x14ac:dyDescent="0.3">
      <c r="A705" s="34"/>
      <c r="B705" s="1"/>
      <c r="C705" s="1"/>
      <c r="D705" s="1"/>
      <c r="E705" s="1"/>
      <c r="F705" s="1"/>
      <c r="G705" s="1"/>
      <c r="H705" s="1"/>
      <c r="I705" s="1"/>
      <c r="J705" s="1"/>
      <c r="K705" s="1"/>
      <c r="L705" s="1"/>
      <c r="M705" s="1"/>
      <c r="N705" s="1"/>
      <c r="O705" s="1"/>
      <c r="P705" s="1"/>
      <c r="Q705" s="1"/>
      <c r="R705" s="1"/>
      <c r="S705" s="1"/>
      <c r="T705" s="1"/>
      <c r="U705" s="7"/>
      <c r="V705" s="25"/>
      <c r="W705" s="15"/>
      <c r="X705" s="12"/>
      <c r="Y705" s="1"/>
      <c r="Z705" s="1"/>
      <c r="AA705" s="1"/>
      <c r="AB705" s="1"/>
      <c r="AC705" s="1"/>
      <c r="AD705" s="1"/>
      <c r="AE705" s="1"/>
      <c r="AF705" s="1"/>
      <c r="AG705" s="1"/>
      <c r="AH705" s="1"/>
      <c r="AI705" s="1"/>
      <c r="AJ705" s="1"/>
      <c r="AK705" s="1"/>
      <c r="AL705" s="1"/>
      <c r="AM705" s="1"/>
      <c r="AN705" s="1"/>
      <c r="AO705" s="1"/>
      <c r="AP705" s="1"/>
      <c r="AQ705" s="1"/>
      <c r="AR705" s="1"/>
      <c r="AS705" s="1"/>
      <c r="AT705" s="1"/>
      <c r="AU705" s="1"/>
    </row>
    <row r="706" spans="1:47" ht="15.75" thickBot="1" x14ac:dyDescent="0.3">
      <c r="A706" s="34"/>
      <c r="B706" s="1"/>
      <c r="C706" s="1"/>
      <c r="D706" s="1"/>
      <c r="E706" s="1"/>
      <c r="F706" s="1"/>
      <c r="G706" s="1"/>
      <c r="H706" s="1"/>
      <c r="I706" s="1"/>
      <c r="J706" s="1"/>
      <c r="K706" s="1"/>
      <c r="L706" s="1"/>
      <c r="M706" s="1"/>
      <c r="N706" s="1"/>
      <c r="O706" s="1"/>
      <c r="P706" s="1"/>
      <c r="Q706" s="1"/>
      <c r="R706" s="1"/>
      <c r="S706" s="1"/>
      <c r="T706" s="1"/>
      <c r="U706" s="7"/>
      <c r="V706" s="25"/>
      <c r="W706" s="15"/>
      <c r="X706" s="12"/>
      <c r="Y706" s="1"/>
      <c r="Z706" s="1"/>
      <c r="AA706" s="1"/>
      <c r="AB706" s="1"/>
      <c r="AC706" s="1"/>
      <c r="AD706" s="1"/>
      <c r="AE706" s="1"/>
      <c r="AF706" s="1"/>
      <c r="AG706" s="1"/>
      <c r="AH706" s="1"/>
      <c r="AI706" s="1"/>
      <c r="AJ706" s="1"/>
      <c r="AK706" s="1"/>
      <c r="AL706" s="1"/>
      <c r="AM706" s="1"/>
      <c r="AN706" s="1"/>
      <c r="AO706" s="1"/>
      <c r="AP706" s="1"/>
      <c r="AQ706" s="1"/>
      <c r="AR706" s="1"/>
      <c r="AS706" s="1"/>
      <c r="AT706" s="1"/>
      <c r="AU706" s="1"/>
    </row>
    <row r="707" spans="1:47" ht="15.75" thickBot="1" x14ac:dyDescent="0.3">
      <c r="A707" s="34"/>
      <c r="B707" s="1"/>
      <c r="C707" s="1"/>
      <c r="D707" s="1"/>
      <c r="E707" s="1"/>
      <c r="F707" s="1"/>
      <c r="G707" s="1"/>
      <c r="H707" s="1"/>
      <c r="I707" s="1"/>
      <c r="J707" s="1"/>
      <c r="K707" s="1"/>
      <c r="L707" s="1"/>
      <c r="M707" s="1"/>
      <c r="N707" s="1"/>
      <c r="O707" s="1"/>
      <c r="P707" s="1"/>
      <c r="Q707" s="1"/>
      <c r="R707" s="1"/>
      <c r="S707" s="1"/>
      <c r="T707" s="1"/>
      <c r="U707" s="7"/>
      <c r="V707" s="25"/>
      <c r="W707" s="15"/>
      <c r="X707" s="12"/>
      <c r="Y707" s="1"/>
      <c r="Z707" s="1"/>
      <c r="AA707" s="1"/>
      <c r="AB707" s="1"/>
      <c r="AC707" s="1"/>
      <c r="AD707" s="1"/>
      <c r="AE707" s="1"/>
      <c r="AF707" s="1"/>
      <c r="AG707" s="1"/>
      <c r="AH707" s="1"/>
      <c r="AI707" s="1"/>
      <c r="AJ707" s="1"/>
      <c r="AK707" s="1"/>
      <c r="AL707" s="1"/>
      <c r="AM707" s="1"/>
      <c r="AN707" s="1"/>
      <c r="AO707" s="1"/>
      <c r="AP707" s="1"/>
      <c r="AQ707" s="1"/>
      <c r="AR707" s="1"/>
      <c r="AS707" s="1"/>
      <c r="AT707" s="1"/>
      <c r="AU707" s="1"/>
    </row>
    <row r="708" spans="1:47" ht="15.75" thickBot="1" x14ac:dyDescent="0.3">
      <c r="A708" s="34"/>
      <c r="B708" s="1"/>
      <c r="C708" s="1"/>
      <c r="D708" s="1"/>
      <c r="E708" s="1"/>
      <c r="F708" s="1"/>
      <c r="G708" s="1"/>
      <c r="H708" s="1"/>
      <c r="I708" s="1"/>
      <c r="J708" s="1"/>
      <c r="K708" s="1"/>
      <c r="L708" s="1"/>
      <c r="M708" s="1"/>
      <c r="N708" s="1"/>
      <c r="O708" s="1"/>
      <c r="P708" s="1"/>
      <c r="Q708" s="1"/>
      <c r="R708" s="1"/>
      <c r="S708" s="1"/>
      <c r="T708" s="1"/>
      <c r="U708" s="7"/>
      <c r="V708" s="25"/>
      <c r="W708" s="15"/>
      <c r="X708" s="12"/>
      <c r="Y708" s="1"/>
      <c r="Z708" s="1"/>
      <c r="AA708" s="1"/>
      <c r="AB708" s="1"/>
      <c r="AC708" s="1"/>
      <c r="AD708" s="1"/>
      <c r="AE708" s="1"/>
      <c r="AF708" s="1"/>
      <c r="AG708" s="1"/>
      <c r="AH708" s="1"/>
      <c r="AI708" s="1"/>
      <c r="AJ708" s="1"/>
      <c r="AK708" s="1"/>
      <c r="AL708" s="1"/>
      <c r="AM708" s="1"/>
      <c r="AN708" s="1"/>
      <c r="AO708" s="1"/>
      <c r="AP708" s="1"/>
      <c r="AQ708" s="1"/>
      <c r="AR708" s="1"/>
      <c r="AS708" s="1"/>
      <c r="AT708" s="1"/>
      <c r="AU708" s="1"/>
    </row>
    <row r="709" spans="1:47" ht="15.75" thickBot="1" x14ac:dyDescent="0.3">
      <c r="A709" s="34"/>
      <c r="B709" s="1"/>
      <c r="C709" s="1"/>
      <c r="D709" s="1"/>
      <c r="E709" s="1"/>
      <c r="F709" s="1"/>
      <c r="G709" s="1"/>
      <c r="H709" s="1"/>
      <c r="I709" s="1"/>
      <c r="J709" s="1"/>
      <c r="K709" s="1"/>
      <c r="L709" s="1"/>
      <c r="M709" s="1"/>
      <c r="N709" s="1"/>
      <c r="O709" s="1"/>
      <c r="P709" s="1"/>
      <c r="Q709" s="1"/>
      <c r="R709" s="1"/>
      <c r="S709" s="1"/>
      <c r="T709" s="1"/>
      <c r="U709" s="7"/>
      <c r="V709" s="25"/>
      <c r="W709" s="15"/>
      <c r="X709" s="12"/>
      <c r="Y709" s="1"/>
      <c r="Z709" s="1"/>
      <c r="AA709" s="1"/>
      <c r="AB709" s="1"/>
      <c r="AC709" s="1"/>
      <c r="AD709" s="1"/>
      <c r="AE709" s="1"/>
      <c r="AF709" s="1"/>
      <c r="AG709" s="1"/>
      <c r="AH709" s="1"/>
      <c r="AI709" s="1"/>
      <c r="AJ709" s="1"/>
      <c r="AK709" s="1"/>
      <c r="AL709" s="1"/>
      <c r="AM709" s="1"/>
      <c r="AN709" s="1"/>
      <c r="AO709" s="1"/>
      <c r="AP709" s="1"/>
      <c r="AQ709" s="1"/>
      <c r="AR709" s="1"/>
      <c r="AS709" s="1"/>
      <c r="AT709" s="1"/>
      <c r="AU709" s="1"/>
    </row>
    <row r="710" spans="1:47" ht="15.75" thickBot="1" x14ac:dyDescent="0.3">
      <c r="A710" s="34"/>
      <c r="B710" s="1"/>
      <c r="C710" s="1"/>
      <c r="D710" s="1"/>
      <c r="E710" s="1"/>
      <c r="F710" s="1"/>
      <c r="G710" s="1"/>
      <c r="H710" s="1"/>
      <c r="I710" s="1"/>
      <c r="J710" s="1"/>
      <c r="K710" s="1"/>
      <c r="L710" s="1"/>
      <c r="M710" s="1"/>
      <c r="N710" s="1"/>
      <c r="O710" s="1"/>
      <c r="P710" s="1"/>
      <c r="Q710" s="1"/>
      <c r="R710" s="1"/>
      <c r="S710" s="1"/>
      <c r="T710" s="1"/>
      <c r="U710" s="7"/>
      <c r="V710" s="25"/>
      <c r="W710" s="15"/>
      <c r="X710" s="12"/>
      <c r="Y710" s="1"/>
      <c r="Z710" s="1"/>
      <c r="AA710" s="1"/>
      <c r="AB710" s="1"/>
      <c r="AC710" s="1"/>
      <c r="AD710" s="1"/>
      <c r="AE710" s="1"/>
      <c r="AF710" s="1"/>
      <c r="AG710" s="1"/>
      <c r="AH710" s="1"/>
      <c r="AI710" s="1"/>
      <c r="AJ710" s="1"/>
      <c r="AK710" s="1"/>
      <c r="AL710" s="1"/>
      <c r="AM710" s="1"/>
      <c r="AN710" s="1"/>
      <c r="AO710" s="1"/>
      <c r="AP710" s="1"/>
      <c r="AQ710" s="1"/>
      <c r="AR710" s="1"/>
      <c r="AS710" s="1"/>
      <c r="AT710" s="1"/>
      <c r="AU710" s="1"/>
    </row>
    <row r="711" spans="1:47" ht="15.75" thickBot="1" x14ac:dyDescent="0.3">
      <c r="A711" s="34"/>
      <c r="B711" s="1"/>
      <c r="C711" s="1"/>
      <c r="D711" s="1"/>
      <c r="E711" s="1"/>
      <c r="F711" s="1"/>
      <c r="G711" s="1"/>
      <c r="H711" s="1"/>
      <c r="I711" s="1"/>
      <c r="J711" s="1"/>
      <c r="K711" s="1"/>
      <c r="L711" s="1"/>
      <c r="M711" s="1"/>
      <c r="N711" s="1"/>
      <c r="O711" s="1"/>
      <c r="P711" s="1"/>
      <c r="Q711" s="1"/>
      <c r="R711" s="1"/>
      <c r="S711" s="1"/>
      <c r="T711" s="1"/>
      <c r="U711" s="7"/>
      <c r="V711" s="25"/>
      <c r="W711" s="15"/>
      <c r="X711" s="12"/>
      <c r="Y711" s="1"/>
      <c r="Z711" s="1"/>
      <c r="AA711" s="1"/>
      <c r="AB711" s="1"/>
      <c r="AC711" s="1"/>
      <c r="AD711" s="1"/>
      <c r="AE711" s="1"/>
      <c r="AF711" s="1"/>
      <c r="AG711" s="1"/>
      <c r="AH711" s="1"/>
      <c r="AI711" s="1"/>
      <c r="AJ711" s="1"/>
      <c r="AK711" s="1"/>
      <c r="AL711" s="1"/>
      <c r="AM711" s="1"/>
      <c r="AN711" s="1"/>
      <c r="AO711" s="1"/>
      <c r="AP711" s="1"/>
      <c r="AQ711" s="1"/>
      <c r="AR711" s="1"/>
      <c r="AS711" s="1"/>
      <c r="AT711" s="1"/>
      <c r="AU711" s="1"/>
    </row>
    <row r="712" spans="1:47" ht="15.75" thickBot="1" x14ac:dyDescent="0.3">
      <c r="A712" s="34"/>
      <c r="B712" s="1"/>
      <c r="C712" s="1"/>
      <c r="D712" s="1"/>
      <c r="E712" s="1"/>
      <c r="F712" s="1"/>
      <c r="G712" s="1"/>
      <c r="H712" s="1"/>
      <c r="I712" s="1"/>
      <c r="J712" s="1"/>
      <c r="K712" s="1"/>
      <c r="L712" s="1"/>
      <c r="M712" s="1"/>
      <c r="N712" s="1"/>
      <c r="O712" s="1"/>
      <c r="P712" s="1"/>
      <c r="Q712" s="1"/>
      <c r="R712" s="1"/>
      <c r="S712" s="1"/>
      <c r="T712" s="1"/>
      <c r="U712" s="7"/>
      <c r="V712" s="25"/>
      <c r="W712" s="15"/>
      <c r="X712" s="12"/>
      <c r="Y712" s="1"/>
      <c r="Z712" s="1"/>
      <c r="AA712" s="1"/>
      <c r="AB712" s="1"/>
      <c r="AC712" s="1"/>
      <c r="AD712" s="1"/>
      <c r="AE712" s="1"/>
      <c r="AF712" s="1"/>
      <c r="AG712" s="1"/>
      <c r="AH712" s="1"/>
      <c r="AI712" s="1"/>
      <c r="AJ712" s="1"/>
      <c r="AK712" s="1"/>
      <c r="AL712" s="1"/>
      <c r="AM712" s="1"/>
      <c r="AN712" s="1"/>
      <c r="AO712" s="1"/>
      <c r="AP712" s="1"/>
      <c r="AQ712" s="1"/>
      <c r="AR712" s="1"/>
      <c r="AS712" s="1"/>
      <c r="AT712" s="1"/>
      <c r="AU712" s="1"/>
    </row>
    <row r="713" spans="1:47" ht="15.75" thickBot="1" x14ac:dyDescent="0.3">
      <c r="A713" s="34"/>
      <c r="B713" s="1"/>
      <c r="C713" s="1"/>
      <c r="D713" s="1"/>
      <c r="E713" s="1"/>
      <c r="F713" s="1"/>
      <c r="G713" s="1"/>
      <c r="H713" s="1"/>
      <c r="I713" s="1"/>
      <c r="J713" s="1"/>
      <c r="K713" s="1"/>
      <c r="L713" s="1"/>
      <c r="M713" s="1"/>
      <c r="N713" s="1"/>
      <c r="O713" s="1"/>
      <c r="P713" s="1"/>
      <c r="Q713" s="1"/>
      <c r="R713" s="1"/>
      <c r="S713" s="1"/>
      <c r="T713" s="1"/>
      <c r="U713" s="7"/>
      <c r="V713" s="25"/>
      <c r="W713" s="15"/>
      <c r="X713" s="12"/>
      <c r="Y713" s="1"/>
      <c r="Z713" s="1"/>
      <c r="AA713" s="1"/>
      <c r="AB713" s="1"/>
      <c r="AC713" s="1"/>
      <c r="AD713" s="1"/>
      <c r="AE713" s="1"/>
      <c r="AF713" s="1"/>
      <c r="AG713" s="1"/>
      <c r="AH713" s="1"/>
      <c r="AI713" s="1"/>
      <c r="AJ713" s="1"/>
      <c r="AK713" s="1"/>
      <c r="AL713" s="1"/>
      <c r="AM713" s="1"/>
      <c r="AN713" s="1"/>
      <c r="AO713" s="1"/>
      <c r="AP713" s="1"/>
      <c r="AQ713" s="1"/>
      <c r="AR713" s="1"/>
      <c r="AS713" s="1"/>
      <c r="AT713" s="1"/>
      <c r="AU713" s="1"/>
    </row>
    <row r="714" spans="1:47" ht="15.75" thickBot="1" x14ac:dyDescent="0.3">
      <c r="A714" s="34"/>
      <c r="B714" s="1"/>
      <c r="C714" s="1"/>
      <c r="D714" s="1"/>
      <c r="E714" s="1"/>
      <c r="F714" s="1"/>
      <c r="G714" s="1"/>
      <c r="H714" s="1"/>
      <c r="I714" s="1"/>
      <c r="J714" s="1"/>
      <c r="K714" s="1"/>
      <c r="L714" s="1"/>
      <c r="M714" s="1"/>
      <c r="N714" s="1"/>
      <c r="O714" s="1"/>
      <c r="P714" s="1"/>
      <c r="Q714" s="1"/>
      <c r="R714" s="1"/>
      <c r="S714" s="1"/>
      <c r="T714" s="1"/>
      <c r="U714" s="7"/>
      <c r="V714" s="25"/>
      <c r="W714" s="15"/>
      <c r="X714" s="12"/>
      <c r="Y714" s="1"/>
      <c r="Z714" s="1"/>
      <c r="AA714" s="1"/>
      <c r="AB714" s="1"/>
      <c r="AC714" s="1"/>
      <c r="AD714" s="1"/>
      <c r="AE714" s="1"/>
      <c r="AF714" s="1"/>
      <c r="AG714" s="1"/>
      <c r="AH714" s="1"/>
      <c r="AI714" s="1"/>
      <c r="AJ714" s="1"/>
      <c r="AK714" s="1"/>
      <c r="AL714" s="1"/>
      <c r="AM714" s="1"/>
      <c r="AN714" s="1"/>
      <c r="AO714" s="1"/>
      <c r="AP714" s="1"/>
      <c r="AQ714" s="1"/>
      <c r="AR714" s="1"/>
      <c r="AS714" s="1"/>
      <c r="AT714" s="1"/>
      <c r="AU714" s="1"/>
    </row>
    <row r="715" spans="1:47" ht="15.75" thickBot="1" x14ac:dyDescent="0.3">
      <c r="A715" s="34"/>
      <c r="B715" s="1"/>
      <c r="C715" s="1"/>
      <c r="D715" s="1"/>
      <c r="E715" s="1"/>
      <c r="F715" s="1"/>
      <c r="G715" s="1"/>
      <c r="H715" s="1"/>
      <c r="I715" s="1"/>
      <c r="J715" s="1"/>
      <c r="K715" s="1"/>
      <c r="L715" s="1"/>
      <c r="M715" s="1"/>
      <c r="N715" s="1"/>
      <c r="O715" s="1"/>
      <c r="P715" s="1"/>
      <c r="Q715" s="1"/>
      <c r="R715" s="1"/>
      <c r="S715" s="1"/>
      <c r="T715" s="1"/>
      <c r="U715" s="7"/>
      <c r="V715" s="25"/>
      <c r="W715" s="15"/>
      <c r="X715" s="12"/>
      <c r="Y715" s="1"/>
      <c r="Z715" s="1"/>
      <c r="AA715" s="1"/>
      <c r="AB715" s="1"/>
      <c r="AC715" s="1"/>
      <c r="AD715" s="1"/>
      <c r="AE715" s="1"/>
      <c r="AF715" s="1"/>
      <c r="AG715" s="1"/>
      <c r="AH715" s="1"/>
      <c r="AI715" s="1"/>
      <c r="AJ715" s="1"/>
      <c r="AK715" s="1"/>
      <c r="AL715" s="1"/>
      <c r="AM715" s="1"/>
      <c r="AN715" s="1"/>
      <c r="AO715" s="1"/>
      <c r="AP715" s="1"/>
      <c r="AQ715" s="1"/>
      <c r="AR715" s="1"/>
      <c r="AS715" s="1"/>
      <c r="AT715" s="1"/>
      <c r="AU715" s="1"/>
    </row>
    <row r="716" spans="1:47" ht="15.75" thickBot="1" x14ac:dyDescent="0.3">
      <c r="A716" s="34"/>
      <c r="B716" s="1"/>
      <c r="C716" s="1"/>
      <c r="D716" s="1"/>
      <c r="E716" s="1"/>
      <c r="F716" s="1"/>
      <c r="G716" s="1"/>
      <c r="H716" s="1"/>
      <c r="I716" s="1"/>
      <c r="J716" s="1"/>
      <c r="K716" s="1"/>
      <c r="L716" s="1"/>
      <c r="M716" s="1"/>
      <c r="N716" s="1"/>
      <c r="O716" s="1"/>
      <c r="P716" s="1"/>
      <c r="Q716" s="1"/>
      <c r="R716" s="1"/>
      <c r="S716" s="1"/>
      <c r="T716" s="1"/>
      <c r="U716" s="7"/>
      <c r="V716" s="25"/>
      <c r="W716" s="15"/>
      <c r="X716" s="12"/>
      <c r="Y716" s="1"/>
      <c r="Z716" s="1"/>
      <c r="AA716" s="1"/>
      <c r="AB716" s="1"/>
      <c r="AC716" s="1"/>
      <c r="AD716" s="1"/>
      <c r="AE716" s="1"/>
      <c r="AF716" s="1"/>
      <c r="AG716" s="1"/>
      <c r="AH716" s="1"/>
      <c r="AI716" s="1"/>
      <c r="AJ716" s="1"/>
      <c r="AK716" s="1"/>
      <c r="AL716" s="1"/>
      <c r="AM716" s="1"/>
      <c r="AN716" s="1"/>
      <c r="AO716" s="1"/>
      <c r="AP716" s="1"/>
      <c r="AQ716" s="1"/>
      <c r="AR716" s="1"/>
      <c r="AS716" s="1"/>
      <c r="AT716" s="1"/>
      <c r="AU716" s="1"/>
    </row>
    <row r="717" spans="1:47" ht="15.75" thickBot="1" x14ac:dyDescent="0.3">
      <c r="A717" s="34"/>
      <c r="B717" s="1"/>
      <c r="C717" s="1"/>
      <c r="D717" s="1"/>
      <c r="E717" s="1"/>
      <c r="F717" s="1"/>
      <c r="G717" s="1"/>
      <c r="H717" s="1"/>
      <c r="I717" s="1"/>
      <c r="J717" s="1"/>
      <c r="K717" s="1"/>
      <c r="L717" s="1"/>
      <c r="M717" s="1"/>
      <c r="N717" s="1"/>
      <c r="O717" s="1"/>
      <c r="P717" s="1"/>
      <c r="Q717" s="1"/>
      <c r="R717" s="1"/>
      <c r="S717" s="1"/>
      <c r="T717" s="1"/>
      <c r="U717" s="7"/>
      <c r="V717" s="25"/>
      <c r="W717" s="15"/>
      <c r="X717" s="12"/>
      <c r="Y717" s="1"/>
      <c r="Z717" s="1"/>
      <c r="AA717" s="1"/>
      <c r="AB717" s="1"/>
      <c r="AC717" s="1"/>
      <c r="AD717" s="1"/>
      <c r="AE717" s="1"/>
      <c r="AF717" s="1"/>
      <c r="AG717" s="1"/>
      <c r="AH717" s="1"/>
      <c r="AI717" s="1"/>
      <c r="AJ717" s="1"/>
      <c r="AK717" s="1"/>
      <c r="AL717" s="1"/>
      <c r="AM717" s="1"/>
      <c r="AN717" s="1"/>
      <c r="AO717" s="1"/>
      <c r="AP717" s="1"/>
      <c r="AQ717" s="1"/>
      <c r="AR717" s="1"/>
      <c r="AS717" s="1"/>
      <c r="AT717" s="1"/>
      <c r="AU717" s="1"/>
    </row>
    <row r="718" spans="1:47" ht="15.75" thickBot="1" x14ac:dyDescent="0.3">
      <c r="A718" s="34"/>
      <c r="B718" s="1"/>
      <c r="C718" s="1"/>
      <c r="D718" s="1"/>
      <c r="E718" s="1"/>
      <c r="F718" s="1"/>
      <c r="G718" s="1"/>
      <c r="H718" s="1"/>
      <c r="I718" s="1"/>
      <c r="J718" s="1"/>
      <c r="K718" s="1"/>
      <c r="L718" s="1"/>
      <c r="M718" s="1"/>
      <c r="N718" s="1"/>
      <c r="O718" s="1"/>
      <c r="P718" s="1"/>
      <c r="Q718" s="1"/>
      <c r="R718" s="1"/>
      <c r="S718" s="1"/>
      <c r="T718" s="1"/>
      <c r="U718" s="7"/>
      <c r="V718" s="25"/>
      <c r="W718" s="15"/>
      <c r="X718" s="12"/>
      <c r="Y718" s="1"/>
      <c r="Z718" s="1"/>
      <c r="AA718" s="1"/>
      <c r="AB718" s="1"/>
      <c r="AC718" s="1"/>
      <c r="AD718" s="1"/>
      <c r="AE718" s="1"/>
      <c r="AF718" s="1"/>
      <c r="AG718" s="1"/>
      <c r="AH718" s="1"/>
      <c r="AI718" s="1"/>
      <c r="AJ718" s="1"/>
      <c r="AK718" s="1"/>
      <c r="AL718" s="1"/>
      <c r="AM718" s="1"/>
      <c r="AN718" s="1"/>
      <c r="AO718" s="1"/>
      <c r="AP718" s="1"/>
      <c r="AQ718" s="1"/>
      <c r="AR718" s="1"/>
      <c r="AS718" s="1"/>
      <c r="AT718" s="1"/>
      <c r="AU718" s="1"/>
    </row>
    <row r="719" spans="1:47" ht="15.75" thickBot="1" x14ac:dyDescent="0.3">
      <c r="A719" s="34"/>
      <c r="B719" s="1"/>
      <c r="C719" s="1"/>
      <c r="D719" s="1"/>
      <c r="E719" s="1"/>
      <c r="F719" s="1"/>
      <c r="G719" s="1"/>
      <c r="H719" s="1"/>
      <c r="I719" s="1"/>
      <c r="J719" s="1"/>
      <c r="K719" s="1"/>
      <c r="L719" s="1"/>
      <c r="M719" s="1"/>
      <c r="N719" s="1"/>
      <c r="O719" s="1"/>
      <c r="P719" s="1"/>
      <c r="Q719" s="1"/>
      <c r="R719" s="1"/>
      <c r="S719" s="1"/>
      <c r="T719" s="1"/>
      <c r="U719" s="7"/>
      <c r="V719" s="25"/>
      <c r="W719" s="15"/>
      <c r="X719" s="12"/>
      <c r="Y719" s="1"/>
      <c r="Z719" s="1"/>
      <c r="AA719" s="1"/>
      <c r="AB719" s="1"/>
      <c r="AC719" s="1"/>
      <c r="AD719" s="1"/>
      <c r="AE719" s="1"/>
      <c r="AF719" s="1"/>
      <c r="AG719" s="1"/>
      <c r="AH719" s="1"/>
      <c r="AI719" s="1"/>
      <c r="AJ719" s="1"/>
      <c r="AK719" s="1"/>
      <c r="AL719" s="1"/>
      <c r="AM719" s="1"/>
      <c r="AN719" s="1"/>
      <c r="AO719" s="1"/>
      <c r="AP719" s="1"/>
      <c r="AQ719" s="1"/>
      <c r="AR719" s="1"/>
      <c r="AS719" s="1"/>
      <c r="AT719" s="1"/>
      <c r="AU719" s="1"/>
    </row>
    <row r="720" spans="1:47" ht="15.75" thickBot="1" x14ac:dyDescent="0.3">
      <c r="A720" s="34"/>
      <c r="B720" s="1"/>
      <c r="C720" s="1"/>
      <c r="D720" s="1"/>
      <c r="E720" s="1"/>
      <c r="F720" s="1"/>
      <c r="G720" s="1"/>
      <c r="H720" s="1"/>
      <c r="I720" s="1"/>
      <c r="J720" s="1"/>
      <c r="K720" s="1"/>
      <c r="L720" s="1"/>
      <c r="M720" s="1"/>
      <c r="N720" s="1"/>
      <c r="O720" s="1"/>
      <c r="P720" s="1"/>
      <c r="Q720" s="1"/>
      <c r="R720" s="1"/>
      <c r="S720" s="1"/>
      <c r="T720" s="1"/>
      <c r="U720" s="7"/>
      <c r="V720" s="25"/>
      <c r="W720" s="15"/>
      <c r="X720" s="12"/>
      <c r="Y720" s="1"/>
      <c r="Z720" s="1"/>
      <c r="AA720" s="1"/>
      <c r="AB720" s="1"/>
      <c r="AC720" s="1"/>
      <c r="AD720" s="1"/>
      <c r="AE720" s="1"/>
      <c r="AF720" s="1"/>
      <c r="AG720" s="1"/>
      <c r="AH720" s="1"/>
      <c r="AI720" s="1"/>
      <c r="AJ720" s="1"/>
      <c r="AK720" s="1"/>
      <c r="AL720" s="1"/>
      <c r="AM720" s="1"/>
      <c r="AN720" s="1"/>
      <c r="AO720" s="1"/>
      <c r="AP720" s="1"/>
      <c r="AQ720" s="1"/>
      <c r="AR720" s="1"/>
      <c r="AS720" s="1"/>
      <c r="AT720" s="1"/>
      <c r="AU720" s="1"/>
    </row>
    <row r="721" spans="1:47" ht="15.75" thickBot="1" x14ac:dyDescent="0.3">
      <c r="A721" s="34"/>
      <c r="B721" s="1"/>
      <c r="C721" s="1"/>
      <c r="D721" s="1"/>
      <c r="E721" s="1"/>
      <c r="F721" s="1"/>
      <c r="G721" s="1"/>
      <c r="H721" s="1"/>
      <c r="I721" s="1"/>
      <c r="J721" s="1"/>
      <c r="K721" s="1"/>
      <c r="L721" s="1"/>
      <c r="M721" s="1"/>
      <c r="N721" s="1"/>
      <c r="O721" s="1"/>
      <c r="P721" s="1"/>
      <c r="Q721" s="1"/>
      <c r="R721" s="1"/>
      <c r="S721" s="1"/>
      <c r="T721" s="1"/>
      <c r="U721" s="7"/>
      <c r="V721" s="25"/>
      <c r="W721" s="15"/>
      <c r="X721" s="12"/>
      <c r="Y721" s="1"/>
      <c r="Z721" s="1"/>
      <c r="AA721" s="1"/>
      <c r="AB721" s="1"/>
      <c r="AC721" s="1"/>
      <c r="AD721" s="1"/>
      <c r="AE721" s="1"/>
      <c r="AF721" s="1"/>
      <c r="AG721" s="1"/>
      <c r="AH721" s="1"/>
      <c r="AI721" s="1"/>
      <c r="AJ721" s="1"/>
      <c r="AK721" s="1"/>
      <c r="AL721" s="1"/>
      <c r="AM721" s="1"/>
      <c r="AN721" s="1"/>
      <c r="AO721" s="1"/>
      <c r="AP721" s="1"/>
      <c r="AQ721" s="1"/>
      <c r="AR721" s="1"/>
      <c r="AS721" s="1"/>
      <c r="AT721" s="1"/>
      <c r="AU721" s="1"/>
    </row>
    <row r="722" spans="1:47" ht="15.75" thickBot="1" x14ac:dyDescent="0.3">
      <c r="A722" s="34"/>
      <c r="B722" s="1"/>
      <c r="C722" s="1"/>
      <c r="D722" s="1"/>
      <c r="E722" s="1"/>
      <c r="F722" s="1"/>
      <c r="G722" s="1"/>
      <c r="H722" s="1"/>
      <c r="I722" s="1"/>
      <c r="J722" s="1"/>
      <c r="K722" s="1"/>
      <c r="L722" s="1"/>
      <c r="M722" s="1"/>
      <c r="N722" s="1"/>
      <c r="O722" s="1"/>
      <c r="P722" s="1"/>
      <c r="Q722" s="1"/>
      <c r="R722" s="1"/>
      <c r="S722" s="1"/>
      <c r="T722" s="1"/>
      <c r="U722" s="7"/>
      <c r="V722" s="25"/>
      <c r="W722" s="15"/>
      <c r="X722" s="12"/>
      <c r="Y722" s="1"/>
      <c r="Z722" s="1"/>
      <c r="AA722" s="1"/>
      <c r="AB722" s="1"/>
      <c r="AC722" s="1"/>
      <c r="AD722" s="1"/>
      <c r="AE722" s="1"/>
      <c r="AF722" s="1"/>
      <c r="AG722" s="1"/>
      <c r="AH722" s="1"/>
      <c r="AI722" s="1"/>
      <c r="AJ722" s="1"/>
      <c r="AK722" s="1"/>
      <c r="AL722" s="1"/>
      <c r="AM722" s="1"/>
      <c r="AN722" s="1"/>
      <c r="AO722" s="1"/>
      <c r="AP722" s="1"/>
      <c r="AQ722" s="1"/>
      <c r="AR722" s="1"/>
      <c r="AS722" s="1"/>
      <c r="AT722" s="1"/>
      <c r="AU722" s="1"/>
    </row>
    <row r="723" spans="1:47" ht="15.75" thickBot="1" x14ac:dyDescent="0.3">
      <c r="A723" s="34"/>
      <c r="B723" s="1"/>
      <c r="C723" s="1"/>
      <c r="D723" s="1"/>
      <c r="E723" s="1"/>
      <c r="F723" s="1"/>
      <c r="G723" s="1"/>
      <c r="H723" s="1"/>
      <c r="I723" s="1"/>
      <c r="J723" s="1"/>
      <c r="K723" s="1"/>
      <c r="L723" s="1"/>
      <c r="M723" s="1"/>
      <c r="N723" s="1"/>
      <c r="O723" s="1"/>
      <c r="P723" s="1"/>
      <c r="Q723" s="1"/>
      <c r="R723" s="1"/>
      <c r="S723" s="1"/>
      <c r="T723" s="1"/>
      <c r="U723" s="7"/>
      <c r="V723" s="25"/>
      <c r="W723" s="15"/>
      <c r="X723" s="12"/>
      <c r="Y723" s="1"/>
      <c r="Z723" s="1"/>
      <c r="AA723" s="1"/>
      <c r="AB723" s="1"/>
      <c r="AC723" s="1"/>
      <c r="AD723" s="1"/>
      <c r="AE723" s="1"/>
      <c r="AF723" s="1"/>
      <c r="AG723" s="1"/>
      <c r="AH723" s="1"/>
      <c r="AI723" s="1"/>
      <c r="AJ723" s="1"/>
      <c r="AK723" s="1"/>
      <c r="AL723" s="1"/>
      <c r="AM723" s="1"/>
      <c r="AN723" s="1"/>
      <c r="AO723" s="1"/>
      <c r="AP723" s="1"/>
      <c r="AQ723" s="1"/>
      <c r="AR723" s="1"/>
      <c r="AS723" s="1"/>
      <c r="AT723" s="1"/>
      <c r="AU723" s="1"/>
    </row>
    <row r="724" spans="1:47" ht="15.75" thickBot="1" x14ac:dyDescent="0.3">
      <c r="A724" s="34"/>
      <c r="B724" s="1"/>
      <c r="C724" s="1"/>
      <c r="D724" s="1"/>
      <c r="E724" s="1"/>
      <c r="F724" s="1"/>
      <c r="G724" s="1"/>
      <c r="H724" s="1"/>
      <c r="I724" s="1"/>
      <c r="J724" s="1"/>
      <c r="K724" s="1"/>
      <c r="L724" s="1"/>
      <c r="M724" s="1"/>
      <c r="N724" s="1"/>
      <c r="O724" s="1"/>
      <c r="P724" s="1"/>
      <c r="Q724" s="1"/>
      <c r="R724" s="1"/>
      <c r="S724" s="1"/>
      <c r="T724" s="1"/>
      <c r="U724" s="7"/>
      <c r="V724" s="25"/>
      <c r="W724" s="15"/>
      <c r="X724" s="12"/>
      <c r="Y724" s="1"/>
      <c r="Z724" s="1"/>
      <c r="AA724" s="1"/>
      <c r="AB724" s="1"/>
      <c r="AC724" s="1"/>
      <c r="AD724" s="1"/>
      <c r="AE724" s="1"/>
      <c r="AF724" s="1"/>
      <c r="AG724" s="1"/>
      <c r="AH724" s="1"/>
      <c r="AI724" s="1"/>
      <c r="AJ724" s="1"/>
      <c r="AK724" s="1"/>
      <c r="AL724" s="1"/>
      <c r="AM724" s="1"/>
      <c r="AN724" s="1"/>
      <c r="AO724" s="1"/>
      <c r="AP724" s="1"/>
      <c r="AQ724" s="1"/>
      <c r="AR724" s="1"/>
      <c r="AS724" s="1"/>
      <c r="AT724" s="1"/>
      <c r="AU724" s="1"/>
    </row>
    <row r="725" spans="1:47" ht="15.75" thickBot="1" x14ac:dyDescent="0.3">
      <c r="A725" s="34"/>
      <c r="B725" s="1"/>
      <c r="C725" s="1"/>
      <c r="D725" s="1"/>
      <c r="E725" s="1"/>
      <c r="F725" s="1"/>
      <c r="G725" s="1"/>
      <c r="H725" s="1"/>
      <c r="I725" s="1"/>
      <c r="J725" s="1"/>
      <c r="K725" s="1"/>
      <c r="L725" s="1"/>
      <c r="M725" s="1"/>
      <c r="N725" s="1"/>
      <c r="O725" s="1"/>
      <c r="P725" s="1"/>
      <c r="Q725" s="1"/>
      <c r="R725" s="1"/>
      <c r="S725" s="1"/>
      <c r="T725" s="1"/>
      <c r="U725" s="7"/>
      <c r="V725" s="25"/>
      <c r="W725" s="15"/>
      <c r="X725" s="12"/>
      <c r="Y725" s="1"/>
      <c r="Z725" s="1"/>
      <c r="AA725" s="1"/>
      <c r="AB725" s="1"/>
      <c r="AC725" s="1"/>
      <c r="AD725" s="1"/>
      <c r="AE725" s="1"/>
      <c r="AF725" s="1"/>
      <c r="AG725" s="1"/>
      <c r="AH725" s="1"/>
      <c r="AI725" s="1"/>
      <c r="AJ725" s="1"/>
      <c r="AK725" s="1"/>
      <c r="AL725" s="1"/>
      <c r="AM725" s="1"/>
      <c r="AN725" s="1"/>
      <c r="AO725" s="1"/>
      <c r="AP725" s="1"/>
      <c r="AQ725" s="1"/>
      <c r="AR725" s="1"/>
      <c r="AS725" s="1"/>
      <c r="AT725" s="1"/>
      <c r="AU725" s="1"/>
    </row>
    <row r="726" spans="1:47" ht="15.75" thickBot="1" x14ac:dyDescent="0.3">
      <c r="A726" s="34"/>
      <c r="B726" s="1"/>
      <c r="C726" s="1"/>
      <c r="D726" s="1"/>
      <c r="E726" s="1"/>
      <c r="F726" s="1"/>
      <c r="G726" s="1"/>
      <c r="H726" s="1"/>
      <c r="I726" s="1"/>
      <c r="J726" s="1"/>
      <c r="K726" s="1"/>
      <c r="L726" s="1"/>
      <c r="M726" s="1"/>
      <c r="N726" s="1"/>
      <c r="O726" s="1"/>
      <c r="P726" s="1"/>
      <c r="Q726" s="1"/>
      <c r="R726" s="1"/>
      <c r="S726" s="1"/>
      <c r="T726" s="1"/>
      <c r="U726" s="7"/>
      <c r="V726" s="25"/>
      <c r="W726" s="15"/>
      <c r="X726" s="12"/>
      <c r="Y726" s="1"/>
      <c r="Z726" s="1"/>
      <c r="AA726" s="1"/>
      <c r="AB726" s="1"/>
      <c r="AC726" s="1"/>
      <c r="AD726" s="1"/>
      <c r="AE726" s="1"/>
      <c r="AF726" s="1"/>
      <c r="AG726" s="1"/>
      <c r="AH726" s="1"/>
      <c r="AI726" s="1"/>
      <c r="AJ726" s="1"/>
      <c r="AK726" s="1"/>
      <c r="AL726" s="1"/>
      <c r="AM726" s="1"/>
      <c r="AN726" s="1"/>
      <c r="AO726" s="1"/>
      <c r="AP726" s="1"/>
      <c r="AQ726" s="1"/>
      <c r="AR726" s="1"/>
      <c r="AS726" s="1"/>
      <c r="AT726" s="1"/>
      <c r="AU726" s="1"/>
    </row>
    <row r="727" spans="1:47" ht="15.75" thickBot="1" x14ac:dyDescent="0.3">
      <c r="A727" s="34"/>
      <c r="B727" s="1"/>
      <c r="C727" s="1"/>
      <c r="D727" s="1"/>
      <c r="E727" s="1"/>
      <c r="F727" s="1"/>
      <c r="G727" s="1"/>
      <c r="H727" s="1"/>
      <c r="I727" s="1"/>
      <c r="J727" s="1"/>
      <c r="K727" s="1"/>
      <c r="L727" s="1"/>
      <c r="M727" s="1"/>
      <c r="N727" s="1"/>
      <c r="O727" s="1"/>
      <c r="P727" s="1"/>
      <c r="Q727" s="1"/>
      <c r="R727" s="1"/>
      <c r="S727" s="1"/>
      <c r="T727" s="1"/>
      <c r="U727" s="7"/>
      <c r="V727" s="25"/>
      <c r="W727" s="15"/>
      <c r="X727" s="12"/>
      <c r="Y727" s="1"/>
      <c r="Z727" s="1"/>
      <c r="AA727" s="1"/>
      <c r="AB727" s="1"/>
      <c r="AC727" s="1"/>
      <c r="AD727" s="1"/>
      <c r="AE727" s="1"/>
      <c r="AF727" s="1"/>
      <c r="AG727" s="1"/>
      <c r="AH727" s="1"/>
      <c r="AI727" s="1"/>
      <c r="AJ727" s="1"/>
      <c r="AK727" s="1"/>
      <c r="AL727" s="1"/>
      <c r="AM727" s="1"/>
      <c r="AN727" s="1"/>
      <c r="AO727" s="1"/>
      <c r="AP727" s="1"/>
      <c r="AQ727" s="1"/>
      <c r="AR727" s="1"/>
      <c r="AS727" s="1"/>
      <c r="AT727" s="1"/>
      <c r="AU727" s="1"/>
    </row>
    <row r="728" spans="1:47" ht="15.75" thickBot="1" x14ac:dyDescent="0.3">
      <c r="A728" s="34"/>
      <c r="B728" s="1"/>
      <c r="C728" s="1"/>
      <c r="D728" s="1"/>
      <c r="E728" s="1"/>
      <c r="F728" s="1"/>
      <c r="G728" s="1"/>
      <c r="H728" s="1"/>
      <c r="I728" s="1"/>
      <c r="J728" s="1"/>
      <c r="K728" s="1"/>
      <c r="L728" s="1"/>
      <c r="M728" s="1"/>
      <c r="N728" s="1"/>
      <c r="O728" s="1"/>
      <c r="P728" s="1"/>
      <c r="Q728" s="1"/>
      <c r="R728" s="1"/>
      <c r="S728" s="1"/>
      <c r="T728" s="1"/>
      <c r="U728" s="7"/>
      <c r="V728" s="25"/>
      <c r="W728" s="15"/>
      <c r="X728" s="12"/>
      <c r="Y728" s="1"/>
      <c r="Z728" s="1"/>
      <c r="AA728" s="1"/>
      <c r="AB728" s="1"/>
      <c r="AC728" s="1"/>
      <c r="AD728" s="1"/>
      <c r="AE728" s="1"/>
      <c r="AF728" s="1"/>
      <c r="AG728" s="1"/>
      <c r="AH728" s="1"/>
      <c r="AI728" s="1"/>
      <c r="AJ728" s="1"/>
      <c r="AK728" s="1"/>
      <c r="AL728" s="1"/>
      <c r="AM728" s="1"/>
      <c r="AN728" s="1"/>
      <c r="AO728" s="1"/>
      <c r="AP728" s="1"/>
      <c r="AQ728" s="1"/>
      <c r="AR728" s="1"/>
      <c r="AS728" s="1"/>
      <c r="AT728" s="1"/>
      <c r="AU728" s="1"/>
    </row>
    <row r="729" spans="1:47" ht="15.75" thickBot="1" x14ac:dyDescent="0.3">
      <c r="A729" s="34"/>
      <c r="B729" s="1"/>
      <c r="C729" s="1"/>
      <c r="D729" s="1"/>
      <c r="E729" s="1"/>
      <c r="F729" s="1"/>
      <c r="G729" s="1"/>
      <c r="H729" s="1"/>
      <c r="I729" s="1"/>
      <c r="J729" s="1"/>
      <c r="K729" s="1"/>
      <c r="L729" s="1"/>
      <c r="M729" s="1"/>
      <c r="N729" s="1"/>
      <c r="O729" s="1"/>
      <c r="P729" s="1"/>
      <c r="Q729" s="1"/>
      <c r="R729" s="1"/>
      <c r="S729" s="1"/>
      <c r="T729" s="1"/>
      <c r="U729" s="7"/>
      <c r="V729" s="25"/>
      <c r="W729" s="15"/>
      <c r="X729" s="12"/>
      <c r="Y729" s="1"/>
      <c r="Z729" s="1"/>
      <c r="AA729" s="1"/>
      <c r="AB729" s="1"/>
      <c r="AC729" s="1"/>
      <c r="AD729" s="1"/>
      <c r="AE729" s="1"/>
      <c r="AF729" s="1"/>
      <c r="AG729" s="1"/>
      <c r="AH729" s="1"/>
      <c r="AI729" s="1"/>
      <c r="AJ729" s="1"/>
      <c r="AK729" s="1"/>
      <c r="AL729" s="1"/>
      <c r="AM729" s="1"/>
      <c r="AN729" s="1"/>
      <c r="AO729" s="1"/>
      <c r="AP729" s="1"/>
      <c r="AQ729" s="1"/>
      <c r="AR729" s="1"/>
      <c r="AS729" s="1"/>
      <c r="AT729" s="1"/>
      <c r="AU729" s="1"/>
    </row>
    <row r="730" spans="1:47" ht="15.75" thickBot="1" x14ac:dyDescent="0.3">
      <c r="A730" s="34"/>
      <c r="B730" s="1"/>
      <c r="C730" s="1"/>
      <c r="D730" s="1"/>
      <c r="E730" s="1"/>
      <c r="F730" s="1"/>
      <c r="G730" s="1"/>
      <c r="H730" s="1"/>
      <c r="I730" s="1"/>
      <c r="J730" s="1"/>
      <c r="K730" s="1"/>
      <c r="L730" s="1"/>
      <c r="M730" s="1"/>
      <c r="N730" s="1"/>
      <c r="O730" s="1"/>
      <c r="P730" s="1"/>
      <c r="Q730" s="1"/>
      <c r="R730" s="1"/>
      <c r="S730" s="1"/>
      <c r="T730" s="1"/>
      <c r="U730" s="7"/>
      <c r="V730" s="25"/>
      <c r="W730" s="15"/>
      <c r="X730" s="12"/>
      <c r="Y730" s="1"/>
      <c r="Z730" s="1"/>
      <c r="AA730" s="1"/>
      <c r="AB730" s="1"/>
      <c r="AC730" s="1"/>
      <c r="AD730" s="1"/>
      <c r="AE730" s="1"/>
      <c r="AF730" s="1"/>
      <c r="AG730" s="1"/>
      <c r="AH730" s="1"/>
      <c r="AI730" s="1"/>
      <c r="AJ730" s="1"/>
      <c r="AK730" s="1"/>
      <c r="AL730" s="1"/>
      <c r="AM730" s="1"/>
      <c r="AN730" s="1"/>
      <c r="AO730" s="1"/>
      <c r="AP730" s="1"/>
      <c r="AQ730" s="1"/>
      <c r="AR730" s="1"/>
      <c r="AS730" s="1"/>
      <c r="AT730" s="1"/>
      <c r="AU730" s="1"/>
    </row>
    <row r="731" spans="1:47" ht="15.75" thickBot="1" x14ac:dyDescent="0.3">
      <c r="A731" s="34"/>
      <c r="B731" s="1"/>
      <c r="C731" s="1"/>
      <c r="D731" s="1"/>
      <c r="E731" s="1"/>
      <c r="F731" s="1"/>
      <c r="G731" s="1"/>
      <c r="H731" s="1"/>
      <c r="I731" s="1"/>
      <c r="J731" s="1"/>
      <c r="K731" s="1"/>
      <c r="L731" s="1"/>
      <c r="M731" s="1"/>
      <c r="N731" s="1"/>
      <c r="O731" s="1"/>
      <c r="P731" s="1"/>
      <c r="Q731" s="1"/>
      <c r="R731" s="1"/>
      <c r="S731" s="1"/>
      <c r="T731" s="1"/>
      <c r="U731" s="7"/>
      <c r="V731" s="25"/>
      <c r="W731" s="15"/>
      <c r="X731" s="12"/>
      <c r="Y731" s="1"/>
      <c r="Z731" s="1"/>
      <c r="AA731" s="1"/>
      <c r="AB731" s="1"/>
      <c r="AC731" s="1"/>
      <c r="AD731" s="1"/>
      <c r="AE731" s="1"/>
      <c r="AF731" s="1"/>
      <c r="AG731" s="1"/>
      <c r="AH731" s="1"/>
      <c r="AI731" s="1"/>
      <c r="AJ731" s="1"/>
      <c r="AK731" s="1"/>
      <c r="AL731" s="1"/>
      <c r="AM731" s="1"/>
      <c r="AN731" s="1"/>
      <c r="AO731" s="1"/>
      <c r="AP731" s="1"/>
      <c r="AQ731" s="1"/>
      <c r="AR731" s="1"/>
      <c r="AS731" s="1"/>
      <c r="AT731" s="1"/>
      <c r="AU731" s="1"/>
    </row>
    <row r="732" spans="1:47" ht="15.75" thickBot="1" x14ac:dyDescent="0.3">
      <c r="A732" s="34"/>
      <c r="B732" s="1"/>
      <c r="C732" s="1"/>
      <c r="D732" s="1"/>
      <c r="E732" s="1"/>
      <c r="F732" s="1"/>
      <c r="G732" s="1"/>
      <c r="H732" s="1"/>
      <c r="I732" s="1"/>
      <c r="J732" s="1"/>
      <c r="K732" s="1"/>
      <c r="L732" s="1"/>
      <c r="M732" s="1"/>
      <c r="N732" s="1"/>
      <c r="O732" s="1"/>
      <c r="P732" s="1"/>
      <c r="Q732" s="1"/>
      <c r="R732" s="1"/>
      <c r="S732" s="1"/>
      <c r="T732" s="1"/>
      <c r="U732" s="7"/>
      <c r="V732" s="25"/>
      <c r="W732" s="15"/>
      <c r="X732" s="12"/>
      <c r="Y732" s="1"/>
      <c r="Z732" s="1"/>
      <c r="AA732" s="1"/>
      <c r="AB732" s="1"/>
      <c r="AC732" s="1"/>
      <c r="AD732" s="1"/>
      <c r="AE732" s="1"/>
      <c r="AF732" s="1"/>
      <c r="AG732" s="1"/>
      <c r="AH732" s="1"/>
      <c r="AI732" s="1"/>
      <c r="AJ732" s="1"/>
      <c r="AK732" s="1"/>
      <c r="AL732" s="1"/>
      <c r="AM732" s="1"/>
      <c r="AN732" s="1"/>
      <c r="AO732" s="1"/>
      <c r="AP732" s="1"/>
      <c r="AQ732" s="1"/>
      <c r="AR732" s="1"/>
      <c r="AS732" s="1"/>
      <c r="AT732" s="1"/>
      <c r="AU732" s="1"/>
    </row>
    <row r="733" spans="1:47" ht="15.75" thickBot="1" x14ac:dyDescent="0.3">
      <c r="A733" s="34"/>
      <c r="B733" s="1"/>
      <c r="C733" s="1"/>
      <c r="D733" s="1"/>
      <c r="E733" s="1"/>
      <c r="F733" s="1"/>
      <c r="G733" s="1"/>
      <c r="H733" s="1"/>
      <c r="I733" s="1"/>
      <c r="J733" s="1"/>
      <c r="K733" s="1"/>
      <c r="L733" s="1"/>
      <c r="M733" s="1"/>
      <c r="N733" s="1"/>
      <c r="O733" s="1"/>
      <c r="P733" s="1"/>
      <c r="Q733" s="1"/>
      <c r="R733" s="1"/>
      <c r="S733" s="1"/>
      <c r="T733" s="1"/>
      <c r="U733" s="7"/>
      <c r="V733" s="25"/>
      <c r="W733" s="15"/>
      <c r="X733" s="12"/>
      <c r="Y733" s="1"/>
      <c r="Z733" s="1"/>
      <c r="AA733" s="1"/>
      <c r="AB733" s="1"/>
      <c r="AC733" s="1"/>
      <c r="AD733" s="1"/>
      <c r="AE733" s="1"/>
      <c r="AF733" s="1"/>
      <c r="AG733" s="1"/>
      <c r="AH733" s="1"/>
      <c r="AI733" s="1"/>
      <c r="AJ733" s="1"/>
      <c r="AK733" s="1"/>
      <c r="AL733" s="1"/>
      <c r="AM733" s="1"/>
      <c r="AN733" s="1"/>
      <c r="AO733" s="1"/>
      <c r="AP733" s="1"/>
      <c r="AQ733" s="1"/>
      <c r="AR733" s="1"/>
      <c r="AS733" s="1"/>
      <c r="AT733" s="1"/>
      <c r="AU733" s="1"/>
    </row>
    <row r="734" spans="1:47" ht="15.75" thickBot="1" x14ac:dyDescent="0.3">
      <c r="A734" s="34"/>
      <c r="B734" s="1"/>
      <c r="C734" s="1"/>
      <c r="D734" s="1"/>
      <c r="E734" s="1"/>
      <c r="F734" s="1"/>
      <c r="G734" s="1"/>
      <c r="H734" s="1"/>
      <c r="I734" s="1"/>
      <c r="J734" s="1"/>
      <c r="K734" s="1"/>
      <c r="L734" s="1"/>
      <c r="M734" s="1"/>
      <c r="N734" s="1"/>
      <c r="O734" s="1"/>
      <c r="P734" s="1"/>
      <c r="Q734" s="1"/>
      <c r="R734" s="1"/>
      <c r="S734" s="1"/>
      <c r="T734" s="1"/>
      <c r="U734" s="7"/>
      <c r="V734" s="25"/>
      <c r="W734" s="15"/>
      <c r="X734" s="12"/>
      <c r="Y734" s="1"/>
      <c r="Z734" s="1"/>
      <c r="AA734" s="1"/>
      <c r="AB734" s="1"/>
      <c r="AC734" s="1"/>
      <c r="AD734" s="1"/>
      <c r="AE734" s="1"/>
      <c r="AF734" s="1"/>
      <c r="AG734" s="1"/>
      <c r="AH734" s="1"/>
      <c r="AI734" s="1"/>
      <c r="AJ734" s="1"/>
      <c r="AK734" s="1"/>
      <c r="AL734" s="1"/>
      <c r="AM734" s="1"/>
      <c r="AN734" s="1"/>
      <c r="AO734" s="1"/>
      <c r="AP734" s="1"/>
      <c r="AQ734" s="1"/>
      <c r="AR734" s="1"/>
      <c r="AS734" s="1"/>
      <c r="AT734" s="1"/>
      <c r="AU734" s="1"/>
    </row>
    <row r="735" spans="1:47" ht="15.75" thickBot="1" x14ac:dyDescent="0.3">
      <c r="A735" s="34"/>
      <c r="B735" s="1"/>
      <c r="C735" s="1"/>
      <c r="D735" s="1"/>
      <c r="E735" s="1"/>
      <c r="F735" s="1"/>
      <c r="G735" s="1"/>
      <c r="H735" s="1"/>
      <c r="I735" s="1"/>
      <c r="J735" s="1"/>
      <c r="K735" s="1"/>
      <c r="L735" s="1"/>
      <c r="M735" s="1"/>
      <c r="N735" s="1"/>
      <c r="O735" s="1"/>
      <c r="P735" s="1"/>
      <c r="Q735" s="1"/>
      <c r="R735" s="1"/>
      <c r="S735" s="1"/>
      <c r="T735" s="1"/>
      <c r="U735" s="7"/>
      <c r="V735" s="25"/>
      <c r="W735" s="15"/>
      <c r="X735" s="12"/>
      <c r="Y735" s="1"/>
      <c r="Z735" s="1"/>
      <c r="AA735" s="1"/>
      <c r="AB735" s="1"/>
      <c r="AC735" s="1"/>
      <c r="AD735" s="1"/>
      <c r="AE735" s="1"/>
      <c r="AF735" s="1"/>
      <c r="AG735" s="1"/>
      <c r="AH735" s="1"/>
      <c r="AI735" s="1"/>
      <c r="AJ735" s="1"/>
      <c r="AK735" s="1"/>
      <c r="AL735" s="1"/>
      <c r="AM735" s="1"/>
      <c r="AN735" s="1"/>
      <c r="AO735" s="1"/>
      <c r="AP735" s="1"/>
      <c r="AQ735" s="1"/>
      <c r="AR735" s="1"/>
      <c r="AS735" s="1"/>
      <c r="AT735" s="1"/>
      <c r="AU735" s="1"/>
    </row>
    <row r="736" spans="1:47" ht="15.75" thickBot="1" x14ac:dyDescent="0.3">
      <c r="A736" s="34"/>
      <c r="B736" s="1"/>
      <c r="C736" s="1"/>
      <c r="D736" s="1"/>
      <c r="E736" s="1"/>
      <c r="F736" s="1"/>
      <c r="G736" s="1"/>
      <c r="H736" s="1"/>
      <c r="I736" s="1"/>
      <c r="J736" s="1"/>
      <c r="K736" s="1"/>
      <c r="L736" s="1"/>
      <c r="M736" s="1"/>
      <c r="N736" s="1"/>
      <c r="O736" s="1"/>
      <c r="P736" s="1"/>
      <c r="Q736" s="1"/>
      <c r="R736" s="1"/>
      <c r="S736" s="1"/>
      <c r="T736" s="1"/>
      <c r="U736" s="7"/>
      <c r="V736" s="25"/>
      <c r="W736" s="15"/>
      <c r="X736" s="12"/>
      <c r="Y736" s="1"/>
      <c r="Z736" s="1"/>
      <c r="AA736" s="1"/>
      <c r="AB736" s="1"/>
      <c r="AC736" s="1"/>
      <c r="AD736" s="1"/>
      <c r="AE736" s="1"/>
      <c r="AF736" s="1"/>
      <c r="AG736" s="1"/>
      <c r="AH736" s="1"/>
      <c r="AI736" s="1"/>
      <c r="AJ736" s="1"/>
      <c r="AK736" s="1"/>
      <c r="AL736" s="1"/>
      <c r="AM736" s="1"/>
      <c r="AN736" s="1"/>
      <c r="AO736" s="1"/>
      <c r="AP736" s="1"/>
      <c r="AQ736" s="1"/>
      <c r="AR736" s="1"/>
      <c r="AS736" s="1"/>
      <c r="AT736" s="1"/>
      <c r="AU736" s="1"/>
    </row>
    <row r="737" spans="1:47" ht="15.75" thickBot="1" x14ac:dyDescent="0.3">
      <c r="A737" s="34"/>
      <c r="B737" s="1"/>
      <c r="C737" s="1"/>
      <c r="D737" s="1"/>
      <c r="E737" s="1"/>
      <c r="F737" s="1"/>
      <c r="G737" s="1"/>
      <c r="H737" s="1"/>
      <c r="I737" s="1"/>
      <c r="J737" s="1"/>
      <c r="K737" s="1"/>
      <c r="L737" s="1"/>
      <c r="M737" s="1"/>
      <c r="N737" s="1"/>
      <c r="O737" s="1"/>
      <c r="P737" s="1"/>
      <c r="Q737" s="1"/>
      <c r="R737" s="1"/>
      <c r="S737" s="1"/>
      <c r="T737" s="1"/>
      <c r="U737" s="7"/>
      <c r="V737" s="25"/>
      <c r="W737" s="15"/>
      <c r="X737" s="12"/>
      <c r="Y737" s="1"/>
      <c r="Z737" s="1"/>
      <c r="AA737" s="1"/>
      <c r="AB737" s="1"/>
      <c r="AC737" s="1"/>
      <c r="AD737" s="1"/>
      <c r="AE737" s="1"/>
      <c r="AF737" s="1"/>
      <c r="AG737" s="1"/>
      <c r="AH737" s="1"/>
      <c r="AI737" s="1"/>
      <c r="AJ737" s="1"/>
      <c r="AK737" s="1"/>
      <c r="AL737" s="1"/>
      <c r="AM737" s="1"/>
      <c r="AN737" s="1"/>
      <c r="AO737" s="1"/>
      <c r="AP737" s="1"/>
      <c r="AQ737" s="1"/>
      <c r="AR737" s="1"/>
      <c r="AS737" s="1"/>
      <c r="AT737" s="1"/>
      <c r="AU737" s="1"/>
    </row>
    <row r="738" spans="1:47" ht="15.75" thickBot="1" x14ac:dyDescent="0.3">
      <c r="A738" s="34"/>
      <c r="B738" s="1"/>
      <c r="C738" s="1"/>
      <c r="D738" s="1"/>
      <c r="E738" s="1"/>
      <c r="F738" s="1"/>
      <c r="G738" s="1"/>
      <c r="H738" s="1"/>
      <c r="I738" s="1"/>
      <c r="J738" s="1"/>
      <c r="K738" s="1"/>
      <c r="L738" s="1"/>
      <c r="M738" s="1"/>
      <c r="N738" s="1"/>
      <c r="O738" s="1"/>
      <c r="P738" s="1"/>
      <c r="Q738" s="1"/>
      <c r="R738" s="1"/>
      <c r="S738" s="1"/>
      <c r="T738" s="1"/>
      <c r="U738" s="7"/>
      <c r="V738" s="25"/>
      <c r="W738" s="15"/>
      <c r="X738" s="12"/>
      <c r="Y738" s="1"/>
      <c r="Z738" s="1"/>
      <c r="AA738" s="1"/>
      <c r="AB738" s="1"/>
      <c r="AC738" s="1"/>
      <c r="AD738" s="1"/>
      <c r="AE738" s="1"/>
      <c r="AF738" s="1"/>
      <c r="AG738" s="1"/>
      <c r="AH738" s="1"/>
      <c r="AI738" s="1"/>
      <c r="AJ738" s="1"/>
      <c r="AK738" s="1"/>
      <c r="AL738" s="1"/>
      <c r="AM738" s="1"/>
      <c r="AN738" s="1"/>
      <c r="AO738" s="1"/>
      <c r="AP738" s="1"/>
      <c r="AQ738" s="1"/>
      <c r="AR738" s="1"/>
      <c r="AS738" s="1"/>
      <c r="AT738" s="1"/>
      <c r="AU738" s="1"/>
    </row>
    <row r="739" spans="1:47" ht="15.75" thickBot="1" x14ac:dyDescent="0.3">
      <c r="A739" s="34"/>
      <c r="B739" s="1"/>
      <c r="C739" s="1"/>
      <c r="D739" s="1"/>
      <c r="E739" s="1"/>
      <c r="F739" s="1"/>
      <c r="G739" s="1"/>
      <c r="H739" s="1"/>
      <c r="I739" s="1"/>
      <c r="J739" s="1"/>
      <c r="K739" s="1"/>
      <c r="L739" s="1"/>
      <c r="M739" s="1"/>
      <c r="N739" s="1"/>
      <c r="O739" s="1"/>
      <c r="P739" s="1"/>
      <c r="Q739" s="1"/>
      <c r="R739" s="1"/>
      <c r="S739" s="1"/>
      <c r="T739" s="1"/>
      <c r="U739" s="7"/>
      <c r="V739" s="25"/>
      <c r="W739" s="15"/>
      <c r="X739" s="12"/>
      <c r="Y739" s="1"/>
      <c r="Z739" s="1"/>
      <c r="AA739" s="1"/>
      <c r="AB739" s="1"/>
      <c r="AC739" s="1"/>
      <c r="AD739" s="1"/>
      <c r="AE739" s="1"/>
      <c r="AF739" s="1"/>
      <c r="AG739" s="1"/>
      <c r="AH739" s="1"/>
      <c r="AI739" s="1"/>
      <c r="AJ739" s="1"/>
      <c r="AK739" s="1"/>
      <c r="AL739" s="1"/>
      <c r="AM739" s="1"/>
      <c r="AN739" s="1"/>
      <c r="AO739" s="1"/>
      <c r="AP739" s="1"/>
      <c r="AQ739" s="1"/>
      <c r="AR739" s="1"/>
      <c r="AS739" s="1"/>
      <c r="AT739" s="1"/>
      <c r="AU739" s="1"/>
    </row>
    <row r="740" spans="1:47" ht="15.75" thickBot="1" x14ac:dyDescent="0.3">
      <c r="A740" s="34"/>
      <c r="B740" s="1"/>
      <c r="C740" s="1"/>
      <c r="D740" s="1"/>
      <c r="E740" s="1"/>
      <c r="F740" s="1"/>
      <c r="G740" s="1"/>
      <c r="H740" s="1"/>
      <c r="I740" s="1"/>
      <c r="J740" s="1"/>
      <c r="K740" s="1"/>
      <c r="L740" s="1"/>
      <c r="M740" s="1"/>
      <c r="N740" s="1"/>
      <c r="O740" s="1"/>
      <c r="P740" s="1"/>
      <c r="Q740" s="1"/>
      <c r="R740" s="1"/>
      <c r="S740" s="1"/>
      <c r="T740" s="1"/>
      <c r="U740" s="7"/>
      <c r="V740" s="25"/>
      <c r="W740" s="15"/>
      <c r="X740" s="12"/>
      <c r="Y740" s="1"/>
      <c r="Z740" s="1"/>
      <c r="AA740" s="1"/>
      <c r="AB740" s="1"/>
      <c r="AC740" s="1"/>
      <c r="AD740" s="1"/>
      <c r="AE740" s="1"/>
      <c r="AF740" s="1"/>
      <c r="AG740" s="1"/>
      <c r="AH740" s="1"/>
      <c r="AI740" s="1"/>
      <c r="AJ740" s="1"/>
      <c r="AK740" s="1"/>
      <c r="AL740" s="1"/>
      <c r="AM740" s="1"/>
      <c r="AN740" s="1"/>
      <c r="AO740" s="1"/>
      <c r="AP740" s="1"/>
      <c r="AQ740" s="1"/>
      <c r="AR740" s="1"/>
      <c r="AS740" s="1"/>
      <c r="AT740" s="1"/>
      <c r="AU740" s="1"/>
    </row>
    <row r="741" spans="1:47" ht="15.75" thickBot="1" x14ac:dyDescent="0.3">
      <c r="A741" s="34"/>
      <c r="B741" s="1"/>
      <c r="C741" s="1"/>
      <c r="D741" s="1"/>
      <c r="E741" s="1"/>
      <c r="F741" s="1"/>
      <c r="G741" s="1"/>
      <c r="H741" s="1"/>
      <c r="I741" s="1"/>
      <c r="J741" s="1"/>
      <c r="K741" s="1"/>
      <c r="L741" s="1"/>
      <c r="M741" s="1"/>
      <c r="N741" s="1"/>
      <c r="O741" s="1"/>
      <c r="P741" s="1"/>
      <c r="Q741" s="1"/>
      <c r="R741" s="1"/>
      <c r="S741" s="1"/>
      <c r="T741" s="1"/>
      <c r="U741" s="7"/>
      <c r="V741" s="25"/>
      <c r="W741" s="15"/>
      <c r="X741" s="12"/>
      <c r="Y741" s="1"/>
      <c r="Z741" s="1"/>
      <c r="AA741" s="1"/>
      <c r="AB741" s="1"/>
      <c r="AC741" s="1"/>
      <c r="AD741" s="1"/>
      <c r="AE741" s="1"/>
      <c r="AF741" s="1"/>
      <c r="AG741" s="1"/>
      <c r="AH741" s="1"/>
      <c r="AI741" s="1"/>
      <c r="AJ741" s="1"/>
      <c r="AK741" s="1"/>
      <c r="AL741" s="1"/>
      <c r="AM741" s="1"/>
      <c r="AN741" s="1"/>
      <c r="AO741" s="1"/>
      <c r="AP741" s="1"/>
      <c r="AQ741" s="1"/>
      <c r="AR741" s="1"/>
      <c r="AS741" s="1"/>
      <c r="AT741" s="1"/>
      <c r="AU741" s="1"/>
    </row>
    <row r="742" spans="1:47" ht="15.75" thickBot="1" x14ac:dyDescent="0.3">
      <c r="A742" s="34"/>
      <c r="B742" s="1"/>
      <c r="C742" s="1"/>
      <c r="D742" s="1"/>
      <c r="E742" s="1"/>
      <c r="F742" s="1"/>
      <c r="G742" s="1"/>
      <c r="H742" s="1"/>
      <c r="I742" s="1"/>
      <c r="J742" s="1"/>
      <c r="K742" s="1"/>
      <c r="L742" s="1"/>
      <c r="M742" s="1"/>
      <c r="N742" s="1"/>
      <c r="O742" s="1"/>
      <c r="P742" s="1"/>
      <c r="Q742" s="1"/>
      <c r="R742" s="1"/>
      <c r="S742" s="1"/>
      <c r="T742" s="1"/>
      <c r="U742" s="7"/>
      <c r="V742" s="25"/>
      <c r="W742" s="15"/>
      <c r="X742" s="12"/>
      <c r="Y742" s="1"/>
      <c r="Z742" s="1"/>
      <c r="AA742" s="1"/>
      <c r="AB742" s="1"/>
      <c r="AC742" s="1"/>
      <c r="AD742" s="1"/>
      <c r="AE742" s="1"/>
      <c r="AF742" s="1"/>
      <c r="AG742" s="1"/>
      <c r="AH742" s="1"/>
      <c r="AI742" s="1"/>
      <c r="AJ742" s="1"/>
      <c r="AK742" s="1"/>
      <c r="AL742" s="1"/>
      <c r="AM742" s="1"/>
      <c r="AN742" s="1"/>
      <c r="AO742" s="1"/>
      <c r="AP742" s="1"/>
      <c r="AQ742" s="1"/>
      <c r="AR742" s="1"/>
      <c r="AS742" s="1"/>
      <c r="AT742" s="1"/>
      <c r="AU742" s="1"/>
    </row>
    <row r="743" spans="1:47" ht="15.75" thickBot="1" x14ac:dyDescent="0.3">
      <c r="A743" s="34"/>
      <c r="B743" s="1"/>
      <c r="C743" s="1"/>
      <c r="D743" s="1"/>
      <c r="E743" s="1"/>
      <c r="F743" s="1"/>
      <c r="G743" s="1"/>
      <c r="H743" s="1"/>
      <c r="I743" s="1"/>
      <c r="J743" s="1"/>
      <c r="K743" s="1"/>
      <c r="L743" s="1"/>
      <c r="M743" s="1"/>
      <c r="N743" s="1"/>
      <c r="O743" s="1"/>
      <c r="P743" s="1"/>
      <c r="Q743" s="1"/>
      <c r="R743" s="1"/>
      <c r="S743" s="1"/>
      <c r="T743" s="1"/>
      <c r="U743" s="7"/>
      <c r="V743" s="25"/>
      <c r="W743" s="15"/>
      <c r="X743" s="12"/>
      <c r="Y743" s="1"/>
      <c r="Z743" s="1"/>
      <c r="AA743" s="1"/>
      <c r="AB743" s="1"/>
      <c r="AC743" s="1"/>
      <c r="AD743" s="1"/>
      <c r="AE743" s="1"/>
      <c r="AF743" s="1"/>
      <c r="AG743" s="1"/>
      <c r="AH743" s="1"/>
      <c r="AI743" s="1"/>
      <c r="AJ743" s="1"/>
      <c r="AK743" s="1"/>
      <c r="AL743" s="1"/>
      <c r="AM743" s="1"/>
      <c r="AN743" s="1"/>
      <c r="AO743" s="1"/>
      <c r="AP743" s="1"/>
      <c r="AQ743" s="1"/>
      <c r="AR743" s="1"/>
      <c r="AS743" s="1"/>
      <c r="AT743" s="1"/>
      <c r="AU743" s="1"/>
    </row>
    <row r="744" spans="1:47" ht="15.75" thickBot="1" x14ac:dyDescent="0.3">
      <c r="A744" s="34"/>
      <c r="B744" s="1"/>
      <c r="C744" s="1"/>
      <c r="D744" s="1"/>
      <c r="E744" s="1"/>
      <c r="F744" s="1"/>
      <c r="G744" s="1"/>
      <c r="H744" s="1"/>
      <c r="I744" s="1"/>
      <c r="J744" s="1"/>
      <c r="K744" s="1"/>
      <c r="L744" s="1"/>
      <c r="M744" s="1"/>
      <c r="N744" s="1"/>
      <c r="O744" s="1"/>
      <c r="P744" s="1"/>
      <c r="Q744" s="1"/>
      <c r="R744" s="1"/>
      <c r="S744" s="1"/>
      <c r="T744" s="1"/>
      <c r="U744" s="7"/>
      <c r="V744" s="25"/>
      <c r="W744" s="15"/>
      <c r="X744" s="12"/>
      <c r="Y744" s="1"/>
      <c r="Z744" s="1"/>
      <c r="AA744" s="1"/>
      <c r="AB744" s="1"/>
      <c r="AC744" s="1"/>
      <c r="AD744" s="1"/>
      <c r="AE744" s="1"/>
      <c r="AF744" s="1"/>
      <c r="AG744" s="1"/>
      <c r="AH744" s="1"/>
      <c r="AI744" s="1"/>
      <c r="AJ744" s="1"/>
      <c r="AK744" s="1"/>
      <c r="AL744" s="1"/>
      <c r="AM744" s="1"/>
      <c r="AN744" s="1"/>
      <c r="AO744" s="1"/>
      <c r="AP744" s="1"/>
      <c r="AQ744" s="1"/>
      <c r="AR744" s="1"/>
      <c r="AS744" s="1"/>
      <c r="AT744" s="1"/>
      <c r="AU744" s="1"/>
    </row>
    <row r="745" spans="1:47" ht="15.75" thickBot="1" x14ac:dyDescent="0.3">
      <c r="A745" s="34"/>
      <c r="B745" s="1"/>
      <c r="C745" s="1"/>
      <c r="D745" s="1"/>
      <c r="E745" s="1"/>
      <c r="F745" s="1"/>
      <c r="G745" s="1"/>
      <c r="H745" s="1"/>
      <c r="I745" s="1"/>
      <c r="J745" s="1"/>
      <c r="K745" s="1"/>
      <c r="L745" s="1"/>
      <c r="M745" s="1"/>
      <c r="N745" s="1"/>
      <c r="O745" s="1"/>
      <c r="P745" s="1"/>
      <c r="Q745" s="1"/>
      <c r="R745" s="1"/>
      <c r="S745" s="1"/>
      <c r="T745" s="1"/>
      <c r="U745" s="7"/>
      <c r="V745" s="25"/>
      <c r="W745" s="15"/>
      <c r="X745" s="12"/>
      <c r="Y745" s="1"/>
      <c r="Z745" s="1"/>
      <c r="AA745" s="1"/>
      <c r="AB745" s="1"/>
      <c r="AC745" s="1"/>
      <c r="AD745" s="1"/>
      <c r="AE745" s="1"/>
      <c r="AF745" s="1"/>
      <c r="AG745" s="1"/>
      <c r="AH745" s="1"/>
      <c r="AI745" s="1"/>
      <c r="AJ745" s="1"/>
      <c r="AK745" s="1"/>
      <c r="AL745" s="1"/>
      <c r="AM745" s="1"/>
      <c r="AN745" s="1"/>
      <c r="AO745" s="1"/>
      <c r="AP745" s="1"/>
      <c r="AQ745" s="1"/>
      <c r="AR745" s="1"/>
      <c r="AS745" s="1"/>
      <c r="AT745" s="1"/>
      <c r="AU745" s="1"/>
    </row>
    <row r="746" spans="1:47" ht="15.75" thickBot="1" x14ac:dyDescent="0.3">
      <c r="A746" s="34"/>
      <c r="B746" s="1"/>
      <c r="C746" s="1"/>
      <c r="D746" s="1"/>
      <c r="E746" s="1"/>
      <c r="F746" s="1"/>
      <c r="G746" s="1"/>
      <c r="H746" s="1"/>
      <c r="I746" s="1"/>
      <c r="J746" s="1"/>
      <c r="K746" s="1"/>
      <c r="L746" s="1"/>
      <c r="M746" s="1"/>
      <c r="N746" s="1"/>
      <c r="O746" s="1"/>
      <c r="P746" s="1"/>
      <c r="Q746" s="1"/>
      <c r="R746" s="1"/>
      <c r="S746" s="1"/>
      <c r="T746" s="1"/>
      <c r="U746" s="7"/>
      <c r="V746" s="25"/>
      <c r="W746" s="15"/>
      <c r="X746" s="12"/>
      <c r="Y746" s="1"/>
      <c r="Z746" s="1"/>
      <c r="AA746" s="1"/>
      <c r="AB746" s="1"/>
      <c r="AC746" s="1"/>
      <c r="AD746" s="1"/>
      <c r="AE746" s="1"/>
      <c r="AF746" s="1"/>
      <c r="AG746" s="1"/>
      <c r="AH746" s="1"/>
      <c r="AI746" s="1"/>
      <c r="AJ746" s="1"/>
      <c r="AK746" s="1"/>
      <c r="AL746" s="1"/>
      <c r="AM746" s="1"/>
      <c r="AN746" s="1"/>
      <c r="AO746" s="1"/>
      <c r="AP746" s="1"/>
      <c r="AQ746" s="1"/>
      <c r="AR746" s="1"/>
      <c r="AS746" s="1"/>
      <c r="AT746" s="1"/>
      <c r="AU746" s="1"/>
    </row>
    <row r="747" spans="1:47" ht="15.75" thickBot="1" x14ac:dyDescent="0.3">
      <c r="A747" s="34"/>
      <c r="B747" s="1"/>
      <c r="C747" s="1"/>
      <c r="D747" s="1"/>
      <c r="E747" s="1"/>
      <c r="F747" s="1"/>
      <c r="G747" s="1"/>
      <c r="H747" s="1"/>
      <c r="I747" s="1"/>
      <c r="J747" s="1"/>
      <c r="K747" s="1"/>
      <c r="L747" s="1"/>
      <c r="M747" s="1"/>
      <c r="N747" s="1"/>
      <c r="O747" s="1"/>
      <c r="P747" s="1"/>
      <c r="Q747" s="1"/>
      <c r="R747" s="1"/>
      <c r="S747" s="1"/>
      <c r="T747" s="1"/>
      <c r="U747" s="7"/>
      <c r="V747" s="25"/>
      <c r="W747" s="15"/>
      <c r="X747" s="12"/>
      <c r="Y747" s="1"/>
      <c r="Z747" s="1"/>
      <c r="AA747" s="1"/>
      <c r="AB747" s="1"/>
      <c r="AC747" s="1"/>
      <c r="AD747" s="1"/>
      <c r="AE747" s="1"/>
      <c r="AF747" s="1"/>
      <c r="AG747" s="1"/>
      <c r="AH747" s="1"/>
      <c r="AI747" s="1"/>
      <c r="AJ747" s="1"/>
      <c r="AK747" s="1"/>
      <c r="AL747" s="1"/>
      <c r="AM747" s="1"/>
      <c r="AN747" s="1"/>
      <c r="AO747" s="1"/>
      <c r="AP747" s="1"/>
      <c r="AQ747" s="1"/>
      <c r="AR747" s="1"/>
      <c r="AS747" s="1"/>
      <c r="AT747" s="1"/>
      <c r="AU747" s="1"/>
    </row>
    <row r="748" spans="1:47" ht="15.75" thickBot="1" x14ac:dyDescent="0.3">
      <c r="A748" s="34"/>
      <c r="B748" s="1"/>
      <c r="C748" s="1"/>
      <c r="D748" s="1"/>
      <c r="E748" s="1"/>
      <c r="F748" s="1"/>
      <c r="G748" s="1"/>
      <c r="H748" s="1"/>
      <c r="I748" s="1"/>
      <c r="J748" s="1"/>
      <c r="K748" s="1"/>
      <c r="L748" s="1"/>
      <c r="M748" s="1"/>
      <c r="N748" s="1"/>
      <c r="O748" s="1"/>
      <c r="P748" s="1"/>
      <c r="Q748" s="1"/>
      <c r="R748" s="1"/>
      <c r="S748" s="1"/>
      <c r="T748" s="1"/>
      <c r="U748" s="7"/>
      <c r="V748" s="25"/>
      <c r="W748" s="15"/>
      <c r="X748" s="12"/>
      <c r="Y748" s="1"/>
      <c r="Z748" s="1"/>
      <c r="AA748" s="1"/>
      <c r="AB748" s="1"/>
      <c r="AC748" s="1"/>
      <c r="AD748" s="1"/>
      <c r="AE748" s="1"/>
      <c r="AF748" s="1"/>
      <c r="AG748" s="1"/>
      <c r="AH748" s="1"/>
      <c r="AI748" s="1"/>
      <c r="AJ748" s="1"/>
      <c r="AK748" s="1"/>
      <c r="AL748" s="1"/>
      <c r="AM748" s="1"/>
      <c r="AN748" s="1"/>
      <c r="AO748" s="1"/>
      <c r="AP748" s="1"/>
      <c r="AQ748" s="1"/>
      <c r="AR748" s="1"/>
      <c r="AS748" s="1"/>
      <c r="AT748" s="1"/>
      <c r="AU748" s="1"/>
    </row>
    <row r="749" spans="1:47" ht="15.75" thickBot="1" x14ac:dyDescent="0.3">
      <c r="A749" s="34"/>
      <c r="B749" s="1"/>
      <c r="C749" s="1"/>
      <c r="D749" s="1"/>
      <c r="E749" s="1"/>
      <c r="F749" s="1"/>
      <c r="G749" s="1"/>
      <c r="H749" s="1"/>
      <c r="I749" s="1"/>
      <c r="J749" s="1"/>
      <c r="K749" s="1"/>
      <c r="L749" s="1"/>
      <c r="M749" s="1"/>
      <c r="N749" s="1"/>
      <c r="O749" s="1"/>
      <c r="P749" s="1"/>
      <c r="Q749" s="1"/>
      <c r="R749" s="1"/>
      <c r="S749" s="1"/>
      <c r="T749" s="1"/>
      <c r="U749" s="7"/>
      <c r="V749" s="25"/>
      <c r="W749" s="15"/>
      <c r="X749" s="12"/>
      <c r="Y749" s="1"/>
      <c r="Z749" s="1"/>
      <c r="AA749" s="1"/>
      <c r="AB749" s="1"/>
      <c r="AC749" s="1"/>
      <c r="AD749" s="1"/>
      <c r="AE749" s="1"/>
      <c r="AF749" s="1"/>
      <c r="AG749" s="1"/>
      <c r="AH749" s="1"/>
      <c r="AI749" s="1"/>
      <c r="AJ749" s="1"/>
      <c r="AK749" s="1"/>
      <c r="AL749" s="1"/>
      <c r="AM749" s="1"/>
      <c r="AN749" s="1"/>
      <c r="AO749" s="1"/>
      <c r="AP749" s="1"/>
      <c r="AQ749" s="1"/>
      <c r="AR749" s="1"/>
      <c r="AS749" s="1"/>
      <c r="AT749" s="1"/>
      <c r="AU749" s="1"/>
    </row>
    <row r="750" spans="1:47" ht="15.75" thickBot="1" x14ac:dyDescent="0.3">
      <c r="A750" s="34"/>
      <c r="B750" s="1"/>
      <c r="C750" s="1"/>
      <c r="D750" s="1"/>
      <c r="E750" s="1"/>
      <c r="F750" s="1"/>
      <c r="G750" s="1"/>
      <c r="H750" s="1"/>
      <c r="I750" s="1"/>
      <c r="J750" s="1"/>
      <c r="K750" s="1"/>
      <c r="L750" s="1"/>
      <c r="M750" s="1"/>
      <c r="N750" s="1"/>
      <c r="O750" s="1"/>
      <c r="P750" s="1"/>
      <c r="Q750" s="1"/>
      <c r="R750" s="1"/>
      <c r="S750" s="1"/>
      <c r="T750" s="1"/>
      <c r="U750" s="7"/>
      <c r="V750" s="25"/>
      <c r="W750" s="15"/>
      <c r="X750" s="12"/>
      <c r="Y750" s="1"/>
      <c r="Z750" s="1"/>
      <c r="AA750" s="1"/>
      <c r="AB750" s="1"/>
      <c r="AC750" s="1"/>
      <c r="AD750" s="1"/>
      <c r="AE750" s="1"/>
      <c r="AF750" s="1"/>
      <c r="AG750" s="1"/>
      <c r="AH750" s="1"/>
      <c r="AI750" s="1"/>
      <c r="AJ750" s="1"/>
      <c r="AK750" s="1"/>
      <c r="AL750" s="1"/>
      <c r="AM750" s="1"/>
      <c r="AN750" s="1"/>
      <c r="AO750" s="1"/>
      <c r="AP750" s="1"/>
      <c r="AQ750" s="1"/>
      <c r="AR750" s="1"/>
      <c r="AS750" s="1"/>
      <c r="AT750" s="1"/>
      <c r="AU750" s="1"/>
    </row>
    <row r="751" spans="1:47" ht="15.75" thickBot="1" x14ac:dyDescent="0.3">
      <c r="A751" s="34"/>
      <c r="B751" s="1"/>
      <c r="C751" s="1"/>
      <c r="D751" s="1"/>
      <c r="E751" s="1"/>
      <c r="F751" s="1"/>
      <c r="G751" s="1"/>
      <c r="H751" s="1"/>
      <c r="I751" s="1"/>
      <c r="J751" s="1"/>
      <c r="K751" s="1"/>
      <c r="L751" s="1"/>
      <c r="M751" s="1"/>
      <c r="N751" s="1"/>
      <c r="O751" s="1"/>
      <c r="P751" s="1"/>
      <c r="Q751" s="1"/>
      <c r="R751" s="1"/>
      <c r="S751" s="1"/>
      <c r="T751" s="1"/>
      <c r="U751" s="7"/>
      <c r="V751" s="25"/>
      <c r="W751" s="15"/>
      <c r="X751" s="12"/>
      <c r="Y751" s="1"/>
      <c r="Z751" s="1"/>
      <c r="AA751" s="1"/>
      <c r="AB751" s="1"/>
      <c r="AC751" s="1"/>
      <c r="AD751" s="1"/>
      <c r="AE751" s="1"/>
      <c r="AF751" s="1"/>
      <c r="AG751" s="1"/>
      <c r="AH751" s="1"/>
      <c r="AI751" s="1"/>
      <c r="AJ751" s="1"/>
      <c r="AK751" s="1"/>
      <c r="AL751" s="1"/>
      <c r="AM751" s="1"/>
      <c r="AN751" s="1"/>
      <c r="AO751" s="1"/>
      <c r="AP751" s="1"/>
      <c r="AQ751" s="1"/>
      <c r="AR751" s="1"/>
      <c r="AS751" s="1"/>
      <c r="AT751" s="1"/>
      <c r="AU751" s="1"/>
    </row>
    <row r="752" spans="1:47" ht="15.75" thickBot="1" x14ac:dyDescent="0.3">
      <c r="A752" s="34"/>
      <c r="B752" s="1"/>
      <c r="C752" s="1"/>
      <c r="D752" s="1"/>
      <c r="E752" s="1"/>
      <c r="F752" s="1"/>
      <c r="G752" s="1"/>
      <c r="H752" s="1"/>
      <c r="I752" s="1"/>
      <c r="J752" s="1"/>
      <c r="K752" s="1"/>
      <c r="L752" s="1"/>
      <c r="M752" s="1"/>
      <c r="N752" s="1"/>
      <c r="O752" s="1"/>
      <c r="P752" s="1"/>
      <c r="Q752" s="1"/>
      <c r="R752" s="1"/>
      <c r="S752" s="1"/>
      <c r="T752" s="1"/>
      <c r="U752" s="7"/>
      <c r="V752" s="25"/>
      <c r="W752" s="15"/>
      <c r="X752" s="12"/>
      <c r="Y752" s="1"/>
      <c r="Z752" s="1"/>
      <c r="AA752" s="1"/>
      <c r="AB752" s="1"/>
      <c r="AC752" s="1"/>
      <c r="AD752" s="1"/>
      <c r="AE752" s="1"/>
      <c r="AF752" s="1"/>
      <c r="AG752" s="1"/>
      <c r="AH752" s="1"/>
      <c r="AI752" s="1"/>
      <c r="AJ752" s="1"/>
      <c r="AK752" s="1"/>
      <c r="AL752" s="1"/>
      <c r="AM752" s="1"/>
      <c r="AN752" s="1"/>
      <c r="AO752" s="1"/>
      <c r="AP752" s="1"/>
      <c r="AQ752" s="1"/>
      <c r="AR752" s="1"/>
      <c r="AS752" s="1"/>
      <c r="AT752" s="1"/>
      <c r="AU752" s="1"/>
    </row>
    <row r="753" spans="1:47" ht="15.75" thickBot="1" x14ac:dyDescent="0.3">
      <c r="A753" s="34"/>
      <c r="B753" s="1"/>
      <c r="C753" s="1"/>
      <c r="D753" s="1"/>
      <c r="E753" s="1"/>
      <c r="F753" s="1"/>
      <c r="G753" s="1"/>
      <c r="H753" s="1"/>
      <c r="I753" s="1"/>
      <c r="J753" s="1"/>
      <c r="K753" s="1"/>
      <c r="L753" s="1"/>
      <c r="M753" s="1"/>
      <c r="N753" s="1"/>
      <c r="O753" s="1"/>
      <c r="P753" s="1"/>
      <c r="Q753" s="1"/>
      <c r="R753" s="1"/>
      <c r="S753" s="1"/>
      <c r="T753" s="1"/>
      <c r="U753" s="7"/>
      <c r="V753" s="25"/>
      <c r="W753" s="15"/>
      <c r="X753" s="12"/>
      <c r="Y753" s="1"/>
      <c r="Z753" s="1"/>
      <c r="AA753" s="1"/>
      <c r="AB753" s="1"/>
      <c r="AC753" s="1"/>
      <c r="AD753" s="1"/>
      <c r="AE753" s="1"/>
      <c r="AF753" s="1"/>
      <c r="AG753" s="1"/>
      <c r="AH753" s="1"/>
      <c r="AI753" s="1"/>
      <c r="AJ753" s="1"/>
      <c r="AK753" s="1"/>
      <c r="AL753" s="1"/>
      <c r="AM753" s="1"/>
      <c r="AN753" s="1"/>
      <c r="AO753" s="1"/>
      <c r="AP753" s="1"/>
      <c r="AQ753" s="1"/>
      <c r="AR753" s="1"/>
      <c r="AS753" s="1"/>
      <c r="AT753" s="1"/>
      <c r="AU753" s="1"/>
    </row>
    <row r="754" spans="1:47" ht="15.75" thickBot="1" x14ac:dyDescent="0.3">
      <c r="A754" s="34"/>
      <c r="B754" s="1"/>
      <c r="C754" s="1"/>
      <c r="D754" s="1"/>
      <c r="E754" s="1"/>
      <c r="F754" s="1"/>
      <c r="G754" s="1"/>
      <c r="H754" s="1"/>
      <c r="I754" s="1"/>
      <c r="J754" s="1"/>
      <c r="K754" s="1"/>
      <c r="L754" s="1"/>
      <c r="M754" s="1"/>
      <c r="N754" s="1"/>
      <c r="O754" s="1"/>
      <c r="P754" s="1"/>
      <c r="Q754" s="1"/>
      <c r="R754" s="1"/>
      <c r="S754" s="1"/>
      <c r="T754" s="1"/>
      <c r="U754" s="7"/>
      <c r="V754" s="25"/>
      <c r="W754" s="15"/>
      <c r="X754" s="12"/>
      <c r="Y754" s="1"/>
      <c r="Z754" s="1"/>
      <c r="AA754" s="1"/>
      <c r="AB754" s="1"/>
      <c r="AC754" s="1"/>
      <c r="AD754" s="1"/>
      <c r="AE754" s="1"/>
      <c r="AF754" s="1"/>
      <c r="AG754" s="1"/>
      <c r="AH754" s="1"/>
      <c r="AI754" s="1"/>
      <c r="AJ754" s="1"/>
      <c r="AK754" s="1"/>
      <c r="AL754" s="1"/>
      <c r="AM754" s="1"/>
      <c r="AN754" s="1"/>
      <c r="AO754" s="1"/>
      <c r="AP754" s="1"/>
      <c r="AQ754" s="1"/>
      <c r="AR754" s="1"/>
      <c r="AS754" s="1"/>
      <c r="AT754" s="1"/>
      <c r="AU754" s="1"/>
    </row>
    <row r="755" spans="1:47" ht="15.75" thickBot="1" x14ac:dyDescent="0.3">
      <c r="A755" s="34"/>
      <c r="B755" s="1"/>
      <c r="C755" s="1"/>
      <c r="D755" s="1"/>
      <c r="E755" s="1"/>
      <c r="F755" s="1"/>
      <c r="G755" s="1"/>
      <c r="H755" s="1"/>
      <c r="I755" s="1"/>
      <c r="J755" s="1"/>
      <c r="K755" s="1"/>
      <c r="L755" s="1"/>
      <c r="M755" s="1"/>
      <c r="N755" s="1"/>
      <c r="O755" s="1"/>
      <c r="P755" s="1"/>
      <c r="Q755" s="1"/>
      <c r="R755" s="1"/>
      <c r="S755" s="1"/>
      <c r="T755" s="1"/>
      <c r="U755" s="7"/>
      <c r="V755" s="25"/>
      <c r="W755" s="15"/>
      <c r="X755" s="12"/>
      <c r="Y755" s="1"/>
      <c r="Z755" s="1"/>
      <c r="AA755" s="1"/>
      <c r="AB755" s="1"/>
      <c r="AC755" s="1"/>
      <c r="AD755" s="1"/>
      <c r="AE755" s="1"/>
      <c r="AF755" s="1"/>
      <c r="AG755" s="1"/>
      <c r="AH755" s="1"/>
      <c r="AI755" s="1"/>
      <c r="AJ755" s="1"/>
      <c r="AK755" s="1"/>
      <c r="AL755" s="1"/>
      <c r="AM755" s="1"/>
      <c r="AN755" s="1"/>
      <c r="AO755" s="1"/>
      <c r="AP755" s="1"/>
      <c r="AQ755" s="1"/>
      <c r="AR755" s="1"/>
      <c r="AS755" s="1"/>
      <c r="AT755" s="1"/>
      <c r="AU755" s="1"/>
    </row>
    <row r="756" spans="1:47" ht="15.75" thickBot="1" x14ac:dyDescent="0.3">
      <c r="A756" s="34"/>
      <c r="B756" s="1"/>
      <c r="C756" s="1"/>
      <c r="D756" s="1"/>
      <c r="E756" s="1"/>
      <c r="F756" s="1"/>
      <c r="G756" s="1"/>
      <c r="H756" s="1"/>
      <c r="I756" s="1"/>
      <c r="J756" s="1"/>
      <c r="K756" s="1"/>
      <c r="L756" s="1"/>
      <c r="M756" s="1"/>
      <c r="N756" s="1"/>
      <c r="O756" s="1"/>
      <c r="P756" s="1"/>
      <c r="Q756" s="1"/>
      <c r="R756" s="1"/>
      <c r="S756" s="1"/>
      <c r="T756" s="1"/>
      <c r="U756" s="7"/>
      <c r="V756" s="25"/>
      <c r="W756" s="15"/>
      <c r="X756" s="12"/>
      <c r="Y756" s="1"/>
      <c r="Z756" s="1"/>
      <c r="AA756" s="1"/>
      <c r="AB756" s="1"/>
      <c r="AC756" s="1"/>
      <c r="AD756" s="1"/>
      <c r="AE756" s="1"/>
      <c r="AF756" s="1"/>
      <c r="AG756" s="1"/>
      <c r="AH756" s="1"/>
      <c r="AI756" s="1"/>
      <c r="AJ756" s="1"/>
      <c r="AK756" s="1"/>
      <c r="AL756" s="1"/>
      <c r="AM756" s="1"/>
      <c r="AN756" s="1"/>
      <c r="AO756" s="1"/>
      <c r="AP756" s="1"/>
      <c r="AQ756" s="1"/>
      <c r="AR756" s="1"/>
      <c r="AS756" s="1"/>
      <c r="AT756" s="1"/>
      <c r="AU756" s="1"/>
    </row>
    <row r="757" spans="1:47" ht="15.75" thickBot="1" x14ac:dyDescent="0.3">
      <c r="A757" s="34"/>
      <c r="B757" s="1"/>
      <c r="C757" s="1"/>
      <c r="D757" s="1"/>
      <c r="E757" s="1"/>
      <c r="F757" s="1"/>
      <c r="G757" s="1"/>
      <c r="H757" s="1"/>
      <c r="I757" s="1"/>
      <c r="J757" s="1"/>
      <c r="K757" s="1"/>
      <c r="L757" s="1"/>
      <c r="M757" s="1"/>
      <c r="N757" s="1"/>
      <c r="O757" s="1"/>
      <c r="P757" s="1"/>
      <c r="Q757" s="1"/>
      <c r="R757" s="1"/>
      <c r="S757" s="1"/>
      <c r="T757" s="1"/>
      <c r="U757" s="7"/>
      <c r="V757" s="25"/>
      <c r="W757" s="15"/>
      <c r="X757" s="12"/>
      <c r="Y757" s="1"/>
      <c r="Z757" s="1"/>
      <c r="AA757" s="1"/>
      <c r="AB757" s="1"/>
      <c r="AC757" s="1"/>
      <c r="AD757" s="1"/>
      <c r="AE757" s="1"/>
      <c r="AF757" s="1"/>
      <c r="AG757" s="1"/>
      <c r="AH757" s="1"/>
      <c r="AI757" s="1"/>
      <c r="AJ757" s="1"/>
      <c r="AK757" s="1"/>
      <c r="AL757" s="1"/>
      <c r="AM757" s="1"/>
      <c r="AN757" s="1"/>
      <c r="AO757" s="1"/>
      <c r="AP757" s="1"/>
      <c r="AQ757" s="1"/>
      <c r="AR757" s="1"/>
      <c r="AS757" s="1"/>
      <c r="AT757" s="1"/>
      <c r="AU757" s="1"/>
    </row>
    <row r="758" spans="1:47" ht="15.75" thickBot="1" x14ac:dyDescent="0.3">
      <c r="A758" s="34"/>
      <c r="B758" s="1"/>
      <c r="C758" s="1"/>
      <c r="D758" s="1"/>
      <c r="E758" s="1"/>
      <c r="F758" s="1"/>
      <c r="G758" s="1"/>
      <c r="H758" s="1"/>
      <c r="I758" s="1"/>
      <c r="J758" s="1"/>
      <c r="K758" s="1"/>
      <c r="L758" s="1"/>
      <c r="M758" s="1"/>
      <c r="N758" s="1"/>
      <c r="O758" s="1"/>
      <c r="P758" s="1"/>
      <c r="Q758" s="1"/>
      <c r="R758" s="1"/>
      <c r="S758" s="1"/>
      <c r="T758" s="1"/>
      <c r="U758" s="7"/>
      <c r="V758" s="25"/>
      <c r="W758" s="15"/>
      <c r="X758" s="12"/>
      <c r="Y758" s="1"/>
      <c r="Z758" s="1"/>
      <c r="AA758" s="1"/>
      <c r="AB758" s="1"/>
      <c r="AC758" s="1"/>
      <c r="AD758" s="1"/>
      <c r="AE758" s="1"/>
      <c r="AF758" s="1"/>
      <c r="AG758" s="1"/>
      <c r="AH758" s="1"/>
      <c r="AI758" s="1"/>
      <c r="AJ758" s="1"/>
      <c r="AK758" s="1"/>
      <c r="AL758" s="1"/>
      <c r="AM758" s="1"/>
      <c r="AN758" s="1"/>
      <c r="AO758" s="1"/>
      <c r="AP758" s="1"/>
      <c r="AQ758" s="1"/>
      <c r="AR758" s="1"/>
      <c r="AS758" s="1"/>
      <c r="AT758" s="1"/>
      <c r="AU758" s="1"/>
    </row>
    <row r="759" spans="1:47" ht="15.75" thickBot="1" x14ac:dyDescent="0.3">
      <c r="A759" s="34"/>
      <c r="B759" s="1"/>
      <c r="C759" s="1"/>
      <c r="D759" s="1"/>
      <c r="E759" s="1"/>
      <c r="F759" s="1"/>
      <c r="G759" s="1"/>
      <c r="H759" s="1"/>
      <c r="I759" s="1"/>
      <c r="J759" s="1"/>
      <c r="K759" s="1"/>
      <c r="L759" s="1"/>
      <c r="M759" s="1"/>
      <c r="N759" s="1"/>
      <c r="O759" s="1"/>
      <c r="P759" s="1"/>
      <c r="Q759" s="1"/>
      <c r="R759" s="1"/>
      <c r="S759" s="1"/>
      <c r="T759" s="1"/>
      <c r="U759" s="7"/>
      <c r="V759" s="25"/>
      <c r="W759" s="15"/>
      <c r="X759" s="12"/>
      <c r="Y759" s="1"/>
      <c r="Z759" s="1"/>
      <c r="AA759" s="1"/>
      <c r="AB759" s="1"/>
      <c r="AC759" s="1"/>
      <c r="AD759" s="1"/>
      <c r="AE759" s="1"/>
      <c r="AF759" s="1"/>
      <c r="AG759" s="1"/>
      <c r="AH759" s="1"/>
      <c r="AI759" s="1"/>
      <c r="AJ759" s="1"/>
      <c r="AK759" s="1"/>
      <c r="AL759" s="1"/>
      <c r="AM759" s="1"/>
      <c r="AN759" s="1"/>
      <c r="AO759" s="1"/>
      <c r="AP759" s="1"/>
      <c r="AQ759" s="1"/>
      <c r="AR759" s="1"/>
      <c r="AS759" s="1"/>
      <c r="AT759" s="1"/>
      <c r="AU759" s="1"/>
    </row>
    <row r="760" spans="1:47" ht="15.75" thickBot="1" x14ac:dyDescent="0.3">
      <c r="A760" s="34"/>
      <c r="B760" s="1"/>
      <c r="C760" s="1"/>
      <c r="D760" s="1"/>
      <c r="E760" s="1"/>
      <c r="F760" s="1"/>
      <c r="G760" s="1"/>
      <c r="H760" s="1"/>
      <c r="I760" s="1"/>
      <c r="J760" s="1"/>
      <c r="K760" s="1"/>
      <c r="L760" s="1"/>
      <c r="M760" s="1"/>
      <c r="N760" s="1"/>
      <c r="O760" s="1"/>
      <c r="P760" s="1"/>
      <c r="Q760" s="1"/>
      <c r="R760" s="1"/>
      <c r="S760" s="1"/>
      <c r="T760" s="1"/>
      <c r="U760" s="7"/>
      <c r="V760" s="25"/>
      <c r="W760" s="15"/>
      <c r="X760" s="12"/>
      <c r="Y760" s="1"/>
      <c r="Z760" s="1"/>
      <c r="AA760" s="1"/>
      <c r="AB760" s="1"/>
      <c r="AC760" s="1"/>
      <c r="AD760" s="1"/>
      <c r="AE760" s="1"/>
      <c r="AF760" s="1"/>
      <c r="AG760" s="1"/>
      <c r="AH760" s="1"/>
      <c r="AI760" s="1"/>
      <c r="AJ760" s="1"/>
      <c r="AK760" s="1"/>
      <c r="AL760" s="1"/>
      <c r="AM760" s="1"/>
      <c r="AN760" s="1"/>
      <c r="AO760" s="1"/>
      <c r="AP760" s="1"/>
      <c r="AQ760" s="1"/>
      <c r="AR760" s="1"/>
      <c r="AS760" s="1"/>
      <c r="AT760" s="1"/>
      <c r="AU760" s="1"/>
    </row>
    <row r="761" spans="1:47" ht="15.75" thickBot="1" x14ac:dyDescent="0.3">
      <c r="A761" s="34"/>
      <c r="B761" s="1"/>
      <c r="C761" s="1"/>
      <c r="D761" s="1"/>
      <c r="E761" s="1"/>
      <c r="F761" s="1"/>
      <c r="G761" s="1"/>
      <c r="H761" s="1"/>
      <c r="I761" s="1"/>
      <c r="J761" s="1"/>
      <c r="K761" s="1"/>
      <c r="L761" s="1"/>
      <c r="M761" s="1"/>
      <c r="N761" s="1"/>
      <c r="O761" s="1"/>
      <c r="P761" s="1"/>
      <c r="Q761" s="1"/>
      <c r="R761" s="1"/>
      <c r="S761" s="1"/>
      <c r="T761" s="1"/>
      <c r="U761" s="7"/>
      <c r="V761" s="25"/>
      <c r="W761" s="15"/>
      <c r="X761" s="12"/>
      <c r="Y761" s="1"/>
      <c r="Z761" s="1"/>
      <c r="AA761" s="1"/>
      <c r="AB761" s="1"/>
      <c r="AC761" s="1"/>
      <c r="AD761" s="1"/>
      <c r="AE761" s="1"/>
      <c r="AF761" s="1"/>
      <c r="AG761" s="1"/>
      <c r="AH761" s="1"/>
      <c r="AI761" s="1"/>
      <c r="AJ761" s="1"/>
      <c r="AK761" s="1"/>
      <c r="AL761" s="1"/>
      <c r="AM761" s="1"/>
      <c r="AN761" s="1"/>
      <c r="AO761" s="1"/>
      <c r="AP761" s="1"/>
      <c r="AQ761" s="1"/>
      <c r="AR761" s="1"/>
      <c r="AS761" s="1"/>
      <c r="AT761" s="1"/>
      <c r="AU761" s="1"/>
    </row>
    <row r="762" spans="1:47" ht="15.75" thickBot="1" x14ac:dyDescent="0.3">
      <c r="A762" s="34"/>
      <c r="B762" s="1"/>
      <c r="C762" s="1"/>
      <c r="D762" s="1"/>
      <c r="E762" s="1"/>
      <c r="F762" s="1"/>
      <c r="G762" s="1"/>
      <c r="H762" s="1"/>
      <c r="I762" s="1"/>
      <c r="J762" s="1"/>
      <c r="K762" s="1"/>
      <c r="L762" s="1"/>
      <c r="M762" s="1"/>
      <c r="N762" s="1"/>
      <c r="O762" s="1"/>
      <c r="P762" s="1"/>
      <c r="Q762" s="1"/>
      <c r="R762" s="1"/>
      <c r="S762" s="1"/>
      <c r="T762" s="1"/>
      <c r="U762" s="7"/>
      <c r="V762" s="25"/>
      <c r="W762" s="15"/>
      <c r="X762" s="12"/>
      <c r="Y762" s="1"/>
      <c r="Z762" s="1"/>
      <c r="AA762" s="1"/>
      <c r="AB762" s="1"/>
      <c r="AC762" s="1"/>
      <c r="AD762" s="1"/>
      <c r="AE762" s="1"/>
      <c r="AF762" s="1"/>
      <c r="AG762" s="1"/>
      <c r="AH762" s="1"/>
      <c r="AI762" s="1"/>
      <c r="AJ762" s="1"/>
      <c r="AK762" s="1"/>
      <c r="AL762" s="1"/>
      <c r="AM762" s="1"/>
      <c r="AN762" s="1"/>
      <c r="AO762" s="1"/>
      <c r="AP762" s="1"/>
      <c r="AQ762" s="1"/>
      <c r="AR762" s="1"/>
      <c r="AS762" s="1"/>
      <c r="AT762" s="1"/>
      <c r="AU762" s="1"/>
    </row>
    <row r="763" spans="1:47" ht="15.75" thickBot="1" x14ac:dyDescent="0.3">
      <c r="A763" s="34"/>
      <c r="B763" s="1"/>
      <c r="C763" s="1"/>
      <c r="D763" s="1"/>
      <c r="E763" s="1"/>
      <c r="F763" s="1"/>
      <c r="G763" s="1"/>
      <c r="H763" s="1"/>
      <c r="I763" s="1"/>
      <c r="J763" s="1"/>
      <c r="K763" s="1"/>
      <c r="L763" s="1"/>
      <c r="M763" s="1"/>
      <c r="N763" s="1"/>
      <c r="O763" s="1"/>
      <c r="P763" s="1"/>
      <c r="Q763" s="1"/>
      <c r="R763" s="1"/>
      <c r="S763" s="1"/>
      <c r="T763" s="1"/>
      <c r="U763" s="7"/>
      <c r="V763" s="25"/>
      <c r="W763" s="15"/>
      <c r="X763" s="12"/>
      <c r="Y763" s="1"/>
      <c r="Z763" s="1"/>
      <c r="AA763" s="1"/>
      <c r="AB763" s="1"/>
      <c r="AC763" s="1"/>
      <c r="AD763" s="1"/>
      <c r="AE763" s="1"/>
      <c r="AF763" s="1"/>
      <c r="AG763" s="1"/>
      <c r="AH763" s="1"/>
      <c r="AI763" s="1"/>
      <c r="AJ763" s="1"/>
      <c r="AK763" s="1"/>
      <c r="AL763" s="1"/>
      <c r="AM763" s="1"/>
      <c r="AN763" s="1"/>
      <c r="AO763" s="1"/>
      <c r="AP763" s="1"/>
      <c r="AQ763" s="1"/>
      <c r="AR763" s="1"/>
      <c r="AS763" s="1"/>
      <c r="AT763" s="1"/>
      <c r="AU763" s="1"/>
    </row>
    <row r="764" spans="1:47" ht="15.75" thickBot="1" x14ac:dyDescent="0.3">
      <c r="A764" s="34"/>
      <c r="B764" s="1"/>
      <c r="C764" s="1"/>
      <c r="D764" s="1"/>
      <c r="E764" s="1"/>
      <c r="F764" s="1"/>
      <c r="G764" s="1"/>
      <c r="H764" s="1"/>
      <c r="I764" s="1"/>
      <c r="J764" s="1"/>
      <c r="K764" s="1"/>
      <c r="L764" s="1"/>
      <c r="M764" s="1"/>
      <c r="N764" s="1"/>
      <c r="O764" s="1"/>
      <c r="P764" s="1"/>
      <c r="Q764" s="1"/>
      <c r="R764" s="1"/>
      <c r="S764" s="1"/>
      <c r="T764" s="1"/>
      <c r="U764" s="7"/>
      <c r="V764" s="25"/>
      <c r="W764" s="15"/>
      <c r="X764" s="12"/>
      <c r="Y764" s="1"/>
      <c r="Z764" s="1"/>
      <c r="AA764" s="1"/>
      <c r="AB764" s="1"/>
      <c r="AC764" s="1"/>
      <c r="AD764" s="1"/>
      <c r="AE764" s="1"/>
      <c r="AF764" s="1"/>
      <c r="AG764" s="1"/>
      <c r="AH764" s="1"/>
      <c r="AI764" s="1"/>
      <c r="AJ764" s="1"/>
      <c r="AK764" s="1"/>
      <c r="AL764" s="1"/>
      <c r="AM764" s="1"/>
      <c r="AN764" s="1"/>
      <c r="AO764" s="1"/>
      <c r="AP764" s="1"/>
      <c r="AQ764" s="1"/>
      <c r="AR764" s="1"/>
      <c r="AS764" s="1"/>
      <c r="AT764" s="1"/>
      <c r="AU764" s="1"/>
    </row>
    <row r="765" spans="1:47" ht="15.75" thickBot="1" x14ac:dyDescent="0.3">
      <c r="A765" s="34"/>
      <c r="B765" s="1"/>
      <c r="C765" s="1"/>
      <c r="D765" s="1"/>
      <c r="E765" s="1"/>
      <c r="F765" s="1"/>
      <c r="G765" s="1"/>
      <c r="H765" s="1"/>
      <c r="I765" s="1"/>
      <c r="J765" s="1"/>
      <c r="K765" s="1"/>
      <c r="L765" s="1"/>
      <c r="M765" s="1"/>
      <c r="N765" s="1"/>
      <c r="O765" s="1"/>
      <c r="P765" s="1"/>
      <c r="Q765" s="1"/>
      <c r="R765" s="1"/>
      <c r="S765" s="1"/>
      <c r="T765" s="1"/>
      <c r="U765" s="7"/>
      <c r="V765" s="25"/>
      <c r="W765" s="15"/>
      <c r="X765" s="12"/>
      <c r="Y765" s="1"/>
      <c r="Z765" s="1"/>
      <c r="AA765" s="1"/>
      <c r="AB765" s="1"/>
      <c r="AC765" s="1"/>
      <c r="AD765" s="1"/>
      <c r="AE765" s="1"/>
      <c r="AF765" s="1"/>
      <c r="AG765" s="1"/>
      <c r="AH765" s="1"/>
      <c r="AI765" s="1"/>
      <c r="AJ765" s="1"/>
      <c r="AK765" s="1"/>
      <c r="AL765" s="1"/>
      <c r="AM765" s="1"/>
      <c r="AN765" s="1"/>
      <c r="AO765" s="1"/>
      <c r="AP765" s="1"/>
      <c r="AQ765" s="1"/>
      <c r="AR765" s="1"/>
      <c r="AS765" s="1"/>
      <c r="AT765" s="1"/>
      <c r="AU765" s="1"/>
    </row>
    <row r="766" spans="1:47" ht="15.75" thickBot="1" x14ac:dyDescent="0.3">
      <c r="A766" s="34"/>
      <c r="B766" s="1"/>
      <c r="C766" s="1"/>
      <c r="D766" s="1"/>
      <c r="E766" s="1"/>
      <c r="F766" s="1"/>
      <c r="G766" s="1"/>
      <c r="H766" s="1"/>
      <c r="I766" s="1"/>
      <c r="J766" s="1"/>
      <c r="K766" s="1"/>
      <c r="L766" s="1"/>
      <c r="M766" s="1"/>
      <c r="N766" s="1"/>
      <c r="O766" s="1"/>
      <c r="P766" s="1"/>
      <c r="Q766" s="1"/>
      <c r="R766" s="1"/>
      <c r="S766" s="1"/>
      <c r="T766" s="1"/>
      <c r="U766" s="7"/>
      <c r="V766" s="25"/>
      <c r="W766" s="15"/>
      <c r="X766" s="12"/>
      <c r="Y766" s="1"/>
      <c r="Z766" s="1"/>
      <c r="AA766" s="1"/>
      <c r="AB766" s="1"/>
      <c r="AC766" s="1"/>
      <c r="AD766" s="1"/>
      <c r="AE766" s="1"/>
      <c r="AF766" s="1"/>
      <c r="AG766" s="1"/>
      <c r="AH766" s="1"/>
      <c r="AI766" s="1"/>
      <c r="AJ766" s="1"/>
      <c r="AK766" s="1"/>
      <c r="AL766" s="1"/>
      <c r="AM766" s="1"/>
      <c r="AN766" s="1"/>
      <c r="AO766" s="1"/>
      <c r="AP766" s="1"/>
      <c r="AQ766" s="1"/>
      <c r="AR766" s="1"/>
      <c r="AS766" s="1"/>
      <c r="AT766" s="1"/>
      <c r="AU766" s="1"/>
    </row>
    <row r="767" spans="1:47" ht="15.75" thickBot="1" x14ac:dyDescent="0.3">
      <c r="A767" s="34"/>
      <c r="B767" s="1"/>
      <c r="C767" s="1"/>
      <c r="D767" s="1"/>
      <c r="E767" s="1"/>
      <c r="F767" s="1"/>
      <c r="G767" s="1"/>
      <c r="H767" s="1"/>
      <c r="I767" s="1"/>
      <c r="J767" s="1"/>
      <c r="K767" s="1"/>
      <c r="L767" s="1"/>
      <c r="M767" s="1"/>
      <c r="N767" s="1"/>
      <c r="O767" s="1"/>
      <c r="P767" s="1"/>
      <c r="Q767" s="1"/>
      <c r="R767" s="1"/>
      <c r="S767" s="1"/>
      <c r="T767" s="1"/>
      <c r="U767" s="7"/>
      <c r="V767" s="25"/>
      <c r="W767" s="15"/>
      <c r="X767" s="12"/>
      <c r="Y767" s="1"/>
      <c r="Z767" s="1"/>
      <c r="AA767" s="1"/>
      <c r="AB767" s="1"/>
      <c r="AC767" s="1"/>
      <c r="AD767" s="1"/>
      <c r="AE767" s="1"/>
      <c r="AF767" s="1"/>
      <c r="AG767" s="1"/>
      <c r="AH767" s="1"/>
      <c r="AI767" s="1"/>
      <c r="AJ767" s="1"/>
      <c r="AK767" s="1"/>
      <c r="AL767" s="1"/>
      <c r="AM767" s="1"/>
      <c r="AN767" s="1"/>
      <c r="AO767" s="1"/>
      <c r="AP767" s="1"/>
      <c r="AQ767" s="1"/>
      <c r="AR767" s="1"/>
      <c r="AS767" s="1"/>
      <c r="AT767" s="1"/>
      <c r="AU767" s="1"/>
    </row>
    <row r="768" spans="1:47" ht="15.75" thickBot="1" x14ac:dyDescent="0.3">
      <c r="A768" s="34"/>
      <c r="B768" s="1"/>
      <c r="C768" s="1"/>
      <c r="D768" s="1"/>
      <c r="E768" s="1"/>
      <c r="F768" s="1"/>
      <c r="G768" s="1"/>
      <c r="H768" s="1"/>
      <c r="I768" s="1"/>
      <c r="J768" s="1"/>
      <c r="K768" s="1"/>
      <c r="L768" s="1"/>
      <c r="M768" s="1"/>
      <c r="N768" s="1"/>
      <c r="O768" s="1"/>
      <c r="P768" s="1"/>
      <c r="Q768" s="1"/>
      <c r="R768" s="1"/>
      <c r="S768" s="1"/>
      <c r="T768" s="1"/>
      <c r="U768" s="7"/>
      <c r="V768" s="25"/>
      <c r="W768" s="15"/>
      <c r="X768" s="12"/>
      <c r="Y768" s="1"/>
      <c r="Z768" s="1"/>
      <c r="AA768" s="1"/>
      <c r="AB768" s="1"/>
      <c r="AC768" s="1"/>
      <c r="AD768" s="1"/>
      <c r="AE768" s="1"/>
      <c r="AF768" s="1"/>
      <c r="AG768" s="1"/>
      <c r="AH768" s="1"/>
      <c r="AI768" s="1"/>
      <c r="AJ768" s="1"/>
      <c r="AK768" s="1"/>
      <c r="AL768" s="1"/>
      <c r="AM768" s="1"/>
      <c r="AN768" s="1"/>
      <c r="AO768" s="1"/>
      <c r="AP768" s="1"/>
      <c r="AQ768" s="1"/>
      <c r="AR768" s="1"/>
      <c r="AS768" s="1"/>
      <c r="AT768" s="1"/>
      <c r="AU768" s="1"/>
    </row>
    <row r="769" spans="1:47" ht="15.75" thickBot="1" x14ac:dyDescent="0.3">
      <c r="A769" s="34"/>
      <c r="B769" s="1"/>
      <c r="C769" s="1"/>
      <c r="D769" s="1"/>
      <c r="E769" s="1"/>
      <c r="F769" s="1"/>
      <c r="G769" s="1"/>
      <c r="H769" s="1"/>
      <c r="I769" s="1"/>
      <c r="J769" s="1"/>
      <c r="K769" s="1"/>
      <c r="L769" s="1"/>
      <c r="M769" s="1"/>
      <c r="N769" s="1"/>
      <c r="O769" s="1"/>
      <c r="P769" s="1"/>
      <c r="Q769" s="1"/>
      <c r="R769" s="1"/>
      <c r="S769" s="1"/>
      <c r="T769" s="1"/>
      <c r="U769" s="7"/>
      <c r="V769" s="25"/>
      <c r="W769" s="15"/>
      <c r="X769" s="12"/>
      <c r="Y769" s="1"/>
      <c r="Z769" s="1"/>
      <c r="AA769" s="1"/>
      <c r="AB769" s="1"/>
      <c r="AC769" s="1"/>
      <c r="AD769" s="1"/>
      <c r="AE769" s="1"/>
      <c r="AF769" s="1"/>
      <c r="AG769" s="1"/>
      <c r="AH769" s="1"/>
      <c r="AI769" s="1"/>
      <c r="AJ769" s="1"/>
      <c r="AK769" s="1"/>
      <c r="AL769" s="1"/>
      <c r="AM769" s="1"/>
      <c r="AN769" s="1"/>
      <c r="AO769" s="1"/>
      <c r="AP769" s="1"/>
      <c r="AQ769" s="1"/>
      <c r="AR769" s="1"/>
      <c r="AS769" s="1"/>
      <c r="AT769" s="1"/>
      <c r="AU769" s="1"/>
    </row>
    <row r="770" spans="1:47" ht="15.75" thickBot="1" x14ac:dyDescent="0.3">
      <c r="A770" s="34"/>
      <c r="B770" s="1"/>
      <c r="C770" s="1"/>
      <c r="D770" s="1"/>
      <c r="E770" s="1"/>
      <c r="F770" s="1"/>
      <c r="G770" s="1"/>
      <c r="H770" s="1"/>
      <c r="I770" s="1"/>
      <c r="J770" s="1"/>
      <c r="K770" s="1"/>
      <c r="L770" s="1"/>
      <c r="M770" s="1"/>
      <c r="N770" s="1"/>
      <c r="O770" s="1"/>
      <c r="P770" s="1"/>
      <c r="Q770" s="1"/>
      <c r="R770" s="1"/>
      <c r="S770" s="1"/>
      <c r="T770" s="1"/>
      <c r="U770" s="7"/>
      <c r="V770" s="25"/>
      <c r="W770" s="15"/>
      <c r="X770" s="12"/>
      <c r="Y770" s="1"/>
      <c r="Z770" s="1"/>
      <c r="AA770" s="1"/>
      <c r="AB770" s="1"/>
      <c r="AC770" s="1"/>
      <c r="AD770" s="1"/>
      <c r="AE770" s="1"/>
      <c r="AF770" s="1"/>
      <c r="AG770" s="1"/>
      <c r="AH770" s="1"/>
      <c r="AI770" s="1"/>
      <c r="AJ770" s="1"/>
      <c r="AK770" s="1"/>
      <c r="AL770" s="1"/>
      <c r="AM770" s="1"/>
      <c r="AN770" s="1"/>
      <c r="AO770" s="1"/>
      <c r="AP770" s="1"/>
      <c r="AQ770" s="1"/>
      <c r="AR770" s="1"/>
      <c r="AS770" s="1"/>
      <c r="AT770" s="1"/>
      <c r="AU770" s="1"/>
    </row>
    <row r="771" spans="1:47" ht="15.75" thickBot="1" x14ac:dyDescent="0.3">
      <c r="A771" s="34"/>
      <c r="B771" s="1"/>
      <c r="C771" s="1"/>
      <c r="D771" s="1"/>
      <c r="E771" s="1"/>
      <c r="F771" s="1"/>
      <c r="G771" s="1"/>
      <c r="H771" s="1"/>
      <c r="I771" s="1"/>
      <c r="J771" s="1"/>
      <c r="K771" s="1"/>
      <c r="L771" s="1"/>
      <c r="M771" s="1"/>
      <c r="N771" s="1"/>
      <c r="O771" s="1"/>
      <c r="P771" s="1"/>
      <c r="Q771" s="1"/>
      <c r="R771" s="1"/>
      <c r="S771" s="1"/>
      <c r="T771" s="1"/>
      <c r="U771" s="7"/>
      <c r="V771" s="25"/>
      <c r="W771" s="15"/>
      <c r="X771" s="12"/>
      <c r="Y771" s="1"/>
      <c r="Z771" s="1"/>
      <c r="AA771" s="1"/>
      <c r="AB771" s="1"/>
      <c r="AC771" s="1"/>
      <c r="AD771" s="1"/>
      <c r="AE771" s="1"/>
      <c r="AF771" s="1"/>
      <c r="AG771" s="1"/>
      <c r="AH771" s="1"/>
      <c r="AI771" s="1"/>
      <c r="AJ771" s="1"/>
      <c r="AK771" s="1"/>
      <c r="AL771" s="1"/>
      <c r="AM771" s="1"/>
      <c r="AN771" s="1"/>
      <c r="AO771" s="1"/>
      <c r="AP771" s="1"/>
      <c r="AQ771" s="1"/>
      <c r="AR771" s="1"/>
      <c r="AS771" s="1"/>
      <c r="AT771" s="1"/>
      <c r="AU771" s="1"/>
    </row>
    <row r="772" spans="1:47" ht="15.75" thickBot="1" x14ac:dyDescent="0.3">
      <c r="A772" s="34"/>
      <c r="B772" s="1"/>
      <c r="C772" s="1"/>
      <c r="D772" s="1"/>
      <c r="E772" s="1"/>
      <c r="F772" s="1"/>
      <c r="G772" s="1"/>
      <c r="H772" s="1"/>
      <c r="I772" s="1"/>
      <c r="J772" s="1"/>
      <c r="K772" s="1"/>
      <c r="L772" s="1"/>
      <c r="M772" s="1"/>
      <c r="N772" s="1"/>
      <c r="O772" s="1"/>
      <c r="P772" s="1"/>
      <c r="Q772" s="1"/>
      <c r="R772" s="1"/>
      <c r="S772" s="1"/>
      <c r="T772" s="1"/>
      <c r="U772" s="7"/>
      <c r="V772" s="25"/>
      <c r="W772" s="15"/>
      <c r="X772" s="12"/>
      <c r="Y772" s="1"/>
      <c r="Z772" s="1"/>
      <c r="AA772" s="1"/>
      <c r="AB772" s="1"/>
      <c r="AC772" s="1"/>
      <c r="AD772" s="1"/>
      <c r="AE772" s="1"/>
      <c r="AF772" s="1"/>
      <c r="AG772" s="1"/>
      <c r="AH772" s="1"/>
      <c r="AI772" s="1"/>
      <c r="AJ772" s="1"/>
      <c r="AK772" s="1"/>
      <c r="AL772" s="1"/>
      <c r="AM772" s="1"/>
      <c r="AN772" s="1"/>
      <c r="AO772" s="1"/>
      <c r="AP772" s="1"/>
      <c r="AQ772" s="1"/>
      <c r="AR772" s="1"/>
      <c r="AS772" s="1"/>
      <c r="AT772" s="1"/>
      <c r="AU772" s="1"/>
    </row>
    <row r="773" spans="1:47" ht="15.75" thickBot="1" x14ac:dyDescent="0.3">
      <c r="A773" s="34"/>
      <c r="B773" s="1"/>
      <c r="C773" s="1"/>
      <c r="D773" s="1"/>
      <c r="E773" s="1"/>
      <c r="F773" s="1"/>
      <c r="G773" s="1"/>
      <c r="H773" s="1"/>
      <c r="I773" s="1"/>
      <c r="J773" s="1"/>
      <c r="K773" s="1"/>
      <c r="L773" s="1"/>
      <c r="M773" s="1"/>
      <c r="N773" s="1"/>
      <c r="O773" s="1"/>
      <c r="P773" s="1"/>
      <c r="Q773" s="1"/>
      <c r="R773" s="1"/>
      <c r="S773" s="1"/>
      <c r="T773" s="1"/>
      <c r="U773" s="7"/>
      <c r="V773" s="25"/>
      <c r="W773" s="15"/>
      <c r="X773" s="12"/>
      <c r="Y773" s="1"/>
      <c r="Z773" s="1"/>
      <c r="AA773" s="1"/>
      <c r="AB773" s="1"/>
      <c r="AC773" s="1"/>
      <c r="AD773" s="1"/>
      <c r="AE773" s="1"/>
      <c r="AF773" s="1"/>
      <c r="AG773" s="1"/>
      <c r="AH773" s="1"/>
      <c r="AI773" s="1"/>
      <c r="AJ773" s="1"/>
      <c r="AK773" s="1"/>
      <c r="AL773" s="1"/>
      <c r="AM773" s="1"/>
      <c r="AN773" s="1"/>
      <c r="AO773" s="1"/>
      <c r="AP773" s="1"/>
      <c r="AQ773" s="1"/>
      <c r="AR773" s="1"/>
      <c r="AS773" s="1"/>
      <c r="AT773" s="1"/>
      <c r="AU773" s="1"/>
    </row>
    <row r="774" spans="1:47" ht="15.75" thickBot="1" x14ac:dyDescent="0.3">
      <c r="A774" s="34"/>
      <c r="B774" s="1"/>
      <c r="C774" s="1"/>
      <c r="D774" s="1"/>
      <c r="E774" s="1"/>
      <c r="F774" s="1"/>
      <c r="G774" s="1"/>
      <c r="H774" s="1"/>
      <c r="I774" s="1"/>
      <c r="J774" s="1"/>
      <c r="K774" s="1"/>
      <c r="L774" s="1"/>
      <c r="M774" s="1"/>
      <c r="N774" s="1"/>
      <c r="O774" s="1"/>
      <c r="P774" s="1"/>
      <c r="Q774" s="1"/>
      <c r="R774" s="1"/>
      <c r="S774" s="1"/>
      <c r="T774" s="1"/>
      <c r="U774" s="7"/>
      <c r="V774" s="25"/>
      <c r="W774" s="15"/>
      <c r="X774" s="12"/>
      <c r="Y774" s="1"/>
      <c r="Z774" s="1"/>
      <c r="AA774" s="1"/>
      <c r="AB774" s="1"/>
      <c r="AC774" s="1"/>
      <c r="AD774" s="1"/>
      <c r="AE774" s="1"/>
      <c r="AF774" s="1"/>
      <c r="AG774" s="1"/>
      <c r="AH774" s="1"/>
      <c r="AI774" s="1"/>
      <c r="AJ774" s="1"/>
      <c r="AK774" s="1"/>
      <c r="AL774" s="1"/>
      <c r="AM774" s="1"/>
      <c r="AN774" s="1"/>
      <c r="AO774" s="1"/>
      <c r="AP774" s="1"/>
      <c r="AQ774" s="1"/>
      <c r="AR774" s="1"/>
      <c r="AS774" s="1"/>
      <c r="AT774" s="1"/>
      <c r="AU774" s="1"/>
    </row>
    <row r="775" spans="1:47" ht="15.75" thickBot="1" x14ac:dyDescent="0.3">
      <c r="A775" s="34"/>
      <c r="B775" s="1"/>
      <c r="C775" s="1"/>
      <c r="D775" s="1"/>
      <c r="E775" s="1"/>
      <c r="F775" s="1"/>
      <c r="G775" s="1"/>
      <c r="H775" s="1"/>
      <c r="I775" s="1"/>
      <c r="J775" s="1"/>
      <c r="K775" s="1"/>
      <c r="L775" s="1"/>
      <c r="M775" s="1"/>
      <c r="N775" s="1"/>
      <c r="O775" s="1"/>
      <c r="P775" s="1"/>
      <c r="Q775" s="1"/>
      <c r="R775" s="1"/>
      <c r="S775" s="1"/>
      <c r="T775" s="1"/>
      <c r="U775" s="7"/>
      <c r="V775" s="25"/>
      <c r="W775" s="15"/>
      <c r="X775" s="12"/>
      <c r="Y775" s="1"/>
      <c r="Z775" s="1"/>
      <c r="AA775" s="1"/>
      <c r="AB775" s="1"/>
      <c r="AC775" s="1"/>
      <c r="AD775" s="1"/>
      <c r="AE775" s="1"/>
      <c r="AF775" s="1"/>
      <c r="AG775" s="1"/>
      <c r="AH775" s="1"/>
      <c r="AI775" s="1"/>
      <c r="AJ775" s="1"/>
      <c r="AK775" s="1"/>
      <c r="AL775" s="1"/>
      <c r="AM775" s="1"/>
      <c r="AN775" s="1"/>
      <c r="AO775" s="1"/>
      <c r="AP775" s="1"/>
      <c r="AQ775" s="1"/>
      <c r="AR775" s="1"/>
      <c r="AS775" s="1"/>
      <c r="AT775" s="1"/>
      <c r="AU775" s="1"/>
    </row>
    <row r="776" spans="1:47" ht="15.75" thickBot="1" x14ac:dyDescent="0.3">
      <c r="A776" s="34"/>
      <c r="B776" s="1"/>
      <c r="C776" s="1"/>
      <c r="D776" s="1"/>
      <c r="E776" s="1"/>
      <c r="F776" s="1"/>
      <c r="G776" s="1"/>
      <c r="H776" s="1"/>
      <c r="I776" s="1"/>
      <c r="J776" s="1"/>
      <c r="K776" s="1"/>
      <c r="L776" s="1"/>
      <c r="M776" s="1"/>
      <c r="N776" s="1"/>
      <c r="O776" s="1"/>
      <c r="P776" s="1"/>
      <c r="Q776" s="1"/>
      <c r="R776" s="1"/>
      <c r="S776" s="1"/>
      <c r="T776" s="1"/>
      <c r="U776" s="7"/>
      <c r="V776" s="25"/>
      <c r="W776" s="15"/>
      <c r="X776" s="12"/>
      <c r="Y776" s="1"/>
      <c r="Z776" s="1"/>
      <c r="AA776" s="1"/>
      <c r="AB776" s="1"/>
      <c r="AC776" s="1"/>
      <c r="AD776" s="1"/>
      <c r="AE776" s="1"/>
      <c r="AF776" s="1"/>
      <c r="AG776" s="1"/>
      <c r="AH776" s="1"/>
      <c r="AI776" s="1"/>
      <c r="AJ776" s="1"/>
      <c r="AK776" s="1"/>
      <c r="AL776" s="1"/>
      <c r="AM776" s="1"/>
      <c r="AN776" s="1"/>
      <c r="AO776" s="1"/>
      <c r="AP776" s="1"/>
      <c r="AQ776" s="1"/>
      <c r="AR776" s="1"/>
      <c r="AS776" s="1"/>
      <c r="AT776" s="1"/>
      <c r="AU776" s="1"/>
    </row>
    <row r="777" spans="1:47" ht="15.75" thickBot="1" x14ac:dyDescent="0.3">
      <c r="A777" s="34"/>
      <c r="B777" s="1"/>
      <c r="C777" s="1"/>
      <c r="D777" s="1"/>
      <c r="E777" s="1"/>
      <c r="F777" s="1"/>
      <c r="G777" s="1"/>
      <c r="H777" s="1"/>
      <c r="I777" s="1"/>
      <c r="J777" s="1"/>
      <c r="K777" s="1"/>
      <c r="L777" s="1"/>
      <c r="M777" s="1"/>
      <c r="N777" s="1"/>
      <c r="O777" s="1"/>
      <c r="P777" s="1"/>
      <c r="Q777" s="1"/>
      <c r="R777" s="1"/>
      <c r="S777" s="1"/>
      <c r="T777" s="1"/>
      <c r="U777" s="7"/>
      <c r="V777" s="25"/>
      <c r="W777" s="15"/>
      <c r="X777" s="12"/>
      <c r="Y777" s="1"/>
      <c r="Z777" s="1"/>
      <c r="AA777" s="1"/>
      <c r="AB777" s="1"/>
      <c r="AC777" s="1"/>
      <c r="AD777" s="1"/>
      <c r="AE777" s="1"/>
      <c r="AF777" s="1"/>
      <c r="AG777" s="1"/>
      <c r="AH777" s="1"/>
      <c r="AI777" s="1"/>
      <c r="AJ777" s="1"/>
      <c r="AK777" s="1"/>
      <c r="AL777" s="1"/>
      <c r="AM777" s="1"/>
      <c r="AN777" s="1"/>
      <c r="AO777" s="1"/>
      <c r="AP777" s="1"/>
      <c r="AQ777" s="1"/>
      <c r="AR777" s="1"/>
      <c r="AS777" s="1"/>
      <c r="AT777" s="1"/>
      <c r="AU777" s="1"/>
    </row>
    <row r="778" spans="1:47" ht="15.75" thickBot="1" x14ac:dyDescent="0.3">
      <c r="A778" s="34"/>
      <c r="B778" s="1"/>
      <c r="C778" s="1"/>
      <c r="D778" s="1"/>
      <c r="E778" s="1"/>
      <c r="F778" s="1"/>
      <c r="G778" s="1"/>
      <c r="H778" s="1"/>
      <c r="I778" s="1"/>
      <c r="J778" s="1"/>
      <c r="K778" s="1"/>
      <c r="L778" s="1"/>
      <c r="M778" s="1"/>
      <c r="N778" s="1"/>
      <c r="O778" s="1"/>
      <c r="P778" s="1"/>
      <c r="Q778" s="1"/>
      <c r="R778" s="1"/>
      <c r="S778" s="1"/>
      <c r="T778" s="1"/>
      <c r="U778" s="7"/>
      <c r="V778" s="25"/>
      <c r="W778" s="15"/>
      <c r="X778" s="12"/>
      <c r="Y778" s="1"/>
      <c r="Z778" s="1"/>
      <c r="AA778" s="1"/>
      <c r="AB778" s="1"/>
      <c r="AC778" s="1"/>
      <c r="AD778" s="1"/>
      <c r="AE778" s="1"/>
      <c r="AF778" s="1"/>
      <c r="AG778" s="1"/>
      <c r="AH778" s="1"/>
      <c r="AI778" s="1"/>
      <c r="AJ778" s="1"/>
      <c r="AK778" s="1"/>
      <c r="AL778" s="1"/>
      <c r="AM778" s="1"/>
      <c r="AN778" s="1"/>
      <c r="AO778" s="1"/>
      <c r="AP778" s="1"/>
      <c r="AQ778" s="1"/>
      <c r="AR778" s="1"/>
      <c r="AS778" s="1"/>
      <c r="AT778" s="1"/>
      <c r="AU778" s="1"/>
    </row>
    <row r="779" spans="1:47" ht="15.75" thickBot="1" x14ac:dyDescent="0.3">
      <c r="A779" s="34"/>
      <c r="B779" s="1"/>
      <c r="C779" s="1"/>
      <c r="D779" s="1"/>
      <c r="E779" s="1"/>
      <c r="F779" s="1"/>
      <c r="G779" s="1"/>
      <c r="H779" s="1"/>
      <c r="I779" s="1"/>
      <c r="J779" s="1"/>
      <c r="K779" s="1"/>
      <c r="L779" s="1"/>
      <c r="M779" s="1"/>
      <c r="N779" s="1"/>
      <c r="O779" s="1"/>
      <c r="P779" s="1"/>
      <c r="Q779" s="1"/>
      <c r="R779" s="1"/>
      <c r="S779" s="1"/>
      <c r="T779" s="1"/>
      <c r="U779" s="7"/>
      <c r="V779" s="25"/>
      <c r="W779" s="15"/>
      <c r="X779" s="12"/>
      <c r="Y779" s="1"/>
      <c r="Z779" s="1"/>
      <c r="AA779" s="1"/>
      <c r="AB779" s="1"/>
      <c r="AC779" s="1"/>
      <c r="AD779" s="1"/>
      <c r="AE779" s="1"/>
      <c r="AF779" s="1"/>
      <c r="AG779" s="1"/>
      <c r="AH779" s="1"/>
      <c r="AI779" s="1"/>
      <c r="AJ779" s="1"/>
      <c r="AK779" s="1"/>
      <c r="AL779" s="1"/>
      <c r="AM779" s="1"/>
      <c r="AN779" s="1"/>
      <c r="AO779" s="1"/>
      <c r="AP779" s="1"/>
      <c r="AQ779" s="1"/>
      <c r="AR779" s="1"/>
      <c r="AS779" s="1"/>
      <c r="AT779" s="1"/>
      <c r="AU779" s="1"/>
    </row>
    <row r="780" spans="1:47" ht="15.75" thickBot="1" x14ac:dyDescent="0.3">
      <c r="A780" s="34"/>
      <c r="B780" s="1"/>
      <c r="C780" s="1"/>
      <c r="D780" s="1"/>
      <c r="E780" s="1"/>
      <c r="F780" s="1"/>
      <c r="G780" s="1"/>
      <c r="H780" s="1"/>
      <c r="I780" s="1"/>
      <c r="J780" s="1"/>
      <c r="K780" s="1"/>
      <c r="L780" s="1"/>
      <c r="M780" s="1"/>
      <c r="N780" s="1"/>
      <c r="O780" s="1"/>
      <c r="P780" s="1"/>
      <c r="Q780" s="1"/>
      <c r="R780" s="1"/>
      <c r="S780" s="1"/>
      <c r="T780" s="1"/>
      <c r="U780" s="7"/>
      <c r="V780" s="25"/>
      <c r="W780" s="15"/>
      <c r="X780" s="12"/>
      <c r="Y780" s="1"/>
      <c r="Z780" s="1"/>
      <c r="AA780" s="1"/>
      <c r="AB780" s="1"/>
      <c r="AC780" s="1"/>
      <c r="AD780" s="1"/>
      <c r="AE780" s="1"/>
      <c r="AF780" s="1"/>
      <c r="AG780" s="1"/>
      <c r="AH780" s="1"/>
      <c r="AI780" s="1"/>
      <c r="AJ780" s="1"/>
      <c r="AK780" s="1"/>
      <c r="AL780" s="1"/>
      <c r="AM780" s="1"/>
      <c r="AN780" s="1"/>
      <c r="AO780" s="1"/>
      <c r="AP780" s="1"/>
      <c r="AQ780" s="1"/>
      <c r="AR780" s="1"/>
      <c r="AS780" s="1"/>
      <c r="AT780" s="1"/>
      <c r="AU780" s="1"/>
    </row>
    <row r="781" spans="1:47" ht="15.75" thickBot="1" x14ac:dyDescent="0.3">
      <c r="A781" s="34"/>
      <c r="B781" s="1"/>
      <c r="C781" s="1"/>
      <c r="D781" s="1"/>
      <c r="E781" s="1"/>
      <c r="F781" s="1"/>
      <c r="G781" s="1"/>
      <c r="H781" s="1"/>
      <c r="I781" s="1"/>
      <c r="J781" s="1"/>
      <c r="K781" s="1"/>
      <c r="L781" s="1"/>
      <c r="M781" s="1"/>
      <c r="N781" s="1"/>
      <c r="O781" s="1"/>
      <c r="P781" s="1"/>
      <c r="Q781" s="1"/>
      <c r="R781" s="1"/>
      <c r="S781" s="1"/>
      <c r="T781" s="1"/>
      <c r="U781" s="7"/>
      <c r="V781" s="25"/>
      <c r="W781" s="15"/>
      <c r="X781" s="12"/>
      <c r="Y781" s="1"/>
      <c r="Z781" s="1"/>
      <c r="AA781" s="1"/>
      <c r="AB781" s="1"/>
      <c r="AC781" s="1"/>
      <c r="AD781" s="1"/>
      <c r="AE781" s="1"/>
      <c r="AF781" s="1"/>
      <c r="AG781" s="1"/>
      <c r="AH781" s="1"/>
      <c r="AI781" s="1"/>
      <c r="AJ781" s="1"/>
      <c r="AK781" s="1"/>
      <c r="AL781" s="1"/>
      <c r="AM781" s="1"/>
      <c r="AN781" s="1"/>
      <c r="AO781" s="1"/>
      <c r="AP781" s="1"/>
      <c r="AQ781" s="1"/>
      <c r="AR781" s="1"/>
      <c r="AS781" s="1"/>
      <c r="AT781" s="1"/>
      <c r="AU781" s="1"/>
    </row>
    <row r="782" spans="1:47" ht="15.75" thickBot="1" x14ac:dyDescent="0.3">
      <c r="A782" s="34"/>
      <c r="B782" s="1"/>
      <c r="C782" s="1"/>
      <c r="D782" s="1"/>
      <c r="E782" s="1"/>
      <c r="F782" s="1"/>
      <c r="G782" s="1"/>
      <c r="H782" s="1"/>
      <c r="I782" s="1"/>
      <c r="J782" s="1"/>
      <c r="K782" s="1"/>
      <c r="L782" s="1"/>
      <c r="M782" s="1"/>
      <c r="N782" s="1"/>
      <c r="O782" s="1"/>
      <c r="P782" s="1"/>
      <c r="Q782" s="1"/>
      <c r="R782" s="1"/>
      <c r="S782" s="1"/>
      <c r="T782" s="1"/>
      <c r="U782" s="7"/>
      <c r="V782" s="25"/>
      <c r="W782" s="15"/>
      <c r="X782" s="12"/>
      <c r="Y782" s="1"/>
      <c r="Z782" s="1"/>
      <c r="AA782" s="1"/>
      <c r="AB782" s="1"/>
      <c r="AC782" s="1"/>
      <c r="AD782" s="1"/>
      <c r="AE782" s="1"/>
      <c r="AF782" s="1"/>
      <c r="AG782" s="1"/>
      <c r="AH782" s="1"/>
      <c r="AI782" s="1"/>
      <c r="AJ782" s="1"/>
      <c r="AK782" s="1"/>
      <c r="AL782" s="1"/>
      <c r="AM782" s="1"/>
      <c r="AN782" s="1"/>
      <c r="AO782" s="1"/>
      <c r="AP782" s="1"/>
      <c r="AQ782" s="1"/>
      <c r="AR782" s="1"/>
      <c r="AS782" s="1"/>
      <c r="AT782" s="1"/>
      <c r="AU782" s="1"/>
    </row>
    <row r="783" spans="1:47" ht="15.75" thickBot="1" x14ac:dyDescent="0.3">
      <c r="A783" s="34"/>
      <c r="B783" s="1"/>
      <c r="C783" s="1"/>
      <c r="D783" s="1"/>
      <c r="E783" s="1"/>
      <c r="F783" s="1"/>
      <c r="G783" s="1"/>
      <c r="H783" s="1"/>
      <c r="I783" s="1"/>
      <c r="J783" s="1"/>
      <c r="K783" s="1"/>
      <c r="L783" s="1"/>
      <c r="M783" s="1"/>
      <c r="N783" s="1"/>
      <c r="O783" s="1"/>
      <c r="P783" s="1"/>
      <c r="Q783" s="1"/>
      <c r="R783" s="1"/>
      <c r="S783" s="1"/>
      <c r="T783" s="1"/>
      <c r="U783" s="7"/>
      <c r="V783" s="25"/>
      <c r="W783" s="15"/>
      <c r="X783" s="12"/>
      <c r="Y783" s="1"/>
      <c r="Z783" s="1"/>
      <c r="AA783" s="1"/>
      <c r="AB783" s="1"/>
      <c r="AC783" s="1"/>
      <c r="AD783" s="1"/>
      <c r="AE783" s="1"/>
      <c r="AF783" s="1"/>
      <c r="AG783" s="1"/>
      <c r="AH783" s="1"/>
      <c r="AI783" s="1"/>
      <c r="AJ783" s="1"/>
      <c r="AK783" s="1"/>
      <c r="AL783" s="1"/>
      <c r="AM783" s="1"/>
      <c r="AN783" s="1"/>
      <c r="AO783" s="1"/>
      <c r="AP783" s="1"/>
      <c r="AQ783" s="1"/>
      <c r="AR783" s="1"/>
      <c r="AS783" s="1"/>
      <c r="AT783" s="1"/>
      <c r="AU783" s="1"/>
    </row>
    <row r="784" spans="1:47" ht="15.75" thickBot="1" x14ac:dyDescent="0.3">
      <c r="A784" s="34"/>
      <c r="B784" s="1"/>
      <c r="C784" s="1"/>
      <c r="D784" s="1"/>
      <c r="E784" s="1"/>
      <c r="F784" s="1"/>
      <c r="G784" s="1"/>
      <c r="H784" s="1"/>
      <c r="I784" s="1"/>
      <c r="J784" s="1"/>
      <c r="K784" s="1"/>
      <c r="L784" s="1"/>
      <c r="M784" s="1"/>
      <c r="N784" s="1"/>
      <c r="O784" s="1"/>
      <c r="P784" s="1"/>
      <c r="Q784" s="1"/>
      <c r="R784" s="1"/>
      <c r="S784" s="1"/>
      <c r="T784" s="1"/>
      <c r="U784" s="7"/>
      <c r="V784" s="25"/>
      <c r="W784" s="15"/>
      <c r="X784" s="12"/>
      <c r="Y784" s="1"/>
      <c r="Z784" s="1"/>
      <c r="AA784" s="1"/>
      <c r="AB784" s="1"/>
      <c r="AC784" s="1"/>
      <c r="AD784" s="1"/>
      <c r="AE784" s="1"/>
      <c r="AF784" s="1"/>
      <c r="AG784" s="1"/>
      <c r="AH784" s="1"/>
      <c r="AI784" s="1"/>
      <c r="AJ784" s="1"/>
      <c r="AK784" s="1"/>
      <c r="AL784" s="1"/>
      <c r="AM784" s="1"/>
      <c r="AN784" s="1"/>
      <c r="AO784" s="1"/>
      <c r="AP784" s="1"/>
      <c r="AQ784" s="1"/>
      <c r="AR784" s="1"/>
      <c r="AS784" s="1"/>
      <c r="AT784" s="1"/>
      <c r="AU784" s="1"/>
    </row>
    <row r="785" spans="1:47" ht="15.75" thickBot="1" x14ac:dyDescent="0.3">
      <c r="A785" s="34"/>
      <c r="B785" s="1"/>
      <c r="C785" s="1"/>
      <c r="D785" s="1"/>
      <c r="E785" s="1"/>
      <c r="F785" s="1"/>
      <c r="G785" s="1"/>
      <c r="H785" s="1"/>
      <c r="I785" s="1"/>
      <c r="J785" s="1"/>
      <c r="K785" s="1"/>
      <c r="L785" s="1"/>
      <c r="M785" s="1"/>
      <c r="N785" s="1"/>
      <c r="O785" s="1"/>
      <c r="P785" s="1"/>
      <c r="Q785" s="1"/>
      <c r="R785" s="1"/>
      <c r="S785" s="1"/>
      <c r="T785" s="1"/>
      <c r="U785" s="7"/>
      <c r="V785" s="25"/>
      <c r="W785" s="15"/>
      <c r="X785" s="12"/>
      <c r="Y785" s="1"/>
      <c r="Z785" s="1"/>
      <c r="AA785" s="1"/>
      <c r="AB785" s="1"/>
      <c r="AC785" s="1"/>
      <c r="AD785" s="1"/>
      <c r="AE785" s="1"/>
      <c r="AF785" s="1"/>
      <c r="AG785" s="1"/>
      <c r="AH785" s="1"/>
      <c r="AI785" s="1"/>
      <c r="AJ785" s="1"/>
      <c r="AK785" s="1"/>
      <c r="AL785" s="1"/>
      <c r="AM785" s="1"/>
      <c r="AN785" s="1"/>
      <c r="AO785" s="1"/>
      <c r="AP785" s="1"/>
      <c r="AQ785" s="1"/>
      <c r="AR785" s="1"/>
      <c r="AS785" s="1"/>
      <c r="AT785" s="1"/>
      <c r="AU785" s="1"/>
    </row>
    <row r="786" spans="1:47" ht="15.75" thickBot="1" x14ac:dyDescent="0.3">
      <c r="A786" s="34"/>
      <c r="B786" s="1"/>
      <c r="C786" s="1"/>
      <c r="D786" s="1"/>
      <c r="E786" s="1"/>
      <c r="F786" s="1"/>
      <c r="G786" s="1"/>
      <c r="H786" s="1"/>
      <c r="I786" s="1"/>
      <c r="J786" s="1"/>
      <c r="K786" s="1"/>
      <c r="L786" s="1"/>
      <c r="M786" s="1"/>
      <c r="N786" s="1"/>
      <c r="O786" s="1"/>
      <c r="P786" s="1"/>
      <c r="Q786" s="1"/>
      <c r="R786" s="1"/>
      <c r="S786" s="1"/>
      <c r="T786" s="1"/>
      <c r="U786" s="7"/>
      <c r="V786" s="25"/>
      <c r="W786" s="15"/>
      <c r="X786" s="12"/>
      <c r="Y786" s="1"/>
      <c r="Z786" s="1"/>
      <c r="AA786" s="1"/>
      <c r="AB786" s="1"/>
      <c r="AC786" s="1"/>
      <c r="AD786" s="1"/>
      <c r="AE786" s="1"/>
      <c r="AF786" s="1"/>
      <c r="AG786" s="1"/>
      <c r="AH786" s="1"/>
      <c r="AI786" s="1"/>
      <c r="AJ786" s="1"/>
      <c r="AK786" s="1"/>
      <c r="AL786" s="1"/>
      <c r="AM786" s="1"/>
      <c r="AN786" s="1"/>
      <c r="AO786" s="1"/>
      <c r="AP786" s="1"/>
      <c r="AQ786" s="1"/>
      <c r="AR786" s="1"/>
      <c r="AS786" s="1"/>
      <c r="AT786" s="1"/>
      <c r="AU786" s="1"/>
    </row>
    <row r="787" spans="1:47" ht="15.75" thickBot="1" x14ac:dyDescent="0.3">
      <c r="A787" s="34"/>
      <c r="B787" s="1"/>
      <c r="C787" s="1"/>
      <c r="D787" s="1"/>
      <c r="E787" s="1"/>
      <c r="F787" s="1"/>
      <c r="G787" s="1"/>
      <c r="H787" s="1"/>
      <c r="I787" s="1"/>
      <c r="J787" s="1"/>
      <c r="K787" s="1"/>
      <c r="L787" s="1"/>
      <c r="M787" s="1"/>
      <c r="N787" s="1"/>
      <c r="O787" s="1"/>
      <c r="P787" s="1"/>
      <c r="Q787" s="1"/>
      <c r="R787" s="1"/>
      <c r="S787" s="1"/>
      <c r="T787" s="1"/>
      <c r="U787" s="7"/>
      <c r="V787" s="25"/>
      <c r="W787" s="15"/>
      <c r="X787" s="12"/>
      <c r="Y787" s="1"/>
      <c r="Z787" s="1"/>
      <c r="AA787" s="1"/>
      <c r="AB787" s="1"/>
      <c r="AC787" s="1"/>
      <c r="AD787" s="1"/>
      <c r="AE787" s="1"/>
      <c r="AF787" s="1"/>
      <c r="AG787" s="1"/>
      <c r="AH787" s="1"/>
      <c r="AI787" s="1"/>
      <c r="AJ787" s="1"/>
      <c r="AK787" s="1"/>
      <c r="AL787" s="1"/>
      <c r="AM787" s="1"/>
      <c r="AN787" s="1"/>
      <c r="AO787" s="1"/>
      <c r="AP787" s="1"/>
      <c r="AQ787" s="1"/>
      <c r="AR787" s="1"/>
      <c r="AS787" s="1"/>
      <c r="AT787" s="1"/>
      <c r="AU787" s="1"/>
    </row>
    <row r="788" spans="1:47" ht="15.75" thickBot="1" x14ac:dyDescent="0.3">
      <c r="A788" s="34"/>
      <c r="B788" s="1"/>
      <c r="C788" s="1"/>
      <c r="D788" s="1"/>
      <c r="E788" s="1"/>
      <c r="F788" s="1"/>
      <c r="G788" s="1"/>
      <c r="H788" s="1"/>
      <c r="I788" s="1"/>
      <c r="J788" s="1"/>
      <c r="K788" s="1"/>
      <c r="L788" s="1"/>
      <c r="M788" s="1"/>
      <c r="N788" s="1"/>
      <c r="O788" s="1"/>
      <c r="P788" s="1"/>
      <c r="Q788" s="1"/>
      <c r="R788" s="1"/>
      <c r="S788" s="1"/>
      <c r="T788" s="1"/>
      <c r="U788" s="7"/>
      <c r="V788" s="25"/>
      <c r="W788" s="15"/>
      <c r="X788" s="12"/>
      <c r="Y788" s="1"/>
      <c r="Z788" s="1"/>
      <c r="AA788" s="1"/>
      <c r="AB788" s="1"/>
      <c r="AC788" s="1"/>
      <c r="AD788" s="1"/>
      <c r="AE788" s="1"/>
      <c r="AF788" s="1"/>
      <c r="AG788" s="1"/>
      <c r="AH788" s="1"/>
      <c r="AI788" s="1"/>
      <c r="AJ788" s="1"/>
      <c r="AK788" s="1"/>
      <c r="AL788" s="1"/>
      <c r="AM788" s="1"/>
      <c r="AN788" s="1"/>
      <c r="AO788" s="1"/>
      <c r="AP788" s="1"/>
      <c r="AQ788" s="1"/>
      <c r="AR788" s="1"/>
      <c r="AS788" s="1"/>
      <c r="AT788" s="1"/>
      <c r="AU788" s="1"/>
    </row>
    <row r="789" spans="1:47" ht="15.75" thickBot="1" x14ac:dyDescent="0.3">
      <c r="A789" s="34"/>
      <c r="B789" s="1"/>
      <c r="C789" s="1"/>
      <c r="D789" s="1"/>
      <c r="E789" s="1"/>
      <c r="F789" s="1"/>
      <c r="G789" s="1"/>
      <c r="H789" s="1"/>
      <c r="I789" s="1"/>
      <c r="J789" s="1"/>
      <c r="K789" s="1"/>
      <c r="L789" s="1"/>
      <c r="M789" s="1"/>
      <c r="N789" s="1"/>
      <c r="O789" s="1"/>
      <c r="P789" s="1"/>
      <c r="Q789" s="1"/>
      <c r="R789" s="1"/>
      <c r="S789" s="1"/>
      <c r="T789" s="1"/>
      <c r="U789" s="7"/>
      <c r="V789" s="25"/>
      <c r="W789" s="15"/>
      <c r="X789" s="12"/>
      <c r="Y789" s="1"/>
      <c r="Z789" s="1"/>
      <c r="AA789" s="1"/>
      <c r="AB789" s="1"/>
      <c r="AC789" s="1"/>
      <c r="AD789" s="1"/>
      <c r="AE789" s="1"/>
      <c r="AF789" s="1"/>
      <c r="AG789" s="1"/>
      <c r="AH789" s="1"/>
      <c r="AI789" s="1"/>
      <c r="AJ789" s="1"/>
      <c r="AK789" s="1"/>
      <c r="AL789" s="1"/>
      <c r="AM789" s="1"/>
      <c r="AN789" s="1"/>
      <c r="AO789" s="1"/>
      <c r="AP789" s="1"/>
      <c r="AQ789" s="1"/>
      <c r="AR789" s="1"/>
      <c r="AS789" s="1"/>
      <c r="AT789" s="1"/>
      <c r="AU789" s="1"/>
    </row>
    <row r="790" spans="1:47" ht="15.75" thickBot="1" x14ac:dyDescent="0.3">
      <c r="A790" s="34"/>
      <c r="B790" s="1"/>
      <c r="C790" s="1"/>
      <c r="D790" s="1"/>
      <c r="E790" s="1"/>
      <c r="F790" s="1"/>
      <c r="G790" s="1"/>
      <c r="H790" s="1"/>
      <c r="I790" s="1"/>
      <c r="J790" s="1"/>
      <c r="K790" s="1"/>
      <c r="L790" s="1"/>
      <c r="M790" s="1"/>
      <c r="N790" s="1"/>
      <c r="O790" s="1"/>
      <c r="P790" s="1"/>
      <c r="Q790" s="1"/>
      <c r="R790" s="1"/>
      <c r="S790" s="1"/>
      <c r="T790" s="1"/>
      <c r="U790" s="7"/>
      <c r="V790" s="25"/>
      <c r="W790" s="15"/>
      <c r="X790" s="12"/>
      <c r="Y790" s="1"/>
      <c r="Z790" s="1"/>
      <c r="AA790" s="1"/>
      <c r="AB790" s="1"/>
      <c r="AC790" s="1"/>
      <c r="AD790" s="1"/>
      <c r="AE790" s="1"/>
      <c r="AF790" s="1"/>
      <c r="AG790" s="1"/>
      <c r="AH790" s="1"/>
      <c r="AI790" s="1"/>
      <c r="AJ790" s="1"/>
      <c r="AK790" s="1"/>
      <c r="AL790" s="1"/>
      <c r="AM790" s="1"/>
      <c r="AN790" s="1"/>
      <c r="AO790" s="1"/>
      <c r="AP790" s="1"/>
      <c r="AQ790" s="1"/>
      <c r="AR790" s="1"/>
      <c r="AS790" s="1"/>
      <c r="AT790" s="1"/>
      <c r="AU790" s="1"/>
    </row>
    <row r="791" spans="1:47" ht="15.75" thickBot="1" x14ac:dyDescent="0.3">
      <c r="A791" s="34"/>
      <c r="B791" s="1"/>
      <c r="C791" s="1"/>
      <c r="D791" s="1"/>
      <c r="E791" s="1"/>
      <c r="F791" s="1"/>
      <c r="G791" s="1"/>
      <c r="H791" s="1"/>
      <c r="I791" s="1"/>
      <c r="J791" s="1"/>
      <c r="K791" s="1"/>
      <c r="L791" s="1"/>
      <c r="M791" s="1"/>
      <c r="N791" s="1"/>
      <c r="O791" s="1"/>
      <c r="P791" s="1"/>
      <c r="Q791" s="1"/>
      <c r="R791" s="1"/>
      <c r="S791" s="1"/>
      <c r="T791" s="1"/>
      <c r="U791" s="7"/>
      <c r="V791" s="25"/>
      <c r="W791" s="15"/>
      <c r="X791" s="12"/>
      <c r="Y791" s="1"/>
      <c r="Z791" s="1"/>
      <c r="AA791" s="1"/>
      <c r="AB791" s="1"/>
      <c r="AC791" s="1"/>
      <c r="AD791" s="1"/>
      <c r="AE791" s="1"/>
      <c r="AF791" s="1"/>
      <c r="AG791" s="1"/>
      <c r="AH791" s="1"/>
      <c r="AI791" s="1"/>
      <c r="AJ791" s="1"/>
      <c r="AK791" s="1"/>
      <c r="AL791" s="1"/>
      <c r="AM791" s="1"/>
      <c r="AN791" s="1"/>
      <c r="AO791" s="1"/>
      <c r="AP791" s="1"/>
      <c r="AQ791" s="1"/>
      <c r="AR791" s="1"/>
      <c r="AS791" s="1"/>
      <c r="AT791" s="1"/>
      <c r="AU791" s="1"/>
    </row>
    <row r="792" spans="1:47" ht="15.75" thickBot="1" x14ac:dyDescent="0.3">
      <c r="A792" s="34"/>
      <c r="B792" s="1"/>
      <c r="C792" s="1"/>
      <c r="D792" s="1"/>
      <c r="E792" s="1"/>
      <c r="F792" s="1"/>
      <c r="G792" s="1"/>
      <c r="H792" s="1"/>
      <c r="I792" s="1"/>
      <c r="J792" s="1"/>
      <c r="K792" s="1"/>
      <c r="L792" s="1"/>
      <c r="M792" s="1"/>
      <c r="N792" s="1"/>
      <c r="O792" s="1"/>
      <c r="P792" s="1"/>
      <c r="Q792" s="1"/>
      <c r="R792" s="1"/>
      <c r="S792" s="1"/>
      <c r="T792" s="1"/>
      <c r="U792" s="7"/>
      <c r="V792" s="25"/>
      <c r="W792" s="15"/>
      <c r="X792" s="12"/>
      <c r="Y792" s="1"/>
      <c r="Z792" s="1"/>
      <c r="AA792" s="1"/>
      <c r="AB792" s="1"/>
      <c r="AC792" s="1"/>
      <c r="AD792" s="1"/>
      <c r="AE792" s="1"/>
      <c r="AF792" s="1"/>
      <c r="AG792" s="1"/>
      <c r="AH792" s="1"/>
      <c r="AI792" s="1"/>
      <c r="AJ792" s="1"/>
      <c r="AK792" s="1"/>
      <c r="AL792" s="1"/>
      <c r="AM792" s="1"/>
      <c r="AN792" s="1"/>
      <c r="AO792" s="1"/>
      <c r="AP792" s="1"/>
      <c r="AQ792" s="1"/>
      <c r="AR792" s="1"/>
      <c r="AS792" s="1"/>
      <c r="AT792" s="1"/>
      <c r="AU792" s="1"/>
    </row>
    <row r="793" spans="1:47" ht="15.75" thickBot="1" x14ac:dyDescent="0.3">
      <c r="A793" s="34"/>
      <c r="B793" s="1"/>
      <c r="C793" s="1"/>
      <c r="D793" s="1"/>
      <c r="E793" s="1"/>
      <c r="F793" s="1"/>
      <c r="G793" s="1"/>
      <c r="H793" s="1"/>
      <c r="I793" s="1"/>
      <c r="J793" s="1"/>
      <c r="K793" s="1"/>
      <c r="L793" s="1"/>
      <c r="M793" s="1"/>
      <c r="N793" s="1"/>
      <c r="O793" s="1"/>
      <c r="P793" s="1"/>
      <c r="Q793" s="1"/>
      <c r="R793" s="1"/>
      <c r="S793" s="1"/>
      <c r="T793" s="1"/>
      <c r="U793" s="7"/>
      <c r="V793" s="25"/>
      <c r="W793" s="15"/>
      <c r="X793" s="12"/>
      <c r="Y793" s="1"/>
      <c r="Z793" s="1"/>
      <c r="AA793" s="1"/>
      <c r="AB793" s="1"/>
      <c r="AC793" s="1"/>
      <c r="AD793" s="1"/>
      <c r="AE793" s="1"/>
      <c r="AF793" s="1"/>
      <c r="AG793" s="1"/>
      <c r="AH793" s="1"/>
      <c r="AI793" s="1"/>
      <c r="AJ793" s="1"/>
      <c r="AK793" s="1"/>
      <c r="AL793" s="1"/>
      <c r="AM793" s="1"/>
      <c r="AN793" s="1"/>
      <c r="AO793" s="1"/>
      <c r="AP793" s="1"/>
      <c r="AQ793" s="1"/>
      <c r="AR793" s="1"/>
      <c r="AS793" s="1"/>
      <c r="AT793" s="1"/>
      <c r="AU793" s="1"/>
    </row>
    <row r="794" spans="1:47" ht="15.75" thickBot="1" x14ac:dyDescent="0.3">
      <c r="A794" s="34"/>
      <c r="B794" s="1"/>
      <c r="C794" s="1"/>
      <c r="D794" s="1"/>
      <c r="E794" s="1"/>
      <c r="F794" s="1"/>
      <c r="G794" s="1"/>
      <c r="H794" s="1"/>
      <c r="I794" s="1"/>
      <c r="J794" s="1"/>
      <c r="K794" s="1"/>
      <c r="L794" s="1"/>
      <c r="M794" s="1"/>
      <c r="N794" s="1"/>
      <c r="O794" s="1"/>
      <c r="P794" s="1"/>
      <c r="Q794" s="1"/>
      <c r="R794" s="1"/>
      <c r="S794" s="1"/>
      <c r="T794" s="1"/>
      <c r="U794" s="7"/>
      <c r="V794" s="25"/>
      <c r="W794" s="15"/>
      <c r="X794" s="12"/>
      <c r="Y794" s="1"/>
      <c r="Z794" s="1"/>
      <c r="AA794" s="1"/>
      <c r="AB794" s="1"/>
      <c r="AC794" s="1"/>
      <c r="AD794" s="1"/>
      <c r="AE794" s="1"/>
      <c r="AF794" s="1"/>
      <c r="AG794" s="1"/>
      <c r="AH794" s="1"/>
      <c r="AI794" s="1"/>
      <c r="AJ794" s="1"/>
      <c r="AK794" s="1"/>
      <c r="AL794" s="1"/>
      <c r="AM794" s="1"/>
      <c r="AN794" s="1"/>
      <c r="AO794" s="1"/>
      <c r="AP794" s="1"/>
      <c r="AQ794" s="1"/>
      <c r="AR794" s="1"/>
      <c r="AS794" s="1"/>
      <c r="AT794" s="1"/>
      <c r="AU794" s="1"/>
    </row>
    <row r="795" spans="1:47" ht="15.75" thickBot="1" x14ac:dyDescent="0.3">
      <c r="A795" s="34"/>
      <c r="B795" s="1"/>
      <c r="C795" s="1"/>
      <c r="D795" s="1"/>
      <c r="E795" s="1"/>
      <c r="F795" s="1"/>
      <c r="G795" s="1"/>
      <c r="H795" s="1"/>
      <c r="I795" s="1"/>
      <c r="J795" s="1"/>
      <c r="K795" s="1"/>
      <c r="L795" s="1"/>
      <c r="M795" s="1"/>
      <c r="N795" s="1"/>
      <c r="O795" s="1"/>
      <c r="P795" s="1"/>
      <c r="Q795" s="1"/>
      <c r="R795" s="1"/>
      <c r="S795" s="1"/>
      <c r="T795" s="1"/>
      <c r="U795" s="7"/>
      <c r="V795" s="25"/>
      <c r="W795" s="15"/>
      <c r="X795" s="12"/>
      <c r="Y795" s="1"/>
      <c r="Z795" s="1"/>
      <c r="AA795" s="1"/>
      <c r="AB795" s="1"/>
      <c r="AC795" s="1"/>
      <c r="AD795" s="1"/>
      <c r="AE795" s="1"/>
      <c r="AF795" s="1"/>
      <c r="AG795" s="1"/>
      <c r="AH795" s="1"/>
      <c r="AI795" s="1"/>
      <c r="AJ795" s="1"/>
      <c r="AK795" s="1"/>
      <c r="AL795" s="1"/>
      <c r="AM795" s="1"/>
      <c r="AN795" s="1"/>
      <c r="AO795" s="1"/>
      <c r="AP795" s="1"/>
      <c r="AQ795" s="1"/>
      <c r="AR795" s="1"/>
      <c r="AS795" s="1"/>
      <c r="AT795" s="1"/>
      <c r="AU795" s="1"/>
    </row>
    <row r="796" spans="1:47" ht="15.75" thickBot="1" x14ac:dyDescent="0.3">
      <c r="A796" s="34"/>
      <c r="B796" s="1"/>
      <c r="C796" s="1"/>
      <c r="D796" s="1"/>
      <c r="E796" s="1"/>
      <c r="F796" s="1"/>
      <c r="G796" s="1"/>
      <c r="H796" s="1"/>
      <c r="I796" s="1"/>
      <c r="J796" s="1"/>
      <c r="K796" s="1"/>
      <c r="L796" s="1"/>
      <c r="M796" s="1"/>
      <c r="N796" s="1"/>
      <c r="O796" s="1"/>
      <c r="P796" s="1"/>
      <c r="Q796" s="1"/>
      <c r="R796" s="1"/>
      <c r="S796" s="1"/>
      <c r="T796" s="1"/>
      <c r="U796" s="7"/>
      <c r="V796" s="25"/>
      <c r="W796" s="15"/>
      <c r="X796" s="12"/>
      <c r="Y796" s="1"/>
      <c r="Z796" s="1"/>
      <c r="AA796" s="1"/>
      <c r="AB796" s="1"/>
      <c r="AC796" s="1"/>
      <c r="AD796" s="1"/>
      <c r="AE796" s="1"/>
      <c r="AF796" s="1"/>
      <c r="AG796" s="1"/>
      <c r="AH796" s="1"/>
      <c r="AI796" s="1"/>
      <c r="AJ796" s="1"/>
      <c r="AK796" s="1"/>
      <c r="AL796" s="1"/>
      <c r="AM796" s="1"/>
      <c r="AN796" s="1"/>
      <c r="AO796" s="1"/>
      <c r="AP796" s="1"/>
      <c r="AQ796" s="1"/>
      <c r="AR796" s="1"/>
      <c r="AS796" s="1"/>
      <c r="AT796" s="1"/>
      <c r="AU796" s="1"/>
    </row>
    <row r="797" spans="1:47" ht="15.75" thickBot="1" x14ac:dyDescent="0.3">
      <c r="A797" s="34"/>
      <c r="B797" s="1"/>
      <c r="C797" s="1"/>
      <c r="D797" s="1"/>
      <c r="E797" s="1"/>
      <c r="F797" s="1"/>
      <c r="G797" s="1"/>
      <c r="H797" s="1"/>
      <c r="I797" s="1"/>
      <c r="J797" s="1"/>
      <c r="K797" s="1"/>
      <c r="L797" s="1"/>
      <c r="M797" s="1"/>
      <c r="N797" s="1"/>
      <c r="O797" s="1"/>
      <c r="P797" s="1"/>
      <c r="Q797" s="1"/>
      <c r="R797" s="1"/>
      <c r="S797" s="1"/>
      <c r="T797" s="1"/>
      <c r="U797" s="7"/>
      <c r="V797" s="25"/>
      <c r="W797" s="15"/>
      <c r="X797" s="12"/>
      <c r="Y797" s="1"/>
      <c r="Z797" s="1"/>
      <c r="AA797" s="1"/>
      <c r="AB797" s="1"/>
      <c r="AC797" s="1"/>
      <c r="AD797" s="1"/>
      <c r="AE797" s="1"/>
      <c r="AF797" s="1"/>
      <c r="AG797" s="1"/>
      <c r="AH797" s="1"/>
      <c r="AI797" s="1"/>
      <c r="AJ797" s="1"/>
      <c r="AK797" s="1"/>
      <c r="AL797" s="1"/>
      <c r="AM797" s="1"/>
      <c r="AN797" s="1"/>
      <c r="AO797" s="1"/>
      <c r="AP797" s="1"/>
      <c r="AQ797" s="1"/>
      <c r="AR797" s="1"/>
      <c r="AS797" s="1"/>
      <c r="AT797" s="1"/>
      <c r="AU797" s="1"/>
    </row>
    <row r="798" spans="1:47" ht="15.75" thickBot="1" x14ac:dyDescent="0.3">
      <c r="A798" s="34"/>
      <c r="B798" s="1"/>
      <c r="C798" s="1"/>
      <c r="D798" s="1"/>
      <c r="E798" s="1"/>
      <c r="F798" s="1"/>
      <c r="G798" s="1"/>
      <c r="H798" s="1"/>
      <c r="I798" s="1"/>
      <c r="J798" s="1"/>
      <c r="K798" s="1"/>
      <c r="L798" s="1"/>
      <c r="M798" s="1"/>
      <c r="N798" s="1"/>
      <c r="O798" s="1"/>
      <c r="P798" s="1"/>
      <c r="Q798" s="1"/>
      <c r="R798" s="1"/>
      <c r="S798" s="1"/>
      <c r="T798" s="1"/>
      <c r="U798" s="7"/>
      <c r="V798" s="25"/>
      <c r="W798" s="15"/>
      <c r="X798" s="12"/>
      <c r="Y798" s="1"/>
      <c r="Z798" s="1"/>
      <c r="AA798" s="1"/>
      <c r="AB798" s="1"/>
      <c r="AC798" s="1"/>
      <c r="AD798" s="1"/>
      <c r="AE798" s="1"/>
      <c r="AF798" s="1"/>
      <c r="AG798" s="1"/>
      <c r="AH798" s="1"/>
      <c r="AI798" s="1"/>
      <c r="AJ798" s="1"/>
      <c r="AK798" s="1"/>
      <c r="AL798" s="1"/>
      <c r="AM798" s="1"/>
      <c r="AN798" s="1"/>
      <c r="AO798" s="1"/>
      <c r="AP798" s="1"/>
      <c r="AQ798" s="1"/>
      <c r="AR798" s="1"/>
      <c r="AS798" s="1"/>
      <c r="AT798" s="1"/>
      <c r="AU798" s="1"/>
    </row>
    <row r="799" spans="1:47" ht="15.75" thickBot="1" x14ac:dyDescent="0.3">
      <c r="A799" s="34"/>
      <c r="B799" s="1"/>
      <c r="C799" s="1"/>
      <c r="D799" s="1"/>
      <c r="E799" s="1"/>
      <c r="F799" s="1"/>
      <c r="G799" s="1"/>
      <c r="H799" s="1"/>
      <c r="I799" s="1"/>
      <c r="J799" s="1"/>
      <c r="K799" s="1"/>
      <c r="L799" s="1"/>
      <c r="M799" s="1"/>
      <c r="N799" s="1"/>
      <c r="O799" s="1"/>
      <c r="P799" s="1"/>
      <c r="Q799" s="1"/>
      <c r="R799" s="1"/>
      <c r="S799" s="1"/>
      <c r="T799" s="1"/>
      <c r="U799" s="7"/>
      <c r="V799" s="25"/>
      <c r="W799" s="15"/>
      <c r="X799" s="12"/>
      <c r="Y799" s="1"/>
      <c r="Z799" s="1"/>
      <c r="AA799" s="1"/>
      <c r="AB799" s="1"/>
      <c r="AC799" s="1"/>
      <c r="AD799" s="1"/>
      <c r="AE799" s="1"/>
      <c r="AF799" s="1"/>
      <c r="AG799" s="1"/>
      <c r="AH799" s="1"/>
      <c r="AI799" s="1"/>
      <c r="AJ799" s="1"/>
      <c r="AK799" s="1"/>
      <c r="AL799" s="1"/>
      <c r="AM799" s="1"/>
      <c r="AN799" s="1"/>
      <c r="AO799" s="1"/>
      <c r="AP799" s="1"/>
      <c r="AQ799" s="1"/>
      <c r="AR799" s="1"/>
      <c r="AS799" s="1"/>
      <c r="AT799" s="1"/>
      <c r="AU799" s="1"/>
    </row>
    <row r="800" spans="1:47" ht="15.75" thickBot="1" x14ac:dyDescent="0.3">
      <c r="A800" s="34"/>
      <c r="B800" s="1"/>
      <c r="C800" s="1"/>
      <c r="D800" s="1"/>
      <c r="E800" s="1"/>
      <c r="F800" s="1"/>
      <c r="G800" s="1"/>
      <c r="H800" s="1"/>
      <c r="I800" s="1"/>
      <c r="J800" s="1"/>
      <c r="K800" s="1"/>
      <c r="L800" s="1"/>
      <c r="M800" s="1"/>
      <c r="N800" s="1"/>
      <c r="O800" s="1"/>
      <c r="P800" s="1"/>
      <c r="Q800" s="1"/>
      <c r="R800" s="1"/>
      <c r="S800" s="1"/>
      <c r="T800" s="1"/>
      <c r="U800" s="7"/>
      <c r="V800" s="25"/>
      <c r="W800" s="15"/>
      <c r="X800" s="12"/>
      <c r="Y800" s="1"/>
      <c r="Z800" s="1"/>
      <c r="AA800" s="1"/>
      <c r="AB800" s="1"/>
      <c r="AC800" s="1"/>
      <c r="AD800" s="1"/>
      <c r="AE800" s="1"/>
      <c r="AF800" s="1"/>
      <c r="AG800" s="1"/>
      <c r="AH800" s="1"/>
      <c r="AI800" s="1"/>
      <c r="AJ800" s="1"/>
      <c r="AK800" s="1"/>
      <c r="AL800" s="1"/>
      <c r="AM800" s="1"/>
      <c r="AN800" s="1"/>
      <c r="AO800" s="1"/>
      <c r="AP800" s="1"/>
      <c r="AQ800" s="1"/>
      <c r="AR800" s="1"/>
      <c r="AS800" s="1"/>
      <c r="AT800" s="1"/>
      <c r="AU800" s="1"/>
    </row>
    <row r="801" spans="1:47" ht="15.75" thickBot="1" x14ac:dyDescent="0.3">
      <c r="A801" s="34"/>
      <c r="B801" s="1"/>
      <c r="C801" s="1"/>
      <c r="D801" s="1"/>
      <c r="E801" s="1"/>
      <c r="F801" s="1"/>
      <c r="G801" s="1"/>
      <c r="H801" s="1"/>
      <c r="I801" s="1"/>
      <c r="J801" s="1"/>
      <c r="K801" s="1"/>
      <c r="L801" s="1"/>
      <c r="M801" s="1"/>
      <c r="N801" s="1"/>
      <c r="O801" s="1"/>
      <c r="P801" s="1"/>
      <c r="Q801" s="1"/>
      <c r="R801" s="1"/>
      <c r="S801" s="1"/>
      <c r="T801" s="1"/>
      <c r="U801" s="7"/>
      <c r="V801" s="25"/>
      <c r="W801" s="15"/>
      <c r="X801" s="12"/>
      <c r="Y801" s="1"/>
      <c r="Z801" s="1"/>
      <c r="AA801" s="1"/>
      <c r="AB801" s="1"/>
      <c r="AC801" s="1"/>
      <c r="AD801" s="1"/>
      <c r="AE801" s="1"/>
      <c r="AF801" s="1"/>
      <c r="AG801" s="1"/>
      <c r="AH801" s="1"/>
      <c r="AI801" s="1"/>
      <c r="AJ801" s="1"/>
      <c r="AK801" s="1"/>
      <c r="AL801" s="1"/>
      <c r="AM801" s="1"/>
      <c r="AN801" s="1"/>
      <c r="AO801" s="1"/>
      <c r="AP801" s="1"/>
      <c r="AQ801" s="1"/>
      <c r="AR801" s="1"/>
      <c r="AS801" s="1"/>
      <c r="AT801" s="1"/>
      <c r="AU801" s="1"/>
    </row>
    <row r="802" spans="1:47" ht="15.75" thickBot="1" x14ac:dyDescent="0.3">
      <c r="A802" s="34"/>
      <c r="B802" s="1"/>
      <c r="C802" s="1"/>
      <c r="D802" s="1"/>
      <c r="E802" s="1"/>
      <c r="F802" s="1"/>
      <c r="G802" s="1"/>
      <c r="H802" s="1"/>
      <c r="I802" s="1"/>
      <c r="J802" s="1"/>
      <c r="K802" s="1"/>
      <c r="L802" s="1"/>
      <c r="M802" s="1"/>
      <c r="N802" s="1"/>
      <c r="O802" s="1"/>
      <c r="P802" s="1"/>
      <c r="Q802" s="1"/>
      <c r="R802" s="1"/>
      <c r="S802" s="1"/>
      <c r="T802" s="1"/>
      <c r="U802" s="7"/>
      <c r="V802" s="25"/>
      <c r="W802" s="15"/>
      <c r="X802" s="12"/>
      <c r="Y802" s="1"/>
      <c r="Z802" s="1"/>
      <c r="AA802" s="1"/>
      <c r="AB802" s="1"/>
      <c r="AC802" s="1"/>
      <c r="AD802" s="1"/>
      <c r="AE802" s="1"/>
      <c r="AF802" s="1"/>
      <c r="AG802" s="1"/>
      <c r="AH802" s="1"/>
      <c r="AI802" s="1"/>
      <c r="AJ802" s="1"/>
      <c r="AK802" s="1"/>
      <c r="AL802" s="1"/>
      <c r="AM802" s="1"/>
      <c r="AN802" s="1"/>
      <c r="AO802" s="1"/>
      <c r="AP802" s="1"/>
      <c r="AQ802" s="1"/>
      <c r="AR802" s="1"/>
      <c r="AS802" s="1"/>
      <c r="AT802" s="1"/>
      <c r="AU802" s="1"/>
    </row>
    <row r="803" spans="1:47" ht="15.75" thickBot="1" x14ac:dyDescent="0.3">
      <c r="A803" s="34"/>
      <c r="B803" s="1"/>
      <c r="C803" s="1"/>
      <c r="D803" s="1"/>
      <c r="E803" s="1"/>
      <c r="F803" s="1"/>
      <c r="G803" s="1"/>
      <c r="H803" s="1"/>
      <c r="I803" s="1"/>
      <c r="J803" s="1"/>
      <c r="K803" s="1"/>
      <c r="L803" s="1"/>
      <c r="M803" s="1"/>
      <c r="N803" s="1"/>
      <c r="O803" s="1"/>
      <c r="P803" s="1"/>
      <c r="Q803" s="1"/>
      <c r="R803" s="1"/>
      <c r="S803" s="1"/>
      <c r="T803" s="1"/>
      <c r="U803" s="7"/>
      <c r="V803" s="25"/>
      <c r="W803" s="15"/>
      <c r="X803" s="12"/>
      <c r="Y803" s="1"/>
      <c r="Z803" s="1"/>
      <c r="AA803" s="1"/>
      <c r="AB803" s="1"/>
      <c r="AC803" s="1"/>
      <c r="AD803" s="1"/>
      <c r="AE803" s="1"/>
      <c r="AF803" s="1"/>
      <c r="AG803" s="1"/>
      <c r="AH803" s="1"/>
      <c r="AI803" s="1"/>
      <c r="AJ803" s="1"/>
      <c r="AK803" s="1"/>
      <c r="AL803" s="1"/>
      <c r="AM803" s="1"/>
      <c r="AN803" s="1"/>
      <c r="AO803" s="1"/>
      <c r="AP803" s="1"/>
      <c r="AQ803" s="1"/>
      <c r="AR803" s="1"/>
      <c r="AS803" s="1"/>
      <c r="AT803" s="1"/>
      <c r="AU803" s="1"/>
    </row>
    <row r="804" spans="1:47" ht="15.75" thickBot="1" x14ac:dyDescent="0.3">
      <c r="A804" s="34"/>
      <c r="B804" s="1"/>
      <c r="C804" s="1"/>
      <c r="D804" s="1"/>
      <c r="E804" s="1"/>
      <c r="F804" s="1"/>
      <c r="G804" s="1"/>
      <c r="H804" s="1"/>
      <c r="I804" s="1"/>
      <c r="J804" s="1"/>
      <c r="K804" s="1"/>
      <c r="L804" s="1"/>
      <c r="M804" s="1"/>
      <c r="N804" s="1"/>
      <c r="O804" s="1"/>
      <c r="P804" s="1"/>
      <c r="Q804" s="1"/>
      <c r="R804" s="1"/>
      <c r="S804" s="1"/>
      <c r="T804" s="1"/>
      <c r="U804" s="7"/>
      <c r="V804" s="25"/>
      <c r="W804" s="15"/>
      <c r="X804" s="12"/>
      <c r="Y804" s="1"/>
      <c r="Z804" s="1"/>
      <c r="AA804" s="1"/>
      <c r="AB804" s="1"/>
      <c r="AC804" s="1"/>
      <c r="AD804" s="1"/>
      <c r="AE804" s="1"/>
      <c r="AF804" s="1"/>
      <c r="AG804" s="1"/>
      <c r="AH804" s="1"/>
      <c r="AI804" s="1"/>
      <c r="AJ804" s="1"/>
      <c r="AK804" s="1"/>
      <c r="AL804" s="1"/>
      <c r="AM804" s="1"/>
      <c r="AN804" s="1"/>
      <c r="AO804" s="1"/>
      <c r="AP804" s="1"/>
      <c r="AQ804" s="1"/>
      <c r="AR804" s="1"/>
      <c r="AS804" s="1"/>
      <c r="AT804" s="1"/>
      <c r="AU804" s="1"/>
    </row>
    <row r="805" spans="1:47" ht="15.75" thickBot="1" x14ac:dyDescent="0.3">
      <c r="A805" s="34"/>
      <c r="B805" s="1"/>
      <c r="C805" s="1"/>
      <c r="D805" s="1"/>
      <c r="E805" s="1"/>
      <c r="F805" s="1"/>
      <c r="G805" s="1"/>
      <c r="H805" s="1"/>
      <c r="I805" s="1"/>
      <c r="J805" s="1"/>
      <c r="K805" s="1"/>
      <c r="L805" s="1"/>
      <c r="M805" s="1"/>
      <c r="N805" s="1"/>
      <c r="O805" s="1"/>
      <c r="P805" s="1"/>
      <c r="Q805" s="1"/>
      <c r="R805" s="1"/>
      <c r="S805" s="1"/>
      <c r="T805" s="1"/>
      <c r="U805" s="7"/>
      <c r="V805" s="25"/>
      <c r="W805" s="15"/>
      <c r="X805" s="12"/>
      <c r="Y805" s="1"/>
      <c r="Z805" s="1"/>
      <c r="AA805" s="1"/>
      <c r="AB805" s="1"/>
      <c r="AC805" s="1"/>
      <c r="AD805" s="1"/>
      <c r="AE805" s="1"/>
      <c r="AF805" s="1"/>
      <c r="AG805" s="1"/>
      <c r="AH805" s="1"/>
      <c r="AI805" s="1"/>
      <c r="AJ805" s="1"/>
      <c r="AK805" s="1"/>
      <c r="AL805" s="1"/>
      <c r="AM805" s="1"/>
      <c r="AN805" s="1"/>
      <c r="AO805" s="1"/>
      <c r="AP805" s="1"/>
      <c r="AQ805" s="1"/>
      <c r="AR805" s="1"/>
      <c r="AS805" s="1"/>
      <c r="AT805" s="1"/>
      <c r="AU805" s="1"/>
    </row>
    <row r="806" spans="1:47" ht="15.75" thickBot="1" x14ac:dyDescent="0.3">
      <c r="A806" s="34"/>
      <c r="B806" s="1"/>
      <c r="C806" s="1"/>
      <c r="D806" s="1"/>
      <c r="E806" s="1"/>
      <c r="F806" s="1"/>
      <c r="G806" s="1"/>
      <c r="H806" s="1"/>
      <c r="I806" s="1"/>
      <c r="J806" s="1"/>
      <c r="K806" s="1"/>
      <c r="L806" s="1"/>
      <c r="M806" s="1"/>
      <c r="N806" s="1"/>
      <c r="O806" s="1"/>
      <c r="P806" s="1"/>
      <c r="Q806" s="1"/>
      <c r="R806" s="1"/>
      <c r="S806" s="1"/>
      <c r="T806" s="1"/>
      <c r="U806" s="7"/>
      <c r="V806" s="25"/>
      <c r="W806" s="15"/>
      <c r="X806" s="12"/>
      <c r="Y806" s="1"/>
      <c r="Z806" s="1"/>
      <c r="AA806" s="1"/>
      <c r="AB806" s="1"/>
      <c r="AC806" s="1"/>
      <c r="AD806" s="1"/>
      <c r="AE806" s="1"/>
      <c r="AF806" s="1"/>
      <c r="AG806" s="1"/>
      <c r="AH806" s="1"/>
      <c r="AI806" s="1"/>
      <c r="AJ806" s="1"/>
      <c r="AK806" s="1"/>
      <c r="AL806" s="1"/>
      <c r="AM806" s="1"/>
      <c r="AN806" s="1"/>
      <c r="AO806" s="1"/>
      <c r="AP806" s="1"/>
      <c r="AQ806" s="1"/>
      <c r="AR806" s="1"/>
      <c r="AS806" s="1"/>
      <c r="AT806" s="1"/>
      <c r="AU806" s="1"/>
    </row>
    <row r="807" spans="1:47" ht="15.75" thickBot="1" x14ac:dyDescent="0.3">
      <c r="A807" s="34"/>
      <c r="B807" s="1"/>
      <c r="C807" s="1"/>
      <c r="D807" s="1"/>
      <c r="E807" s="1"/>
      <c r="F807" s="1"/>
      <c r="G807" s="1"/>
      <c r="H807" s="1"/>
      <c r="I807" s="1"/>
      <c r="J807" s="1"/>
      <c r="K807" s="1"/>
      <c r="L807" s="1"/>
      <c r="M807" s="1"/>
      <c r="N807" s="1"/>
      <c r="O807" s="1"/>
      <c r="P807" s="1"/>
      <c r="Q807" s="1"/>
      <c r="R807" s="1"/>
      <c r="S807" s="1"/>
      <c r="T807" s="1"/>
      <c r="U807" s="7"/>
      <c r="V807" s="25"/>
      <c r="W807" s="15"/>
      <c r="X807" s="12"/>
      <c r="Y807" s="1"/>
      <c r="Z807" s="1"/>
      <c r="AA807" s="1"/>
      <c r="AB807" s="1"/>
      <c r="AC807" s="1"/>
      <c r="AD807" s="1"/>
      <c r="AE807" s="1"/>
      <c r="AF807" s="1"/>
      <c r="AG807" s="1"/>
      <c r="AH807" s="1"/>
      <c r="AI807" s="1"/>
      <c r="AJ807" s="1"/>
      <c r="AK807" s="1"/>
      <c r="AL807" s="1"/>
      <c r="AM807" s="1"/>
      <c r="AN807" s="1"/>
      <c r="AO807" s="1"/>
      <c r="AP807" s="1"/>
      <c r="AQ807" s="1"/>
      <c r="AR807" s="1"/>
      <c r="AS807" s="1"/>
      <c r="AT807" s="1"/>
      <c r="AU807" s="1"/>
    </row>
    <row r="808" spans="1:47" ht="15.75" thickBot="1" x14ac:dyDescent="0.3">
      <c r="A808" s="34"/>
      <c r="B808" s="1"/>
      <c r="C808" s="1"/>
      <c r="D808" s="1"/>
      <c r="E808" s="1"/>
      <c r="F808" s="1"/>
      <c r="G808" s="1"/>
      <c r="H808" s="1"/>
      <c r="I808" s="1"/>
      <c r="J808" s="1"/>
      <c r="K808" s="1"/>
      <c r="L808" s="1"/>
      <c r="M808" s="1"/>
      <c r="N808" s="1"/>
      <c r="O808" s="1"/>
      <c r="P808" s="1"/>
      <c r="Q808" s="1"/>
      <c r="R808" s="1"/>
      <c r="S808" s="1"/>
      <c r="T808" s="1"/>
      <c r="U808" s="7"/>
      <c r="V808" s="25"/>
      <c r="W808" s="15"/>
      <c r="X808" s="12"/>
      <c r="Y808" s="1"/>
      <c r="Z808" s="1"/>
      <c r="AA808" s="1"/>
      <c r="AB808" s="1"/>
      <c r="AC808" s="1"/>
      <c r="AD808" s="1"/>
      <c r="AE808" s="1"/>
      <c r="AF808" s="1"/>
      <c r="AG808" s="1"/>
      <c r="AH808" s="1"/>
      <c r="AI808" s="1"/>
      <c r="AJ808" s="1"/>
      <c r="AK808" s="1"/>
      <c r="AL808" s="1"/>
      <c r="AM808" s="1"/>
      <c r="AN808" s="1"/>
      <c r="AO808" s="1"/>
      <c r="AP808" s="1"/>
      <c r="AQ808" s="1"/>
      <c r="AR808" s="1"/>
      <c r="AS808" s="1"/>
      <c r="AT808" s="1"/>
      <c r="AU808" s="1"/>
    </row>
    <row r="809" spans="1:47" ht="15.75" thickBot="1" x14ac:dyDescent="0.3">
      <c r="A809" s="34"/>
      <c r="B809" s="1"/>
      <c r="C809" s="1"/>
      <c r="D809" s="1"/>
      <c r="E809" s="1"/>
      <c r="F809" s="1"/>
      <c r="G809" s="1"/>
      <c r="H809" s="1"/>
      <c r="I809" s="1"/>
      <c r="J809" s="1"/>
      <c r="K809" s="1"/>
      <c r="L809" s="1"/>
      <c r="M809" s="1"/>
      <c r="N809" s="1"/>
      <c r="O809" s="1"/>
      <c r="P809" s="1"/>
      <c r="Q809" s="1"/>
      <c r="R809" s="1"/>
      <c r="S809" s="1"/>
      <c r="T809" s="1"/>
      <c r="U809" s="7"/>
      <c r="V809" s="25"/>
      <c r="W809" s="15"/>
      <c r="X809" s="12"/>
      <c r="Y809" s="1"/>
      <c r="Z809" s="1"/>
      <c r="AA809" s="1"/>
      <c r="AB809" s="1"/>
      <c r="AC809" s="1"/>
      <c r="AD809" s="1"/>
      <c r="AE809" s="1"/>
      <c r="AF809" s="1"/>
      <c r="AG809" s="1"/>
      <c r="AH809" s="1"/>
      <c r="AI809" s="1"/>
      <c r="AJ809" s="1"/>
      <c r="AK809" s="1"/>
      <c r="AL809" s="1"/>
      <c r="AM809" s="1"/>
      <c r="AN809" s="1"/>
      <c r="AO809" s="1"/>
      <c r="AP809" s="1"/>
      <c r="AQ809" s="1"/>
      <c r="AR809" s="1"/>
      <c r="AS809" s="1"/>
      <c r="AT809" s="1"/>
      <c r="AU809" s="1"/>
    </row>
    <row r="810" spans="1:47" ht="15.75" thickBot="1" x14ac:dyDescent="0.3">
      <c r="A810" s="34"/>
      <c r="B810" s="1"/>
      <c r="C810" s="1"/>
      <c r="D810" s="1"/>
      <c r="E810" s="1"/>
      <c r="F810" s="1"/>
      <c r="G810" s="1"/>
      <c r="H810" s="1"/>
      <c r="I810" s="1"/>
      <c r="J810" s="1"/>
      <c r="K810" s="1"/>
      <c r="L810" s="1"/>
      <c r="M810" s="1"/>
      <c r="N810" s="1"/>
      <c r="O810" s="1"/>
      <c r="P810" s="1"/>
      <c r="Q810" s="1"/>
      <c r="R810" s="1"/>
      <c r="S810" s="1"/>
      <c r="T810" s="1"/>
      <c r="U810" s="7"/>
      <c r="V810" s="25"/>
      <c r="W810" s="15"/>
      <c r="X810" s="12"/>
      <c r="Y810" s="1"/>
      <c r="Z810" s="1"/>
      <c r="AA810" s="1"/>
      <c r="AB810" s="1"/>
      <c r="AC810" s="1"/>
      <c r="AD810" s="1"/>
      <c r="AE810" s="1"/>
      <c r="AF810" s="1"/>
      <c r="AG810" s="1"/>
      <c r="AH810" s="1"/>
      <c r="AI810" s="1"/>
      <c r="AJ810" s="1"/>
      <c r="AK810" s="1"/>
      <c r="AL810" s="1"/>
      <c r="AM810" s="1"/>
      <c r="AN810" s="1"/>
      <c r="AO810" s="1"/>
      <c r="AP810" s="1"/>
      <c r="AQ810" s="1"/>
      <c r="AR810" s="1"/>
      <c r="AS810" s="1"/>
      <c r="AT810" s="1"/>
      <c r="AU810" s="1"/>
    </row>
    <row r="811" spans="1:47" ht="15.75" thickBot="1" x14ac:dyDescent="0.3">
      <c r="A811" s="34"/>
      <c r="B811" s="1"/>
      <c r="C811" s="1"/>
      <c r="D811" s="1"/>
      <c r="E811" s="1"/>
      <c r="F811" s="1"/>
      <c r="G811" s="1"/>
      <c r="H811" s="1"/>
      <c r="I811" s="1"/>
      <c r="J811" s="1"/>
      <c r="K811" s="1"/>
      <c r="L811" s="1"/>
      <c r="M811" s="1"/>
      <c r="N811" s="1"/>
      <c r="O811" s="1"/>
      <c r="P811" s="1"/>
      <c r="Q811" s="1"/>
      <c r="R811" s="1"/>
      <c r="S811" s="1"/>
      <c r="T811" s="1"/>
      <c r="U811" s="7"/>
      <c r="V811" s="25"/>
      <c r="W811" s="15"/>
      <c r="X811" s="12"/>
      <c r="Y811" s="1"/>
      <c r="Z811" s="1"/>
      <c r="AA811" s="1"/>
      <c r="AB811" s="1"/>
      <c r="AC811" s="1"/>
      <c r="AD811" s="1"/>
      <c r="AE811" s="1"/>
      <c r="AF811" s="1"/>
      <c r="AG811" s="1"/>
      <c r="AH811" s="1"/>
      <c r="AI811" s="1"/>
      <c r="AJ811" s="1"/>
      <c r="AK811" s="1"/>
      <c r="AL811" s="1"/>
      <c r="AM811" s="1"/>
      <c r="AN811" s="1"/>
      <c r="AO811" s="1"/>
      <c r="AP811" s="1"/>
      <c r="AQ811" s="1"/>
      <c r="AR811" s="1"/>
      <c r="AS811" s="1"/>
      <c r="AT811" s="1"/>
      <c r="AU811" s="1"/>
    </row>
    <row r="812" spans="1:47" ht="15.75" thickBot="1" x14ac:dyDescent="0.3">
      <c r="A812" s="34"/>
      <c r="B812" s="1"/>
      <c r="C812" s="1"/>
      <c r="D812" s="1"/>
      <c r="E812" s="1"/>
      <c r="F812" s="1"/>
      <c r="G812" s="1"/>
      <c r="H812" s="1"/>
      <c r="I812" s="1"/>
      <c r="J812" s="1"/>
      <c r="K812" s="1"/>
      <c r="L812" s="1"/>
      <c r="M812" s="1"/>
      <c r="N812" s="1"/>
      <c r="O812" s="1"/>
      <c r="P812" s="1"/>
      <c r="Q812" s="1"/>
      <c r="R812" s="1"/>
      <c r="S812" s="1"/>
      <c r="T812" s="1"/>
      <c r="U812" s="7"/>
      <c r="V812" s="25"/>
      <c r="W812" s="15"/>
      <c r="X812" s="12"/>
      <c r="Y812" s="1"/>
      <c r="Z812" s="1"/>
      <c r="AA812" s="1"/>
      <c r="AB812" s="1"/>
      <c r="AC812" s="1"/>
      <c r="AD812" s="1"/>
      <c r="AE812" s="1"/>
      <c r="AF812" s="1"/>
      <c r="AG812" s="1"/>
      <c r="AH812" s="1"/>
      <c r="AI812" s="1"/>
      <c r="AJ812" s="1"/>
      <c r="AK812" s="1"/>
      <c r="AL812" s="1"/>
      <c r="AM812" s="1"/>
      <c r="AN812" s="1"/>
      <c r="AO812" s="1"/>
      <c r="AP812" s="1"/>
      <c r="AQ812" s="1"/>
      <c r="AR812" s="1"/>
      <c r="AS812" s="1"/>
      <c r="AT812" s="1"/>
      <c r="AU812" s="1"/>
    </row>
    <row r="813" spans="1:47" ht="15.75" thickBot="1" x14ac:dyDescent="0.3">
      <c r="A813" s="34"/>
      <c r="B813" s="1"/>
      <c r="C813" s="1"/>
      <c r="D813" s="1"/>
      <c r="E813" s="1"/>
      <c r="F813" s="1"/>
      <c r="G813" s="1"/>
      <c r="H813" s="1"/>
      <c r="I813" s="1"/>
      <c r="J813" s="1"/>
      <c r="K813" s="1"/>
      <c r="L813" s="1"/>
      <c r="M813" s="1"/>
      <c r="N813" s="1"/>
      <c r="O813" s="1"/>
      <c r="P813" s="1"/>
      <c r="Q813" s="1"/>
      <c r="R813" s="1"/>
      <c r="S813" s="1"/>
      <c r="T813" s="1"/>
      <c r="U813" s="7"/>
      <c r="V813" s="25"/>
      <c r="W813" s="15"/>
      <c r="X813" s="12"/>
      <c r="Y813" s="1"/>
      <c r="Z813" s="1"/>
      <c r="AA813" s="1"/>
      <c r="AB813" s="1"/>
      <c r="AC813" s="1"/>
      <c r="AD813" s="1"/>
      <c r="AE813" s="1"/>
      <c r="AF813" s="1"/>
      <c r="AG813" s="1"/>
      <c r="AH813" s="1"/>
      <c r="AI813" s="1"/>
      <c r="AJ813" s="1"/>
      <c r="AK813" s="1"/>
      <c r="AL813" s="1"/>
      <c r="AM813" s="1"/>
      <c r="AN813" s="1"/>
      <c r="AO813" s="1"/>
      <c r="AP813" s="1"/>
      <c r="AQ813" s="1"/>
      <c r="AR813" s="1"/>
      <c r="AS813" s="1"/>
      <c r="AT813" s="1"/>
      <c r="AU813" s="1"/>
    </row>
    <row r="814" spans="1:47" ht="15.75" thickBot="1" x14ac:dyDescent="0.3">
      <c r="A814" s="34"/>
      <c r="B814" s="1"/>
      <c r="C814" s="1"/>
      <c r="D814" s="1"/>
      <c r="E814" s="1"/>
      <c r="F814" s="1"/>
      <c r="G814" s="1"/>
      <c r="H814" s="1"/>
      <c r="I814" s="1"/>
      <c r="J814" s="1"/>
      <c r="K814" s="1"/>
      <c r="L814" s="1"/>
      <c r="M814" s="1"/>
      <c r="N814" s="1"/>
      <c r="O814" s="1"/>
      <c r="P814" s="1"/>
      <c r="Q814" s="1"/>
      <c r="R814" s="1"/>
      <c r="S814" s="1"/>
      <c r="T814" s="1"/>
      <c r="U814" s="7"/>
      <c r="V814" s="25"/>
      <c r="W814" s="15"/>
      <c r="X814" s="12"/>
      <c r="Y814" s="1"/>
      <c r="Z814" s="1"/>
      <c r="AA814" s="1"/>
      <c r="AB814" s="1"/>
      <c r="AC814" s="1"/>
      <c r="AD814" s="1"/>
      <c r="AE814" s="1"/>
      <c r="AF814" s="1"/>
      <c r="AG814" s="1"/>
      <c r="AH814" s="1"/>
      <c r="AI814" s="1"/>
      <c r="AJ814" s="1"/>
      <c r="AK814" s="1"/>
      <c r="AL814" s="1"/>
      <c r="AM814" s="1"/>
      <c r="AN814" s="1"/>
      <c r="AO814" s="1"/>
      <c r="AP814" s="1"/>
      <c r="AQ814" s="1"/>
      <c r="AR814" s="1"/>
      <c r="AS814" s="1"/>
      <c r="AT814" s="1"/>
      <c r="AU814" s="1"/>
    </row>
    <row r="815" spans="1:47" ht="15.75" thickBot="1" x14ac:dyDescent="0.3">
      <c r="A815" s="34"/>
      <c r="B815" s="1"/>
      <c r="C815" s="1"/>
      <c r="D815" s="1"/>
      <c r="E815" s="1"/>
      <c r="F815" s="1"/>
      <c r="G815" s="1"/>
      <c r="H815" s="1"/>
      <c r="I815" s="1"/>
      <c r="J815" s="1"/>
      <c r="K815" s="1"/>
      <c r="L815" s="1"/>
      <c r="M815" s="1"/>
      <c r="N815" s="1"/>
      <c r="O815" s="1"/>
      <c r="P815" s="1"/>
      <c r="Q815" s="1"/>
      <c r="R815" s="1"/>
      <c r="S815" s="1"/>
      <c r="T815" s="1"/>
      <c r="U815" s="7"/>
      <c r="V815" s="25"/>
      <c r="W815" s="15"/>
      <c r="X815" s="12"/>
      <c r="Y815" s="1"/>
      <c r="Z815" s="1"/>
      <c r="AA815" s="1"/>
      <c r="AB815" s="1"/>
      <c r="AC815" s="1"/>
      <c r="AD815" s="1"/>
      <c r="AE815" s="1"/>
      <c r="AF815" s="1"/>
      <c r="AG815" s="1"/>
      <c r="AH815" s="1"/>
      <c r="AI815" s="1"/>
      <c r="AJ815" s="1"/>
      <c r="AK815" s="1"/>
      <c r="AL815" s="1"/>
      <c r="AM815" s="1"/>
      <c r="AN815" s="1"/>
      <c r="AO815" s="1"/>
      <c r="AP815" s="1"/>
      <c r="AQ815" s="1"/>
      <c r="AR815" s="1"/>
      <c r="AS815" s="1"/>
      <c r="AT815" s="1"/>
      <c r="AU815" s="1"/>
    </row>
    <row r="816" spans="1:47" ht="15.75" thickBot="1" x14ac:dyDescent="0.3">
      <c r="A816" s="34"/>
      <c r="B816" s="1"/>
      <c r="C816" s="1"/>
      <c r="D816" s="1"/>
      <c r="E816" s="1"/>
      <c r="F816" s="1"/>
      <c r="G816" s="1"/>
      <c r="H816" s="1"/>
      <c r="I816" s="1"/>
      <c r="J816" s="1"/>
      <c r="K816" s="1"/>
      <c r="L816" s="1"/>
      <c r="M816" s="1"/>
      <c r="N816" s="1"/>
      <c r="O816" s="1"/>
      <c r="P816" s="1"/>
      <c r="Q816" s="1"/>
      <c r="R816" s="1"/>
      <c r="S816" s="1"/>
      <c r="T816" s="1"/>
      <c r="U816" s="7"/>
      <c r="V816" s="25"/>
      <c r="W816" s="15"/>
      <c r="X816" s="12"/>
      <c r="Y816" s="1"/>
      <c r="Z816" s="1"/>
      <c r="AA816" s="1"/>
      <c r="AB816" s="1"/>
      <c r="AC816" s="1"/>
      <c r="AD816" s="1"/>
      <c r="AE816" s="1"/>
      <c r="AF816" s="1"/>
      <c r="AG816" s="1"/>
      <c r="AH816" s="1"/>
      <c r="AI816" s="1"/>
      <c r="AJ816" s="1"/>
      <c r="AK816" s="1"/>
      <c r="AL816" s="1"/>
      <c r="AM816" s="1"/>
      <c r="AN816" s="1"/>
      <c r="AO816" s="1"/>
      <c r="AP816" s="1"/>
      <c r="AQ816" s="1"/>
      <c r="AR816" s="1"/>
      <c r="AS816" s="1"/>
      <c r="AT816" s="1"/>
      <c r="AU816" s="1"/>
    </row>
    <row r="817" spans="1:47" ht="15.75" thickBot="1" x14ac:dyDescent="0.3">
      <c r="A817" s="34"/>
      <c r="B817" s="1"/>
      <c r="C817" s="1"/>
      <c r="D817" s="1"/>
      <c r="E817" s="1"/>
      <c r="F817" s="1"/>
      <c r="G817" s="1"/>
      <c r="H817" s="1"/>
      <c r="I817" s="1"/>
      <c r="J817" s="1"/>
      <c r="K817" s="1"/>
      <c r="L817" s="1"/>
      <c r="M817" s="1"/>
      <c r="N817" s="1"/>
      <c r="O817" s="1"/>
      <c r="P817" s="1"/>
      <c r="Q817" s="1"/>
      <c r="R817" s="1"/>
      <c r="S817" s="1"/>
      <c r="T817" s="1"/>
      <c r="U817" s="7"/>
      <c r="V817" s="25"/>
      <c r="W817" s="15"/>
      <c r="X817" s="12"/>
      <c r="Y817" s="1"/>
      <c r="Z817" s="1"/>
      <c r="AA817" s="1"/>
      <c r="AB817" s="1"/>
      <c r="AC817" s="1"/>
      <c r="AD817" s="1"/>
      <c r="AE817" s="1"/>
      <c r="AF817" s="1"/>
      <c r="AG817" s="1"/>
      <c r="AH817" s="1"/>
      <c r="AI817" s="1"/>
      <c r="AJ817" s="1"/>
      <c r="AK817" s="1"/>
      <c r="AL817" s="1"/>
      <c r="AM817" s="1"/>
      <c r="AN817" s="1"/>
      <c r="AO817" s="1"/>
      <c r="AP817" s="1"/>
      <c r="AQ817" s="1"/>
      <c r="AR817" s="1"/>
      <c r="AS817" s="1"/>
      <c r="AT817" s="1"/>
      <c r="AU817" s="1"/>
    </row>
    <row r="818" spans="1:47" ht="15.75" thickBot="1" x14ac:dyDescent="0.3">
      <c r="A818" s="34"/>
      <c r="B818" s="1"/>
      <c r="C818" s="1"/>
      <c r="D818" s="1"/>
      <c r="E818" s="1"/>
      <c r="F818" s="1"/>
      <c r="G818" s="1"/>
      <c r="H818" s="1"/>
      <c r="I818" s="1"/>
      <c r="J818" s="1"/>
      <c r="K818" s="1"/>
      <c r="L818" s="1"/>
      <c r="M818" s="1"/>
      <c r="N818" s="1"/>
      <c r="O818" s="1"/>
      <c r="P818" s="1"/>
      <c r="Q818" s="1"/>
      <c r="R818" s="1"/>
      <c r="S818" s="1"/>
      <c r="T818" s="1"/>
      <c r="U818" s="7"/>
      <c r="V818" s="25"/>
      <c r="W818" s="15"/>
      <c r="X818" s="12"/>
      <c r="Y818" s="1"/>
      <c r="Z818" s="1"/>
      <c r="AA818" s="1"/>
      <c r="AB818" s="1"/>
      <c r="AC818" s="1"/>
      <c r="AD818" s="1"/>
      <c r="AE818" s="1"/>
      <c r="AF818" s="1"/>
      <c r="AG818" s="1"/>
      <c r="AH818" s="1"/>
      <c r="AI818" s="1"/>
      <c r="AJ818" s="1"/>
      <c r="AK818" s="1"/>
      <c r="AL818" s="1"/>
      <c r="AM818" s="1"/>
      <c r="AN818" s="1"/>
      <c r="AO818" s="1"/>
      <c r="AP818" s="1"/>
      <c r="AQ818" s="1"/>
      <c r="AR818" s="1"/>
      <c r="AS818" s="1"/>
      <c r="AT818" s="1"/>
      <c r="AU818" s="1"/>
    </row>
    <row r="819" spans="1:47" ht="15.75" thickBot="1" x14ac:dyDescent="0.3">
      <c r="A819" s="34"/>
      <c r="B819" s="1"/>
      <c r="C819" s="1"/>
      <c r="D819" s="1"/>
      <c r="E819" s="1"/>
      <c r="F819" s="1"/>
      <c r="G819" s="1"/>
      <c r="H819" s="1"/>
      <c r="I819" s="1"/>
      <c r="J819" s="1"/>
      <c r="K819" s="1"/>
      <c r="L819" s="1"/>
      <c r="M819" s="1"/>
      <c r="N819" s="1"/>
      <c r="O819" s="1"/>
      <c r="P819" s="1"/>
      <c r="Q819" s="1"/>
      <c r="R819" s="1"/>
      <c r="S819" s="1"/>
      <c r="T819" s="1"/>
      <c r="U819" s="7"/>
      <c r="V819" s="25"/>
      <c r="W819" s="15"/>
      <c r="X819" s="12"/>
      <c r="Y819" s="1"/>
      <c r="Z819" s="1"/>
      <c r="AA819" s="1"/>
      <c r="AB819" s="1"/>
      <c r="AC819" s="1"/>
      <c r="AD819" s="1"/>
      <c r="AE819" s="1"/>
      <c r="AF819" s="1"/>
      <c r="AG819" s="1"/>
      <c r="AH819" s="1"/>
      <c r="AI819" s="1"/>
      <c r="AJ819" s="1"/>
      <c r="AK819" s="1"/>
      <c r="AL819" s="1"/>
      <c r="AM819" s="1"/>
      <c r="AN819" s="1"/>
      <c r="AO819" s="1"/>
      <c r="AP819" s="1"/>
      <c r="AQ819" s="1"/>
      <c r="AR819" s="1"/>
      <c r="AS819" s="1"/>
      <c r="AT819" s="1"/>
      <c r="AU819" s="1"/>
    </row>
    <row r="820" spans="1:47" ht="15.75" thickBot="1" x14ac:dyDescent="0.3">
      <c r="A820" s="34"/>
      <c r="B820" s="1"/>
      <c r="C820" s="1"/>
      <c r="D820" s="1"/>
      <c r="E820" s="1"/>
      <c r="F820" s="1"/>
      <c r="G820" s="1"/>
      <c r="H820" s="1"/>
      <c r="I820" s="1"/>
      <c r="J820" s="1"/>
      <c r="K820" s="1"/>
      <c r="L820" s="1"/>
      <c r="M820" s="1"/>
      <c r="N820" s="1"/>
      <c r="O820" s="1"/>
      <c r="P820" s="1"/>
      <c r="Q820" s="1"/>
      <c r="R820" s="1"/>
      <c r="S820" s="1"/>
      <c r="T820" s="1"/>
      <c r="U820" s="7"/>
      <c r="V820" s="25"/>
      <c r="W820" s="15"/>
      <c r="X820" s="12"/>
      <c r="Y820" s="1"/>
      <c r="Z820" s="1"/>
      <c r="AA820" s="1"/>
      <c r="AB820" s="1"/>
      <c r="AC820" s="1"/>
      <c r="AD820" s="1"/>
      <c r="AE820" s="1"/>
      <c r="AF820" s="1"/>
      <c r="AG820" s="1"/>
      <c r="AH820" s="1"/>
      <c r="AI820" s="1"/>
      <c r="AJ820" s="1"/>
      <c r="AK820" s="1"/>
      <c r="AL820" s="1"/>
      <c r="AM820" s="1"/>
      <c r="AN820" s="1"/>
      <c r="AO820" s="1"/>
      <c r="AP820" s="1"/>
      <c r="AQ820" s="1"/>
      <c r="AR820" s="1"/>
      <c r="AS820" s="1"/>
      <c r="AT820" s="1"/>
      <c r="AU820" s="1"/>
    </row>
    <row r="821" spans="1:47" ht="15.75" thickBot="1" x14ac:dyDescent="0.3">
      <c r="A821" s="34"/>
      <c r="B821" s="1"/>
      <c r="C821" s="1"/>
      <c r="D821" s="1"/>
      <c r="E821" s="1"/>
      <c r="F821" s="1"/>
      <c r="G821" s="1"/>
      <c r="H821" s="1"/>
      <c r="I821" s="1"/>
      <c r="J821" s="1"/>
      <c r="K821" s="1"/>
      <c r="L821" s="1"/>
      <c r="M821" s="1"/>
      <c r="N821" s="1"/>
      <c r="O821" s="1"/>
      <c r="P821" s="1"/>
      <c r="Q821" s="1"/>
      <c r="R821" s="1"/>
      <c r="S821" s="1"/>
      <c r="T821" s="1"/>
      <c r="U821" s="7"/>
      <c r="V821" s="25"/>
      <c r="W821" s="15"/>
      <c r="X821" s="12"/>
      <c r="Y821" s="1"/>
      <c r="Z821" s="1"/>
      <c r="AA821" s="1"/>
      <c r="AB821" s="1"/>
      <c r="AC821" s="1"/>
      <c r="AD821" s="1"/>
      <c r="AE821" s="1"/>
      <c r="AF821" s="1"/>
      <c r="AG821" s="1"/>
      <c r="AH821" s="1"/>
      <c r="AI821" s="1"/>
      <c r="AJ821" s="1"/>
      <c r="AK821" s="1"/>
      <c r="AL821" s="1"/>
      <c r="AM821" s="1"/>
      <c r="AN821" s="1"/>
      <c r="AO821" s="1"/>
      <c r="AP821" s="1"/>
      <c r="AQ821" s="1"/>
      <c r="AR821" s="1"/>
      <c r="AS821" s="1"/>
      <c r="AT821" s="1"/>
      <c r="AU821" s="1"/>
    </row>
    <row r="822" spans="1:47" ht="15.75" thickBot="1" x14ac:dyDescent="0.3">
      <c r="A822" s="34"/>
      <c r="B822" s="1"/>
      <c r="C822" s="1"/>
      <c r="D822" s="1"/>
      <c r="E822" s="1"/>
      <c r="F822" s="1"/>
      <c r="G822" s="1"/>
      <c r="H822" s="1"/>
      <c r="I822" s="1"/>
      <c r="J822" s="1"/>
      <c r="K822" s="1"/>
      <c r="L822" s="1"/>
      <c r="M822" s="1"/>
      <c r="N822" s="1"/>
      <c r="O822" s="1"/>
      <c r="P822" s="1"/>
      <c r="Q822" s="1"/>
      <c r="R822" s="1"/>
      <c r="S822" s="1"/>
      <c r="T822" s="1"/>
      <c r="U822" s="7"/>
      <c r="V822" s="25"/>
      <c r="W822" s="15"/>
      <c r="X822" s="12"/>
      <c r="Y822" s="1"/>
      <c r="Z822" s="1"/>
      <c r="AA822" s="1"/>
      <c r="AB822" s="1"/>
      <c r="AC822" s="1"/>
      <c r="AD822" s="1"/>
      <c r="AE822" s="1"/>
      <c r="AF822" s="1"/>
      <c r="AG822" s="1"/>
      <c r="AH822" s="1"/>
      <c r="AI822" s="1"/>
      <c r="AJ822" s="1"/>
      <c r="AK822" s="1"/>
      <c r="AL822" s="1"/>
      <c r="AM822" s="1"/>
      <c r="AN822" s="1"/>
      <c r="AO822" s="1"/>
      <c r="AP822" s="1"/>
      <c r="AQ822" s="1"/>
      <c r="AR822" s="1"/>
      <c r="AS822" s="1"/>
      <c r="AT822" s="1"/>
      <c r="AU822" s="1"/>
    </row>
    <row r="823" spans="1:47" ht="15.75" thickBot="1" x14ac:dyDescent="0.3">
      <c r="A823" s="34"/>
      <c r="B823" s="1"/>
      <c r="C823" s="1"/>
      <c r="D823" s="1"/>
      <c r="E823" s="1"/>
      <c r="F823" s="1"/>
      <c r="G823" s="1"/>
      <c r="H823" s="1"/>
      <c r="I823" s="1"/>
      <c r="J823" s="1"/>
      <c r="K823" s="1"/>
      <c r="L823" s="1"/>
      <c r="M823" s="1"/>
      <c r="N823" s="1"/>
      <c r="O823" s="1"/>
      <c r="P823" s="1"/>
      <c r="Q823" s="1"/>
      <c r="R823" s="1"/>
      <c r="S823" s="1"/>
      <c r="T823" s="1"/>
      <c r="U823" s="7"/>
      <c r="V823" s="25"/>
      <c r="W823" s="15"/>
      <c r="X823" s="12"/>
      <c r="Y823" s="1"/>
      <c r="Z823" s="1"/>
      <c r="AA823" s="1"/>
      <c r="AB823" s="1"/>
      <c r="AC823" s="1"/>
      <c r="AD823" s="1"/>
      <c r="AE823" s="1"/>
      <c r="AF823" s="1"/>
      <c r="AG823" s="1"/>
      <c r="AH823" s="1"/>
      <c r="AI823" s="1"/>
      <c r="AJ823" s="1"/>
      <c r="AK823" s="1"/>
      <c r="AL823" s="1"/>
      <c r="AM823" s="1"/>
      <c r="AN823" s="1"/>
      <c r="AO823" s="1"/>
      <c r="AP823" s="1"/>
      <c r="AQ823" s="1"/>
      <c r="AR823" s="1"/>
      <c r="AS823" s="1"/>
      <c r="AT823" s="1"/>
      <c r="AU823" s="1"/>
    </row>
    <row r="824" spans="1:47" ht="15.75" thickBot="1" x14ac:dyDescent="0.3">
      <c r="A824" s="34"/>
      <c r="B824" s="1"/>
      <c r="C824" s="1"/>
      <c r="D824" s="1"/>
      <c r="E824" s="1"/>
      <c r="F824" s="1"/>
      <c r="G824" s="1"/>
      <c r="H824" s="1"/>
      <c r="I824" s="1"/>
      <c r="J824" s="1"/>
      <c r="K824" s="1"/>
      <c r="L824" s="1"/>
      <c r="M824" s="1"/>
      <c r="N824" s="1"/>
      <c r="O824" s="1"/>
      <c r="P824" s="1"/>
      <c r="Q824" s="1"/>
      <c r="R824" s="1"/>
      <c r="S824" s="1"/>
      <c r="T824" s="1"/>
      <c r="U824" s="7"/>
      <c r="V824" s="25"/>
      <c r="W824" s="15"/>
      <c r="X824" s="12"/>
      <c r="Y824" s="1"/>
      <c r="Z824" s="1"/>
      <c r="AA824" s="1"/>
      <c r="AB824" s="1"/>
      <c r="AC824" s="1"/>
      <c r="AD824" s="1"/>
      <c r="AE824" s="1"/>
      <c r="AF824" s="1"/>
      <c r="AG824" s="1"/>
      <c r="AH824" s="1"/>
      <c r="AI824" s="1"/>
      <c r="AJ824" s="1"/>
      <c r="AK824" s="1"/>
      <c r="AL824" s="1"/>
      <c r="AM824" s="1"/>
      <c r="AN824" s="1"/>
      <c r="AO824" s="1"/>
      <c r="AP824" s="1"/>
      <c r="AQ824" s="1"/>
      <c r="AR824" s="1"/>
      <c r="AS824" s="1"/>
      <c r="AT824" s="1"/>
      <c r="AU824" s="1"/>
    </row>
    <row r="825" spans="1:47" ht="15.75" thickBot="1" x14ac:dyDescent="0.3">
      <c r="A825" s="34"/>
      <c r="B825" s="1"/>
      <c r="C825" s="1"/>
      <c r="D825" s="1"/>
      <c r="E825" s="1"/>
      <c r="F825" s="1"/>
      <c r="G825" s="1"/>
      <c r="H825" s="1"/>
      <c r="I825" s="1"/>
      <c r="J825" s="1"/>
      <c r="K825" s="1"/>
      <c r="L825" s="1"/>
      <c r="M825" s="1"/>
      <c r="N825" s="1"/>
      <c r="O825" s="1"/>
      <c r="P825" s="1"/>
      <c r="Q825" s="1"/>
      <c r="R825" s="1"/>
      <c r="S825" s="1"/>
      <c r="T825" s="1"/>
      <c r="U825" s="7"/>
      <c r="V825" s="25"/>
      <c r="W825" s="15"/>
      <c r="X825" s="12"/>
      <c r="Y825" s="1"/>
      <c r="Z825" s="1"/>
      <c r="AA825" s="1"/>
      <c r="AB825" s="1"/>
      <c r="AC825" s="1"/>
      <c r="AD825" s="1"/>
      <c r="AE825" s="1"/>
      <c r="AF825" s="1"/>
      <c r="AG825" s="1"/>
      <c r="AH825" s="1"/>
      <c r="AI825" s="1"/>
      <c r="AJ825" s="1"/>
      <c r="AK825" s="1"/>
      <c r="AL825" s="1"/>
      <c r="AM825" s="1"/>
      <c r="AN825" s="1"/>
      <c r="AO825" s="1"/>
      <c r="AP825" s="1"/>
      <c r="AQ825" s="1"/>
      <c r="AR825" s="1"/>
      <c r="AS825" s="1"/>
      <c r="AT825" s="1"/>
      <c r="AU825" s="1"/>
    </row>
    <row r="826" spans="1:47" ht="15.75" thickBot="1" x14ac:dyDescent="0.3">
      <c r="A826" s="34"/>
      <c r="B826" s="1"/>
      <c r="C826" s="1"/>
      <c r="D826" s="1"/>
      <c r="E826" s="1"/>
      <c r="F826" s="1"/>
      <c r="G826" s="1"/>
      <c r="H826" s="1"/>
      <c r="I826" s="1"/>
      <c r="J826" s="1"/>
      <c r="K826" s="1"/>
      <c r="L826" s="1"/>
      <c r="M826" s="1"/>
      <c r="N826" s="1"/>
      <c r="O826" s="1"/>
      <c r="P826" s="1"/>
      <c r="Q826" s="1"/>
      <c r="R826" s="1"/>
      <c r="S826" s="1"/>
      <c r="T826" s="1"/>
      <c r="U826" s="7"/>
      <c r="V826" s="25"/>
      <c r="W826" s="15"/>
      <c r="X826" s="12"/>
      <c r="Y826" s="1"/>
      <c r="Z826" s="1"/>
      <c r="AA826" s="1"/>
      <c r="AB826" s="1"/>
      <c r="AC826" s="1"/>
      <c r="AD826" s="1"/>
      <c r="AE826" s="1"/>
      <c r="AF826" s="1"/>
      <c r="AG826" s="1"/>
      <c r="AH826" s="1"/>
      <c r="AI826" s="1"/>
      <c r="AJ826" s="1"/>
      <c r="AK826" s="1"/>
      <c r="AL826" s="1"/>
      <c r="AM826" s="1"/>
      <c r="AN826" s="1"/>
      <c r="AO826" s="1"/>
      <c r="AP826" s="1"/>
      <c r="AQ826" s="1"/>
      <c r="AR826" s="1"/>
      <c r="AS826" s="1"/>
      <c r="AT826" s="1"/>
      <c r="AU826" s="1"/>
    </row>
    <row r="827" spans="1:47" ht="15.75" thickBot="1" x14ac:dyDescent="0.3">
      <c r="A827" s="34"/>
      <c r="B827" s="1"/>
      <c r="C827" s="1"/>
      <c r="D827" s="1"/>
      <c r="E827" s="1"/>
      <c r="F827" s="1"/>
      <c r="G827" s="1"/>
      <c r="H827" s="1"/>
      <c r="I827" s="1"/>
      <c r="J827" s="1"/>
      <c r="K827" s="1"/>
      <c r="L827" s="1"/>
      <c r="M827" s="1"/>
      <c r="N827" s="1"/>
      <c r="O827" s="1"/>
      <c r="P827" s="1"/>
      <c r="Q827" s="1"/>
      <c r="R827" s="1"/>
      <c r="S827" s="1"/>
      <c r="T827" s="1"/>
      <c r="U827" s="7"/>
      <c r="V827" s="25"/>
      <c r="W827" s="15"/>
      <c r="X827" s="12"/>
      <c r="Y827" s="1"/>
      <c r="Z827" s="1"/>
      <c r="AA827" s="1"/>
      <c r="AB827" s="1"/>
      <c r="AC827" s="1"/>
      <c r="AD827" s="1"/>
      <c r="AE827" s="1"/>
      <c r="AF827" s="1"/>
      <c r="AG827" s="1"/>
      <c r="AH827" s="1"/>
      <c r="AI827" s="1"/>
      <c r="AJ827" s="1"/>
      <c r="AK827" s="1"/>
      <c r="AL827" s="1"/>
      <c r="AM827" s="1"/>
      <c r="AN827" s="1"/>
      <c r="AO827" s="1"/>
      <c r="AP827" s="1"/>
      <c r="AQ827" s="1"/>
      <c r="AR827" s="1"/>
      <c r="AS827" s="1"/>
      <c r="AT827" s="1"/>
      <c r="AU827" s="1"/>
    </row>
    <row r="828" spans="1:47" ht="15.75" thickBot="1" x14ac:dyDescent="0.3">
      <c r="A828" s="34"/>
      <c r="B828" s="1"/>
      <c r="C828" s="1"/>
      <c r="D828" s="1"/>
      <c r="E828" s="1"/>
      <c r="F828" s="1"/>
      <c r="G828" s="1"/>
      <c r="H828" s="1"/>
      <c r="I828" s="1"/>
      <c r="J828" s="1"/>
      <c r="K828" s="1"/>
      <c r="L828" s="1"/>
      <c r="M828" s="1"/>
      <c r="N828" s="1"/>
      <c r="O828" s="1"/>
      <c r="P828" s="1"/>
      <c r="Q828" s="1"/>
      <c r="R828" s="1"/>
      <c r="S828" s="1"/>
      <c r="T828" s="1"/>
      <c r="U828" s="7"/>
      <c r="V828" s="25"/>
      <c r="W828" s="15"/>
      <c r="X828" s="12"/>
      <c r="Y828" s="1"/>
      <c r="Z828" s="1"/>
      <c r="AA828" s="1"/>
      <c r="AB828" s="1"/>
      <c r="AC828" s="1"/>
      <c r="AD828" s="1"/>
      <c r="AE828" s="1"/>
      <c r="AF828" s="1"/>
      <c r="AG828" s="1"/>
      <c r="AH828" s="1"/>
      <c r="AI828" s="1"/>
      <c r="AJ828" s="1"/>
      <c r="AK828" s="1"/>
      <c r="AL828" s="1"/>
      <c r="AM828" s="1"/>
      <c r="AN828" s="1"/>
      <c r="AO828" s="1"/>
      <c r="AP828" s="1"/>
      <c r="AQ828" s="1"/>
      <c r="AR828" s="1"/>
      <c r="AS828" s="1"/>
      <c r="AT828" s="1"/>
      <c r="AU828" s="1"/>
    </row>
    <row r="829" spans="1:47" ht="15.75" thickBot="1" x14ac:dyDescent="0.3">
      <c r="A829" s="34"/>
      <c r="B829" s="1"/>
      <c r="C829" s="1"/>
      <c r="D829" s="1"/>
      <c r="E829" s="1"/>
      <c r="F829" s="1"/>
      <c r="G829" s="1"/>
      <c r="H829" s="1"/>
      <c r="I829" s="1"/>
      <c r="J829" s="1"/>
      <c r="K829" s="1"/>
      <c r="L829" s="1"/>
      <c r="M829" s="1"/>
      <c r="N829" s="1"/>
      <c r="O829" s="1"/>
      <c r="P829" s="1"/>
      <c r="Q829" s="1"/>
      <c r="R829" s="1"/>
      <c r="S829" s="1"/>
      <c r="T829" s="1"/>
      <c r="U829" s="7"/>
      <c r="V829" s="25"/>
      <c r="W829" s="15"/>
      <c r="X829" s="12"/>
      <c r="Y829" s="1"/>
      <c r="Z829" s="1"/>
      <c r="AA829" s="1"/>
      <c r="AB829" s="1"/>
      <c r="AC829" s="1"/>
      <c r="AD829" s="1"/>
      <c r="AE829" s="1"/>
      <c r="AF829" s="1"/>
      <c r="AG829" s="1"/>
      <c r="AH829" s="1"/>
      <c r="AI829" s="1"/>
      <c r="AJ829" s="1"/>
      <c r="AK829" s="1"/>
      <c r="AL829" s="1"/>
      <c r="AM829" s="1"/>
      <c r="AN829" s="1"/>
      <c r="AO829" s="1"/>
      <c r="AP829" s="1"/>
      <c r="AQ829" s="1"/>
      <c r="AR829" s="1"/>
      <c r="AS829" s="1"/>
      <c r="AT829" s="1"/>
      <c r="AU829" s="1"/>
    </row>
    <row r="830" spans="1:47" ht="15.75" thickBot="1" x14ac:dyDescent="0.3">
      <c r="A830" s="34"/>
      <c r="B830" s="1"/>
      <c r="C830" s="1"/>
      <c r="D830" s="1"/>
      <c r="E830" s="1"/>
      <c r="F830" s="1"/>
      <c r="G830" s="1"/>
      <c r="H830" s="1"/>
      <c r="I830" s="1"/>
      <c r="J830" s="1"/>
      <c r="K830" s="1"/>
      <c r="L830" s="1"/>
      <c r="M830" s="1"/>
      <c r="N830" s="1"/>
      <c r="O830" s="1"/>
      <c r="P830" s="1"/>
      <c r="Q830" s="1"/>
      <c r="R830" s="1"/>
      <c r="S830" s="1"/>
      <c r="T830" s="1"/>
      <c r="U830" s="7"/>
      <c r="V830" s="25"/>
      <c r="W830" s="15"/>
      <c r="X830" s="12"/>
      <c r="Y830" s="1"/>
      <c r="Z830" s="1"/>
      <c r="AA830" s="1"/>
      <c r="AB830" s="1"/>
      <c r="AC830" s="1"/>
      <c r="AD830" s="1"/>
      <c r="AE830" s="1"/>
      <c r="AF830" s="1"/>
      <c r="AG830" s="1"/>
      <c r="AH830" s="1"/>
      <c r="AI830" s="1"/>
      <c r="AJ830" s="1"/>
      <c r="AK830" s="1"/>
      <c r="AL830" s="1"/>
      <c r="AM830" s="1"/>
      <c r="AN830" s="1"/>
      <c r="AO830" s="1"/>
      <c r="AP830" s="1"/>
      <c r="AQ830" s="1"/>
      <c r="AR830" s="1"/>
      <c r="AS830" s="1"/>
      <c r="AT830" s="1"/>
      <c r="AU830" s="1"/>
    </row>
    <row r="831" spans="1:47" ht="15.75" thickBot="1" x14ac:dyDescent="0.3">
      <c r="A831" s="34"/>
      <c r="B831" s="1"/>
      <c r="C831" s="1"/>
      <c r="D831" s="1"/>
      <c r="E831" s="1"/>
      <c r="F831" s="1"/>
      <c r="G831" s="1"/>
      <c r="H831" s="1"/>
      <c r="I831" s="1"/>
      <c r="J831" s="1"/>
      <c r="K831" s="1"/>
      <c r="L831" s="1"/>
      <c r="M831" s="1"/>
      <c r="N831" s="1"/>
      <c r="O831" s="1"/>
      <c r="P831" s="1"/>
      <c r="Q831" s="1"/>
      <c r="R831" s="1"/>
      <c r="S831" s="1"/>
      <c r="T831" s="1"/>
      <c r="U831" s="7"/>
      <c r="V831" s="25"/>
      <c r="W831" s="15"/>
      <c r="X831" s="12"/>
      <c r="Y831" s="1"/>
      <c r="Z831" s="1"/>
      <c r="AA831" s="1"/>
      <c r="AB831" s="1"/>
      <c r="AC831" s="1"/>
      <c r="AD831" s="1"/>
      <c r="AE831" s="1"/>
      <c r="AF831" s="1"/>
      <c r="AG831" s="1"/>
      <c r="AH831" s="1"/>
      <c r="AI831" s="1"/>
      <c r="AJ831" s="1"/>
      <c r="AK831" s="1"/>
      <c r="AL831" s="1"/>
      <c r="AM831" s="1"/>
      <c r="AN831" s="1"/>
      <c r="AO831" s="1"/>
      <c r="AP831" s="1"/>
      <c r="AQ831" s="1"/>
      <c r="AR831" s="1"/>
      <c r="AS831" s="1"/>
      <c r="AT831" s="1"/>
      <c r="AU831" s="1"/>
    </row>
    <row r="832" spans="1:47" ht="15.75" thickBot="1" x14ac:dyDescent="0.3">
      <c r="A832" s="34"/>
      <c r="B832" s="1"/>
      <c r="C832" s="1"/>
      <c r="D832" s="1"/>
      <c r="E832" s="1"/>
      <c r="F832" s="1"/>
      <c r="G832" s="1"/>
      <c r="H832" s="1"/>
      <c r="I832" s="1"/>
      <c r="J832" s="1"/>
      <c r="K832" s="1"/>
      <c r="L832" s="1"/>
      <c r="M832" s="1"/>
      <c r="N832" s="1"/>
      <c r="O832" s="1"/>
      <c r="P832" s="1"/>
      <c r="Q832" s="1"/>
      <c r="R832" s="1"/>
      <c r="S832" s="1"/>
      <c r="T832" s="1"/>
      <c r="U832" s="7"/>
      <c r="V832" s="25"/>
      <c r="W832" s="15"/>
      <c r="X832" s="12"/>
      <c r="Y832" s="1"/>
      <c r="Z832" s="1"/>
      <c r="AA832" s="1"/>
      <c r="AB832" s="1"/>
      <c r="AC832" s="1"/>
      <c r="AD832" s="1"/>
      <c r="AE832" s="1"/>
      <c r="AF832" s="1"/>
      <c r="AG832" s="1"/>
      <c r="AH832" s="1"/>
      <c r="AI832" s="1"/>
      <c r="AJ832" s="1"/>
      <c r="AK832" s="1"/>
      <c r="AL832" s="1"/>
      <c r="AM832" s="1"/>
      <c r="AN832" s="1"/>
      <c r="AO832" s="1"/>
      <c r="AP832" s="1"/>
      <c r="AQ832" s="1"/>
      <c r="AR832" s="1"/>
      <c r="AS832" s="1"/>
      <c r="AT832" s="1"/>
      <c r="AU832" s="1"/>
    </row>
    <row r="833" spans="1:47" ht="15.75" thickBot="1" x14ac:dyDescent="0.3">
      <c r="A833" s="34"/>
      <c r="B833" s="1"/>
      <c r="C833" s="1"/>
      <c r="D833" s="1"/>
      <c r="E833" s="1"/>
      <c r="F833" s="1"/>
      <c r="G833" s="1"/>
      <c r="H833" s="1"/>
      <c r="I833" s="1"/>
      <c r="J833" s="1"/>
      <c r="K833" s="1"/>
      <c r="L833" s="1"/>
      <c r="M833" s="1"/>
      <c r="N833" s="1"/>
      <c r="O833" s="1"/>
      <c r="P833" s="1"/>
      <c r="Q833" s="1"/>
      <c r="R833" s="1"/>
      <c r="S833" s="1"/>
      <c r="T833" s="1"/>
      <c r="U833" s="7"/>
      <c r="V833" s="25"/>
      <c r="W833" s="15"/>
      <c r="X833" s="12"/>
      <c r="Y833" s="1"/>
      <c r="Z833" s="1"/>
      <c r="AA833" s="1"/>
      <c r="AB833" s="1"/>
      <c r="AC833" s="1"/>
      <c r="AD833" s="1"/>
      <c r="AE833" s="1"/>
      <c r="AF833" s="1"/>
      <c r="AG833" s="1"/>
      <c r="AH833" s="1"/>
      <c r="AI833" s="1"/>
      <c r="AJ833" s="1"/>
      <c r="AK833" s="1"/>
      <c r="AL833" s="1"/>
      <c r="AM833" s="1"/>
      <c r="AN833" s="1"/>
      <c r="AO833" s="1"/>
      <c r="AP833" s="1"/>
      <c r="AQ833" s="1"/>
      <c r="AR833" s="1"/>
      <c r="AS833" s="1"/>
      <c r="AT833" s="1"/>
      <c r="AU833" s="1"/>
    </row>
    <row r="834" spans="1:47" ht="15.75" thickBot="1" x14ac:dyDescent="0.3">
      <c r="A834" s="34"/>
      <c r="B834" s="1"/>
      <c r="C834" s="1"/>
      <c r="D834" s="1"/>
      <c r="E834" s="1"/>
      <c r="F834" s="1"/>
      <c r="G834" s="1"/>
      <c r="H834" s="1"/>
      <c r="I834" s="1"/>
      <c r="J834" s="1"/>
      <c r="K834" s="1"/>
      <c r="L834" s="1"/>
      <c r="M834" s="1"/>
      <c r="N834" s="1"/>
      <c r="O834" s="1"/>
      <c r="P834" s="1"/>
      <c r="Q834" s="1"/>
      <c r="R834" s="1"/>
      <c r="S834" s="1"/>
      <c r="T834" s="1"/>
      <c r="U834" s="7"/>
      <c r="V834" s="25"/>
      <c r="W834" s="15"/>
      <c r="X834" s="12"/>
      <c r="Y834" s="1"/>
      <c r="Z834" s="1"/>
      <c r="AA834" s="1"/>
      <c r="AB834" s="1"/>
      <c r="AC834" s="1"/>
      <c r="AD834" s="1"/>
      <c r="AE834" s="1"/>
      <c r="AF834" s="1"/>
      <c r="AG834" s="1"/>
      <c r="AH834" s="1"/>
      <c r="AI834" s="1"/>
      <c r="AJ834" s="1"/>
      <c r="AK834" s="1"/>
      <c r="AL834" s="1"/>
      <c r="AM834" s="1"/>
      <c r="AN834" s="1"/>
      <c r="AO834" s="1"/>
      <c r="AP834" s="1"/>
      <c r="AQ834" s="1"/>
      <c r="AR834" s="1"/>
      <c r="AS834" s="1"/>
      <c r="AT834" s="1"/>
      <c r="AU834" s="1"/>
    </row>
    <row r="835" spans="1:47" ht="15.75" thickBot="1" x14ac:dyDescent="0.3">
      <c r="A835" s="34"/>
      <c r="B835" s="1"/>
      <c r="C835" s="1"/>
      <c r="D835" s="1"/>
      <c r="E835" s="1"/>
      <c r="F835" s="1"/>
      <c r="G835" s="1"/>
      <c r="H835" s="1"/>
      <c r="I835" s="1"/>
      <c r="J835" s="1"/>
      <c r="K835" s="1"/>
      <c r="L835" s="1"/>
      <c r="M835" s="1"/>
      <c r="N835" s="1"/>
      <c r="O835" s="1"/>
      <c r="P835" s="1"/>
      <c r="Q835" s="1"/>
      <c r="R835" s="1"/>
      <c r="S835" s="1"/>
      <c r="T835" s="1"/>
      <c r="U835" s="7"/>
      <c r="V835" s="25"/>
      <c r="W835" s="15"/>
      <c r="X835" s="12"/>
      <c r="Y835" s="1"/>
      <c r="Z835" s="1"/>
      <c r="AA835" s="1"/>
      <c r="AB835" s="1"/>
      <c r="AC835" s="1"/>
      <c r="AD835" s="1"/>
      <c r="AE835" s="1"/>
      <c r="AF835" s="1"/>
      <c r="AG835" s="1"/>
      <c r="AH835" s="1"/>
      <c r="AI835" s="1"/>
      <c r="AJ835" s="1"/>
      <c r="AK835" s="1"/>
      <c r="AL835" s="1"/>
      <c r="AM835" s="1"/>
      <c r="AN835" s="1"/>
      <c r="AO835" s="1"/>
      <c r="AP835" s="1"/>
      <c r="AQ835" s="1"/>
      <c r="AR835" s="1"/>
      <c r="AS835" s="1"/>
      <c r="AT835" s="1"/>
      <c r="AU835" s="1"/>
    </row>
    <row r="836" spans="1:47" ht="15.75" thickBot="1" x14ac:dyDescent="0.3">
      <c r="A836" s="34"/>
      <c r="B836" s="1"/>
      <c r="C836" s="1"/>
      <c r="D836" s="1"/>
      <c r="E836" s="1"/>
      <c r="F836" s="1"/>
      <c r="G836" s="1"/>
      <c r="H836" s="1"/>
      <c r="I836" s="1"/>
      <c r="J836" s="1"/>
      <c r="K836" s="1"/>
      <c r="L836" s="1"/>
      <c r="M836" s="1"/>
      <c r="N836" s="1"/>
      <c r="O836" s="1"/>
      <c r="P836" s="1"/>
      <c r="Q836" s="1"/>
      <c r="R836" s="1"/>
      <c r="S836" s="1"/>
      <c r="T836" s="1"/>
      <c r="U836" s="7"/>
      <c r="V836" s="25"/>
      <c r="W836" s="15"/>
      <c r="X836" s="12"/>
      <c r="Y836" s="1"/>
      <c r="Z836" s="1"/>
      <c r="AA836" s="1"/>
      <c r="AB836" s="1"/>
      <c r="AC836" s="1"/>
      <c r="AD836" s="1"/>
      <c r="AE836" s="1"/>
      <c r="AF836" s="1"/>
      <c r="AG836" s="1"/>
      <c r="AH836" s="1"/>
      <c r="AI836" s="1"/>
      <c r="AJ836" s="1"/>
      <c r="AK836" s="1"/>
      <c r="AL836" s="1"/>
      <c r="AM836" s="1"/>
      <c r="AN836" s="1"/>
      <c r="AO836" s="1"/>
      <c r="AP836" s="1"/>
      <c r="AQ836" s="1"/>
      <c r="AR836" s="1"/>
      <c r="AS836" s="1"/>
      <c r="AT836" s="1"/>
      <c r="AU836" s="1"/>
    </row>
    <row r="837" spans="1:47" ht="15.75" thickBot="1" x14ac:dyDescent="0.3">
      <c r="A837" s="34"/>
      <c r="B837" s="1"/>
      <c r="C837" s="1"/>
      <c r="D837" s="1"/>
      <c r="E837" s="1"/>
      <c r="F837" s="1"/>
      <c r="G837" s="1"/>
      <c r="H837" s="1"/>
      <c r="I837" s="1"/>
      <c r="J837" s="1"/>
      <c r="K837" s="1"/>
      <c r="L837" s="1"/>
      <c r="M837" s="1"/>
      <c r="N837" s="1"/>
      <c r="O837" s="1"/>
      <c r="P837" s="1"/>
      <c r="Q837" s="1"/>
      <c r="R837" s="1"/>
      <c r="S837" s="1"/>
      <c r="T837" s="1"/>
      <c r="U837" s="7"/>
      <c r="V837" s="25"/>
      <c r="W837" s="15"/>
      <c r="X837" s="12"/>
      <c r="Y837" s="1"/>
      <c r="Z837" s="1"/>
      <c r="AA837" s="1"/>
      <c r="AB837" s="1"/>
      <c r="AC837" s="1"/>
      <c r="AD837" s="1"/>
      <c r="AE837" s="1"/>
      <c r="AF837" s="1"/>
      <c r="AG837" s="1"/>
      <c r="AH837" s="1"/>
      <c r="AI837" s="1"/>
      <c r="AJ837" s="1"/>
      <c r="AK837" s="1"/>
      <c r="AL837" s="1"/>
      <c r="AM837" s="1"/>
      <c r="AN837" s="1"/>
      <c r="AO837" s="1"/>
      <c r="AP837" s="1"/>
      <c r="AQ837" s="1"/>
      <c r="AR837" s="1"/>
      <c r="AS837" s="1"/>
      <c r="AT837" s="1"/>
      <c r="AU837" s="1"/>
    </row>
    <row r="838" spans="1:47" ht="15.75" thickBot="1" x14ac:dyDescent="0.3">
      <c r="A838" s="34"/>
      <c r="B838" s="1"/>
      <c r="C838" s="1"/>
      <c r="D838" s="1"/>
      <c r="E838" s="1"/>
      <c r="F838" s="1"/>
      <c r="G838" s="1"/>
      <c r="H838" s="1"/>
      <c r="I838" s="1"/>
      <c r="J838" s="1"/>
      <c r="K838" s="1"/>
      <c r="L838" s="1"/>
      <c r="M838" s="1"/>
      <c r="N838" s="1"/>
      <c r="O838" s="1"/>
      <c r="P838" s="1"/>
      <c r="Q838" s="1"/>
      <c r="R838" s="1"/>
      <c r="S838" s="1"/>
      <c r="T838" s="1"/>
      <c r="U838" s="7"/>
      <c r="V838" s="25"/>
      <c r="W838" s="15"/>
      <c r="X838" s="12"/>
      <c r="Y838" s="1"/>
      <c r="Z838" s="1"/>
      <c r="AA838" s="1"/>
      <c r="AB838" s="1"/>
      <c r="AC838" s="1"/>
      <c r="AD838" s="1"/>
      <c r="AE838" s="1"/>
      <c r="AF838" s="1"/>
      <c r="AG838" s="1"/>
      <c r="AH838" s="1"/>
      <c r="AI838" s="1"/>
      <c r="AJ838" s="1"/>
      <c r="AK838" s="1"/>
      <c r="AL838" s="1"/>
      <c r="AM838" s="1"/>
      <c r="AN838" s="1"/>
      <c r="AO838" s="1"/>
      <c r="AP838" s="1"/>
      <c r="AQ838" s="1"/>
      <c r="AR838" s="1"/>
      <c r="AS838" s="1"/>
      <c r="AT838" s="1"/>
      <c r="AU838" s="1"/>
    </row>
    <row r="839" spans="1:47" ht="15.75" thickBot="1" x14ac:dyDescent="0.3">
      <c r="A839" s="34"/>
      <c r="B839" s="1"/>
      <c r="C839" s="1"/>
      <c r="D839" s="1"/>
      <c r="E839" s="1"/>
      <c r="F839" s="1"/>
      <c r="G839" s="1"/>
      <c r="H839" s="1"/>
      <c r="I839" s="1"/>
      <c r="J839" s="1"/>
      <c r="K839" s="1"/>
      <c r="L839" s="1"/>
      <c r="M839" s="1"/>
      <c r="N839" s="1"/>
      <c r="O839" s="1"/>
      <c r="P839" s="1"/>
      <c r="Q839" s="1"/>
      <c r="R839" s="1"/>
      <c r="S839" s="1"/>
      <c r="T839" s="1"/>
      <c r="U839" s="7"/>
      <c r="V839" s="25"/>
      <c r="W839" s="15"/>
      <c r="X839" s="12"/>
      <c r="Y839" s="1"/>
      <c r="Z839" s="1"/>
      <c r="AA839" s="1"/>
      <c r="AB839" s="1"/>
      <c r="AC839" s="1"/>
      <c r="AD839" s="1"/>
      <c r="AE839" s="1"/>
      <c r="AF839" s="1"/>
      <c r="AG839" s="1"/>
      <c r="AH839" s="1"/>
      <c r="AI839" s="1"/>
      <c r="AJ839" s="1"/>
      <c r="AK839" s="1"/>
      <c r="AL839" s="1"/>
      <c r="AM839" s="1"/>
      <c r="AN839" s="1"/>
      <c r="AO839" s="1"/>
      <c r="AP839" s="1"/>
      <c r="AQ839" s="1"/>
      <c r="AR839" s="1"/>
      <c r="AS839" s="1"/>
      <c r="AT839" s="1"/>
      <c r="AU839" s="1"/>
    </row>
    <row r="840" spans="1:47" ht="15.75" thickBot="1" x14ac:dyDescent="0.3">
      <c r="A840" s="34"/>
      <c r="B840" s="1"/>
      <c r="C840" s="1"/>
      <c r="D840" s="1"/>
      <c r="E840" s="1"/>
      <c r="F840" s="1"/>
      <c r="G840" s="1"/>
      <c r="H840" s="1"/>
      <c r="I840" s="1"/>
      <c r="J840" s="1"/>
      <c r="K840" s="1"/>
      <c r="L840" s="1"/>
      <c r="M840" s="1"/>
      <c r="N840" s="1"/>
      <c r="O840" s="1"/>
      <c r="P840" s="1"/>
      <c r="Q840" s="1"/>
      <c r="R840" s="1"/>
      <c r="S840" s="1"/>
      <c r="T840" s="1"/>
      <c r="U840" s="7"/>
      <c r="V840" s="25"/>
      <c r="W840" s="15"/>
      <c r="X840" s="12"/>
      <c r="Y840" s="1"/>
      <c r="Z840" s="1"/>
      <c r="AA840" s="1"/>
      <c r="AB840" s="1"/>
      <c r="AC840" s="1"/>
      <c r="AD840" s="1"/>
      <c r="AE840" s="1"/>
      <c r="AF840" s="1"/>
      <c r="AG840" s="1"/>
      <c r="AH840" s="1"/>
      <c r="AI840" s="1"/>
      <c r="AJ840" s="1"/>
      <c r="AK840" s="1"/>
      <c r="AL840" s="1"/>
      <c r="AM840" s="1"/>
      <c r="AN840" s="1"/>
      <c r="AO840" s="1"/>
      <c r="AP840" s="1"/>
      <c r="AQ840" s="1"/>
      <c r="AR840" s="1"/>
      <c r="AS840" s="1"/>
      <c r="AT840" s="1"/>
      <c r="AU840" s="1"/>
    </row>
    <row r="841" spans="1:47" ht="15.75" thickBot="1" x14ac:dyDescent="0.3">
      <c r="A841" s="34"/>
      <c r="B841" s="1"/>
      <c r="C841" s="1"/>
      <c r="D841" s="1"/>
      <c r="E841" s="1"/>
      <c r="F841" s="1"/>
      <c r="G841" s="1"/>
      <c r="H841" s="1"/>
      <c r="I841" s="1"/>
      <c r="J841" s="1"/>
      <c r="K841" s="1"/>
      <c r="L841" s="1"/>
      <c r="M841" s="1"/>
      <c r="N841" s="1"/>
      <c r="O841" s="1"/>
      <c r="P841" s="1"/>
      <c r="Q841" s="1"/>
      <c r="R841" s="1"/>
      <c r="S841" s="1"/>
      <c r="T841" s="1"/>
      <c r="U841" s="7"/>
      <c r="V841" s="25"/>
      <c r="W841" s="15"/>
      <c r="X841" s="12"/>
      <c r="Y841" s="1"/>
      <c r="Z841" s="1"/>
      <c r="AA841" s="1"/>
      <c r="AB841" s="1"/>
      <c r="AC841" s="1"/>
      <c r="AD841" s="1"/>
      <c r="AE841" s="1"/>
      <c r="AF841" s="1"/>
      <c r="AG841" s="1"/>
      <c r="AH841" s="1"/>
      <c r="AI841" s="1"/>
      <c r="AJ841" s="1"/>
      <c r="AK841" s="1"/>
      <c r="AL841" s="1"/>
      <c r="AM841" s="1"/>
      <c r="AN841" s="1"/>
      <c r="AO841" s="1"/>
      <c r="AP841" s="1"/>
      <c r="AQ841" s="1"/>
      <c r="AR841" s="1"/>
      <c r="AS841" s="1"/>
      <c r="AT841" s="1"/>
      <c r="AU841" s="1"/>
    </row>
    <row r="842" spans="1:47" ht="15.75" thickBot="1" x14ac:dyDescent="0.3">
      <c r="A842" s="34"/>
      <c r="B842" s="1"/>
      <c r="C842" s="1"/>
      <c r="D842" s="1"/>
      <c r="E842" s="1"/>
      <c r="F842" s="1"/>
      <c r="G842" s="1"/>
      <c r="H842" s="1"/>
      <c r="I842" s="1"/>
      <c r="J842" s="1"/>
      <c r="K842" s="1"/>
      <c r="L842" s="1"/>
      <c r="M842" s="1"/>
      <c r="N842" s="1"/>
      <c r="O842" s="1"/>
      <c r="P842" s="1"/>
      <c r="Q842" s="1"/>
      <c r="R842" s="1"/>
      <c r="S842" s="1"/>
      <c r="T842" s="1"/>
      <c r="U842" s="7"/>
      <c r="V842" s="25"/>
      <c r="W842" s="15"/>
      <c r="X842" s="12"/>
      <c r="Y842" s="1"/>
      <c r="Z842" s="1"/>
      <c r="AA842" s="1"/>
      <c r="AB842" s="1"/>
      <c r="AC842" s="1"/>
      <c r="AD842" s="1"/>
      <c r="AE842" s="1"/>
      <c r="AF842" s="1"/>
      <c r="AG842" s="1"/>
      <c r="AH842" s="1"/>
      <c r="AI842" s="1"/>
      <c r="AJ842" s="1"/>
      <c r="AK842" s="1"/>
      <c r="AL842" s="1"/>
      <c r="AM842" s="1"/>
      <c r="AN842" s="1"/>
      <c r="AO842" s="1"/>
      <c r="AP842" s="1"/>
      <c r="AQ842" s="1"/>
      <c r="AR842" s="1"/>
      <c r="AS842" s="1"/>
      <c r="AT842" s="1"/>
      <c r="AU842" s="1"/>
    </row>
    <row r="843" spans="1:47" ht="15.75" thickBot="1" x14ac:dyDescent="0.3">
      <c r="A843" s="34"/>
      <c r="B843" s="1"/>
      <c r="C843" s="1"/>
      <c r="D843" s="1"/>
      <c r="E843" s="1"/>
      <c r="F843" s="1"/>
      <c r="G843" s="1"/>
      <c r="H843" s="1"/>
      <c r="I843" s="1"/>
      <c r="J843" s="1"/>
      <c r="K843" s="1"/>
      <c r="L843" s="1"/>
      <c r="M843" s="1"/>
      <c r="N843" s="1"/>
      <c r="O843" s="1"/>
      <c r="P843" s="1"/>
      <c r="Q843" s="1"/>
      <c r="R843" s="1"/>
      <c r="S843" s="1"/>
      <c r="T843" s="1"/>
      <c r="U843" s="7"/>
      <c r="V843" s="25"/>
      <c r="W843" s="15"/>
      <c r="X843" s="12"/>
      <c r="Y843" s="1"/>
      <c r="Z843" s="1"/>
      <c r="AA843" s="1"/>
      <c r="AB843" s="1"/>
      <c r="AC843" s="1"/>
      <c r="AD843" s="1"/>
      <c r="AE843" s="1"/>
      <c r="AF843" s="1"/>
      <c r="AG843" s="1"/>
      <c r="AH843" s="1"/>
      <c r="AI843" s="1"/>
      <c r="AJ843" s="1"/>
      <c r="AK843" s="1"/>
      <c r="AL843" s="1"/>
      <c r="AM843" s="1"/>
      <c r="AN843" s="1"/>
      <c r="AO843" s="1"/>
      <c r="AP843" s="1"/>
      <c r="AQ843" s="1"/>
      <c r="AR843" s="1"/>
      <c r="AS843" s="1"/>
      <c r="AT843" s="1"/>
      <c r="AU843" s="1"/>
    </row>
    <row r="844" spans="1:47" ht="15.75" thickBot="1" x14ac:dyDescent="0.3">
      <c r="A844" s="34"/>
      <c r="B844" s="1"/>
      <c r="C844" s="1"/>
      <c r="D844" s="1"/>
      <c r="E844" s="1"/>
      <c r="F844" s="1"/>
      <c r="G844" s="1"/>
      <c r="H844" s="1"/>
      <c r="I844" s="1"/>
      <c r="J844" s="1"/>
      <c r="K844" s="1"/>
      <c r="L844" s="1"/>
      <c r="M844" s="1"/>
      <c r="N844" s="1"/>
      <c r="O844" s="1"/>
      <c r="P844" s="1"/>
      <c r="Q844" s="1"/>
      <c r="R844" s="1"/>
      <c r="S844" s="1"/>
      <c r="T844" s="1"/>
      <c r="U844" s="7"/>
      <c r="V844" s="25"/>
      <c r="W844" s="15"/>
      <c r="X844" s="12"/>
      <c r="Y844" s="1"/>
      <c r="Z844" s="1"/>
      <c r="AA844" s="1"/>
      <c r="AB844" s="1"/>
      <c r="AC844" s="1"/>
      <c r="AD844" s="1"/>
      <c r="AE844" s="1"/>
      <c r="AF844" s="1"/>
      <c r="AG844" s="1"/>
      <c r="AH844" s="1"/>
      <c r="AI844" s="1"/>
      <c r="AJ844" s="1"/>
      <c r="AK844" s="1"/>
      <c r="AL844" s="1"/>
      <c r="AM844" s="1"/>
      <c r="AN844" s="1"/>
      <c r="AO844" s="1"/>
      <c r="AP844" s="1"/>
      <c r="AQ844" s="1"/>
      <c r="AR844" s="1"/>
      <c r="AS844" s="1"/>
      <c r="AT844" s="1"/>
      <c r="AU844" s="1"/>
    </row>
    <row r="845" spans="1:47" ht="15.75" thickBot="1" x14ac:dyDescent="0.3">
      <c r="A845" s="34"/>
      <c r="B845" s="1"/>
      <c r="C845" s="1"/>
      <c r="D845" s="1"/>
      <c r="E845" s="1"/>
      <c r="F845" s="1"/>
      <c r="G845" s="1"/>
      <c r="H845" s="1"/>
      <c r="I845" s="1"/>
      <c r="J845" s="1"/>
      <c r="K845" s="1"/>
      <c r="L845" s="1"/>
      <c r="M845" s="1"/>
      <c r="N845" s="1"/>
      <c r="O845" s="1"/>
      <c r="P845" s="1"/>
      <c r="Q845" s="1"/>
      <c r="R845" s="1"/>
      <c r="S845" s="1"/>
      <c r="T845" s="1"/>
      <c r="U845" s="7"/>
      <c r="V845" s="25"/>
      <c r="W845" s="15"/>
      <c r="X845" s="12"/>
      <c r="Y845" s="1"/>
      <c r="Z845" s="1"/>
      <c r="AA845" s="1"/>
      <c r="AB845" s="1"/>
      <c r="AC845" s="1"/>
      <c r="AD845" s="1"/>
      <c r="AE845" s="1"/>
      <c r="AF845" s="1"/>
      <c r="AG845" s="1"/>
      <c r="AH845" s="1"/>
      <c r="AI845" s="1"/>
      <c r="AJ845" s="1"/>
      <c r="AK845" s="1"/>
      <c r="AL845" s="1"/>
      <c r="AM845" s="1"/>
      <c r="AN845" s="1"/>
      <c r="AO845" s="1"/>
      <c r="AP845" s="1"/>
      <c r="AQ845" s="1"/>
      <c r="AR845" s="1"/>
      <c r="AS845" s="1"/>
      <c r="AT845" s="1"/>
      <c r="AU845" s="1"/>
    </row>
    <row r="846" spans="1:47" ht="15.75" thickBot="1" x14ac:dyDescent="0.3">
      <c r="A846" s="34"/>
      <c r="B846" s="1"/>
      <c r="C846" s="1"/>
      <c r="D846" s="1"/>
      <c r="E846" s="1"/>
      <c r="F846" s="1"/>
      <c r="G846" s="1"/>
      <c r="H846" s="1"/>
      <c r="I846" s="1"/>
      <c r="J846" s="1"/>
      <c r="K846" s="1"/>
      <c r="L846" s="1"/>
      <c r="M846" s="1"/>
      <c r="N846" s="1"/>
      <c r="O846" s="1"/>
      <c r="P846" s="1"/>
      <c r="Q846" s="1"/>
      <c r="R846" s="1"/>
      <c r="S846" s="1"/>
      <c r="T846" s="1"/>
      <c r="U846" s="7"/>
      <c r="V846" s="25"/>
      <c r="W846" s="15"/>
      <c r="X846" s="12"/>
      <c r="Y846" s="1"/>
      <c r="Z846" s="1"/>
      <c r="AA846" s="1"/>
      <c r="AB846" s="1"/>
      <c r="AC846" s="1"/>
      <c r="AD846" s="1"/>
      <c r="AE846" s="1"/>
      <c r="AF846" s="1"/>
      <c r="AG846" s="1"/>
      <c r="AH846" s="1"/>
      <c r="AI846" s="1"/>
      <c r="AJ846" s="1"/>
      <c r="AK846" s="1"/>
      <c r="AL846" s="1"/>
      <c r="AM846" s="1"/>
      <c r="AN846" s="1"/>
      <c r="AO846" s="1"/>
      <c r="AP846" s="1"/>
      <c r="AQ846" s="1"/>
      <c r="AR846" s="1"/>
      <c r="AS846" s="1"/>
      <c r="AT846" s="1"/>
      <c r="AU846" s="1"/>
    </row>
    <row r="847" spans="1:47" ht="15.75" thickBot="1" x14ac:dyDescent="0.3">
      <c r="A847" s="34"/>
      <c r="B847" s="1"/>
      <c r="C847" s="1"/>
      <c r="D847" s="1"/>
      <c r="E847" s="1"/>
      <c r="F847" s="1"/>
      <c r="G847" s="1"/>
      <c r="H847" s="1"/>
      <c r="I847" s="1"/>
      <c r="J847" s="1"/>
      <c r="K847" s="1"/>
      <c r="L847" s="1"/>
      <c r="M847" s="1"/>
      <c r="N847" s="1"/>
      <c r="O847" s="1"/>
      <c r="P847" s="1"/>
      <c r="Q847" s="1"/>
      <c r="R847" s="1"/>
      <c r="S847" s="1"/>
      <c r="T847" s="1"/>
      <c r="U847" s="7"/>
      <c r="V847" s="25"/>
      <c r="W847" s="15"/>
      <c r="X847" s="12"/>
      <c r="Y847" s="1"/>
      <c r="Z847" s="1"/>
      <c r="AA847" s="1"/>
      <c r="AB847" s="1"/>
      <c r="AC847" s="1"/>
      <c r="AD847" s="1"/>
      <c r="AE847" s="1"/>
      <c r="AF847" s="1"/>
      <c r="AG847" s="1"/>
      <c r="AH847" s="1"/>
      <c r="AI847" s="1"/>
      <c r="AJ847" s="1"/>
      <c r="AK847" s="1"/>
      <c r="AL847" s="1"/>
      <c r="AM847" s="1"/>
      <c r="AN847" s="1"/>
      <c r="AO847" s="1"/>
      <c r="AP847" s="1"/>
      <c r="AQ847" s="1"/>
      <c r="AR847" s="1"/>
      <c r="AS847" s="1"/>
      <c r="AT847" s="1"/>
      <c r="AU847" s="1"/>
    </row>
    <row r="848" spans="1:47" ht="15.75" thickBot="1" x14ac:dyDescent="0.3">
      <c r="A848" s="34"/>
      <c r="B848" s="1"/>
      <c r="C848" s="1"/>
      <c r="D848" s="1"/>
      <c r="E848" s="1"/>
      <c r="F848" s="1"/>
      <c r="G848" s="1"/>
      <c r="H848" s="1"/>
      <c r="I848" s="1"/>
      <c r="J848" s="1"/>
      <c r="K848" s="1"/>
      <c r="L848" s="1"/>
      <c r="M848" s="1"/>
      <c r="N848" s="1"/>
      <c r="O848" s="1"/>
      <c r="P848" s="1"/>
      <c r="Q848" s="1"/>
      <c r="R848" s="1"/>
      <c r="S848" s="1"/>
      <c r="T848" s="1"/>
      <c r="U848" s="7"/>
      <c r="V848" s="25"/>
      <c r="W848" s="15"/>
      <c r="X848" s="12"/>
      <c r="Y848" s="1"/>
      <c r="Z848" s="1"/>
      <c r="AA848" s="1"/>
      <c r="AB848" s="1"/>
      <c r="AC848" s="1"/>
      <c r="AD848" s="1"/>
      <c r="AE848" s="1"/>
      <c r="AF848" s="1"/>
      <c r="AG848" s="1"/>
      <c r="AH848" s="1"/>
      <c r="AI848" s="1"/>
      <c r="AJ848" s="1"/>
      <c r="AK848" s="1"/>
      <c r="AL848" s="1"/>
      <c r="AM848" s="1"/>
      <c r="AN848" s="1"/>
      <c r="AO848" s="1"/>
      <c r="AP848" s="1"/>
      <c r="AQ848" s="1"/>
      <c r="AR848" s="1"/>
      <c r="AS848" s="1"/>
      <c r="AT848" s="1"/>
      <c r="AU848" s="1"/>
    </row>
    <row r="849" spans="1:47" ht="15.75" thickBot="1" x14ac:dyDescent="0.3">
      <c r="A849" s="34"/>
      <c r="B849" s="1"/>
      <c r="C849" s="1"/>
      <c r="D849" s="1"/>
      <c r="E849" s="1"/>
      <c r="F849" s="1"/>
      <c r="G849" s="1"/>
      <c r="H849" s="1"/>
      <c r="I849" s="1"/>
      <c r="J849" s="1"/>
      <c r="K849" s="1"/>
      <c r="L849" s="1"/>
      <c r="M849" s="1"/>
      <c r="N849" s="1"/>
      <c r="O849" s="1"/>
      <c r="P849" s="1"/>
      <c r="Q849" s="1"/>
      <c r="R849" s="1"/>
      <c r="S849" s="1"/>
      <c r="T849" s="1"/>
      <c r="U849" s="7"/>
      <c r="V849" s="25"/>
      <c r="W849" s="15"/>
      <c r="X849" s="12"/>
      <c r="Y849" s="1"/>
      <c r="Z849" s="1"/>
      <c r="AA849" s="1"/>
      <c r="AB849" s="1"/>
      <c r="AC849" s="1"/>
      <c r="AD849" s="1"/>
      <c r="AE849" s="1"/>
      <c r="AF849" s="1"/>
      <c r="AG849" s="1"/>
      <c r="AH849" s="1"/>
      <c r="AI849" s="1"/>
      <c r="AJ849" s="1"/>
      <c r="AK849" s="1"/>
      <c r="AL849" s="1"/>
      <c r="AM849" s="1"/>
      <c r="AN849" s="1"/>
      <c r="AO849" s="1"/>
      <c r="AP849" s="1"/>
      <c r="AQ849" s="1"/>
      <c r="AR849" s="1"/>
      <c r="AS849" s="1"/>
      <c r="AT849" s="1"/>
      <c r="AU849" s="1"/>
    </row>
    <row r="850" spans="1:47" ht="15.75" thickBot="1" x14ac:dyDescent="0.3">
      <c r="A850" s="34"/>
      <c r="B850" s="1"/>
      <c r="C850" s="1"/>
      <c r="D850" s="1"/>
      <c r="E850" s="1"/>
      <c r="F850" s="1"/>
      <c r="G850" s="1"/>
      <c r="H850" s="1"/>
      <c r="I850" s="1"/>
      <c r="J850" s="1"/>
      <c r="K850" s="1"/>
      <c r="L850" s="1"/>
      <c r="M850" s="1"/>
      <c r="N850" s="1"/>
      <c r="O850" s="1"/>
      <c r="P850" s="1"/>
      <c r="Q850" s="1"/>
      <c r="R850" s="1"/>
      <c r="S850" s="1"/>
      <c r="T850" s="1"/>
      <c r="U850" s="7"/>
      <c r="V850" s="25"/>
      <c r="W850" s="15"/>
      <c r="X850" s="12"/>
      <c r="Y850" s="1"/>
      <c r="Z850" s="1"/>
      <c r="AA850" s="1"/>
      <c r="AB850" s="1"/>
      <c r="AC850" s="1"/>
      <c r="AD850" s="1"/>
      <c r="AE850" s="1"/>
      <c r="AF850" s="1"/>
      <c r="AG850" s="1"/>
      <c r="AH850" s="1"/>
      <c r="AI850" s="1"/>
      <c r="AJ850" s="1"/>
      <c r="AK850" s="1"/>
      <c r="AL850" s="1"/>
      <c r="AM850" s="1"/>
      <c r="AN850" s="1"/>
      <c r="AO850" s="1"/>
      <c r="AP850" s="1"/>
      <c r="AQ850" s="1"/>
      <c r="AR850" s="1"/>
      <c r="AS850" s="1"/>
      <c r="AT850" s="1"/>
      <c r="AU850" s="1"/>
    </row>
    <row r="851" spans="1:47" ht="15.75" thickBot="1" x14ac:dyDescent="0.3">
      <c r="A851" s="34"/>
      <c r="B851" s="1"/>
      <c r="C851" s="1"/>
      <c r="D851" s="1"/>
      <c r="E851" s="1"/>
      <c r="F851" s="1"/>
      <c r="G851" s="1"/>
      <c r="H851" s="1"/>
      <c r="I851" s="1"/>
      <c r="J851" s="1"/>
      <c r="K851" s="1"/>
      <c r="L851" s="1"/>
      <c r="M851" s="1"/>
      <c r="N851" s="1"/>
      <c r="O851" s="1"/>
      <c r="P851" s="1"/>
      <c r="Q851" s="1"/>
      <c r="R851" s="1"/>
      <c r="S851" s="1"/>
      <c r="T851" s="1"/>
      <c r="U851" s="7"/>
      <c r="V851" s="25"/>
      <c r="W851" s="15"/>
      <c r="X851" s="12"/>
      <c r="Y851" s="1"/>
      <c r="Z851" s="1"/>
      <c r="AA851" s="1"/>
      <c r="AB851" s="1"/>
      <c r="AC851" s="1"/>
      <c r="AD851" s="1"/>
      <c r="AE851" s="1"/>
      <c r="AF851" s="1"/>
      <c r="AG851" s="1"/>
      <c r="AH851" s="1"/>
      <c r="AI851" s="1"/>
      <c r="AJ851" s="1"/>
      <c r="AK851" s="1"/>
      <c r="AL851" s="1"/>
      <c r="AM851" s="1"/>
      <c r="AN851" s="1"/>
      <c r="AO851" s="1"/>
      <c r="AP851" s="1"/>
      <c r="AQ851" s="1"/>
      <c r="AR851" s="1"/>
      <c r="AS851" s="1"/>
      <c r="AT851" s="1"/>
      <c r="AU851" s="1"/>
    </row>
    <row r="852" spans="1:47" ht="15.75" thickBot="1" x14ac:dyDescent="0.3">
      <c r="A852" s="34"/>
      <c r="B852" s="1"/>
      <c r="C852" s="1"/>
      <c r="D852" s="1"/>
      <c r="E852" s="1"/>
      <c r="F852" s="1"/>
      <c r="G852" s="1"/>
      <c r="H852" s="1"/>
      <c r="I852" s="1"/>
      <c r="J852" s="1"/>
      <c r="K852" s="1"/>
      <c r="L852" s="1"/>
      <c r="M852" s="1"/>
      <c r="N852" s="1"/>
      <c r="O852" s="1"/>
      <c r="P852" s="1"/>
      <c r="Q852" s="1"/>
      <c r="R852" s="1"/>
      <c r="S852" s="1"/>
      <c r="T852" s="1"/>
      <c r="U852" s="7"/>
      <c r="V852" s="25"/>
      <c r="W852" s="15"/>
      <c r="X852" s="12"/>
      <c r="Y852" s="1"/>
      <c r="Z852" s="1"/>
      <c r="AA852" s="1"/>
      <c r="AB852" s="1"/>
      <c r="AC852" s="1"/>
      <c r="AD852" s="1"/>
      <c r="AE852" s="1"/>
      <c r="AF852" s="1"/>
      <c r="AG852" s="1"/>
      <c r="AH852" s="1"/>
      <c r="AI852" s="1"/>
      <c r="AJ852" s="1"/>
      <c r="AK852" s="1"/>
      <c r="AL852" s="1"/>
      <c r="AM852" s="1"/>
      <c r="AN852" s="1"/>
      <c r="AO852" s="1"/>
      <c r="AP852" s="1"/>
      <c r="AQ852" s="1"/>
      <c r="AR852" s="1"/>
      <c r="AS852" s="1"/>
      <c r="AT852" s="1"/>
      <c r="AU852" s="1"/>
    </row>
    <row r="853" spans="1:47" ht="15.75" thickBot="1" x14ac:dyDescent="0.3">
      <c r="A853" s="34"/>
      <c r="B853" s="1"/>
      <c r="C853" s="1"/>
      <c r="D853" s="1"/>
      <c r="E853" s="1"/>
      <c r="F853" s="1"/>
      <c r="G853" s="1"/>
      <c r="H853" s="1"/>
      <c r="I853" s="1"/>
      <c r="J853" s="1"/>
      <c r="K853" s="1"/>
      <c r="L853" s="1"/>
      <c r="M853" s="1"/>
      <c r="N853" s="1"/>
      <c r="O853" s="1"/>
      <c r="P853" s="1"/>
      <c r="Q853" s="1"/>
      <c r="R853" s="1"/>
      <c r="S853" s="1"/>
      <c r="T853" s="1"/>
      <c r="U853" s="7"/>
      <c r="V853" s="25"/>
      <c r="W853" s="15"/>
      <c r="X853" s="12"/>
      <c r="Y853" s="1"/>
      <c r="Z853" s="1"/>
      <c r="AA853" s="1"/>
      <c r="AB853" s="1"/>
      <c r="AC853" s="1"/>
      <c r="AD853" s="1"/>
      <c r="AE853" s="1"/>
      <c r="AF853" s="1"/>
      <c r="AG853" s="1"/>
      <c r="AH853" s="1"/>
      <c r="AI853" s="1"/>
      <c r="AJ853" s="1"/>
      <c r="AK853" s="1"/>
      <c r="AL853" s="1"/>
      <c r="AM853" s="1"/>
      <c r="AN853" s="1"/>
      <c r="AO853" s="1"/>
      <c r="AP853" s="1"/>
      <c r="AQ853" s="1"/>
      <c r="AR853" s="1"/>
      <c r="AS853" s="1"/>
      <c r="AT853" s="1"/>
      <c r="AU853" s="1"/>
    </row>
    <row r="854" spans="1:47" ht="15.75" thickBot="1" x14ac:dyDescent="0.3">
      <c r="A854" s="34"/>
      <c r="B854" s="1"/>
      <c r="C854" s="1"/>
      <c r="D854" s="1"/>
      <c r="E854" s="1"/>
      <c r="F854" s="1"/>
      <c r="G854" s="1"/>
      <c r="H854" s="1"/>
      <c r="I854" s="1"/>
      <c r="J854" s="1"/>
      <c r="K854" s="1"/>
      <c r="L854" s="1"/>
      <c r="M854" s="1"/>
      <c r="N854" s="1"/>
      <c r="O854" s="1"/>
      <c r="P854" s="1"/>
      <c r="Q854" s="1"/>
      <c r="R854" s="1"/>
      <c r="S854" s="1"/>
      <c r="T854" s="1"/>
      <c r="U854" s="7"/>
      <c r="V854" s="25"/>
      <c r="W854" s="15"/>
      <c r="X854" s="12"/>
      <c r="Y854" s="1"/>
      <c r="Z854" s="1"/>
      <c r="AA854" s="1"/>
      <c r="AB854" s="1"/>
      <c r="AC854" s="1"/>
      <c r="AD854" s="1"/>
      <c r="AE854" s="1"/>
      <c r="AF854" s="1"/>
      <c r="AG854" s="1"/>
      <c r="AH854" s="1"/>
      <c r="AI854" s="1"/>
      <c r="AJ854" s="1"/>
      <c r="AK854" s="1"/>
      <c r="AL854" s="1"/>
      <c r="AM854" s="1"/>
      <c r="AN854" s="1"/>
      <c r="AO854" s="1"/>
      <c r="AP854" s="1"/>
      <c r="AQ854" s="1"/>
      <c r="AR854" s="1"/>
      <c r="AS854" s="1"/>
      <c r="AT854" s="1"/>
      <c r="AU854" s="1"/>
    </row>
    <row r="855" spans="1:47" ht="15.75" thickBot="1" x14ac:dyDescent="0.3">
      <c r="A855" s="34"/>
      <c r="B855" s="1"/>
      <c r="C855" s="1"/>
      <c r="D855" s="1"/>
      <c r="E855" s="1"/>
      <c r="F855" s="1"/>
      <c r="G855" s="1"/>
      <c r="H855" s="1"/>
      <c r="I855" s="1"/>
      <c r="J855" s="1"/>
      <c r="K855" s="1"/>
      <c r="L855" s="1"/>
      <c r="M855" s="1"/>
      <c r="N855" s="1"/>
      <c r="O855" s="1"/>
      <c r="P855" s="1"/>
      <c r="Q855" s="1"/>
      <c r="R855" s="1"/>
      <c r="S855" s="1"/>
      <c r="T855" s="1"/>
      <c r="U855" s="7"/>
      <c r="V855" s="25"/>
      <c r="W855" s="15"/>
      <c r="X855" s="12"/>
      <c r="Y855" s="1"/>
      <c r="Z855" s="1"/>
      <c r="AA855" s="1"/>
      <c r="AB855" s="1"/>
      <c r="AC855" s="1"/>
      <c r="AD855" s="1"/>
      <c r="AE855" s="1"/>
      <c r="AF855" s="1"/>
      <c r="AG855" s="1"/>
      <c r="AH855" s="1"/>
      <c r="AI855" s="1"/>
      <c r="AJ855" s="1"/>
      <c r="AK855" s="1"/>
      <c r="AL855" s="1"/>
      <c r="AM855" s="1"/>
      <c r="AN855" s="1"/>
      <c r="AO855" s="1"/>
      <c r="AP855" s="1"/>
      <c r="AQ855" s="1"/>
      <c r="AR855" s="1"/>
      <c r="AS855" s="1"/>
      <c r="AT855" s="1"/>
      <c r="AU855" s="1"/>
    </row>
    <row r="856" spans="1:47" ht="15.75" thickBot="1" x14ac:dyDescent="0.3">
      <c r="A856" s="34"/>
      <c r="B856" s="1"/>
      <c r="C856" s="1"/>
      <c r="D856" s="1"/>
      <c r="E856" s="1"/>
      <c r="F856" s="1"/>
      <c r="G856" s="1"/>
      <c r="H856" s="1"/>
      <c r="I856" s="1"/>
      <c r="J856" s="1"/>
      <c r="K856" s="1"/>
      <c r="L856" s="1"/>
      <c r="M856" s="1"/>
      <c r="N856" s="1"/>
      <c r="O856" s="1"/>
      <c r="P856" s="1"/>
      <c r="Q856" s="1"/>
      <c r="R856" s="1"/>
      <c r="S856" s="1"/>
      <c r="T856" s="1"/>
      <c r="U856" s="7"/>
      <c r="V856" s="25"/>
      <c r="W856" s="15"/>
      <c r="X856" s="12"/>
      <c r="Y856" s="1"/>
      <c r="Z856" s="1"/>
      <c r="AA856" s="1"/>
      <c r="AB856" s="1"/>
      <c r="AC856" s="1"/>
      <c r="AD856" s="1"/>
      <c r="AE856" s="1"/>
      <c r="AF856" s="1"/>
      <c r="AG856" s="1"/>
      <c r="AH856" s="1"/>
      <c r="AI856" s="1"/>
      <c r="AJ856" s="1"/>
      <c r="AK856" s="1"/>
      <c r="AL856" s="1"/>
      <c r="AM856" s="1"/>
      <c r="AN856" s="1"/>
      <c r="AO856" s="1"/>
      <c r="AP856" s="1"/>
      <c r="AQ856" s="1"/>
      <c r="AR856" s="1"/>
      <c r="AS856" s="1"/>
      <c r="AT856" s="1"/>
      <c r="AU856" s="1"/>
    </row>
    <row r="857" spans="1:47" ht="15.75" thickBot="1" x14ac:dyDescent="0.3">
      <c r="A857" s="34"/>
      <c r="B857" s="1"/>
      <c r="C857" s="1"/>
      <c r="D857" s="1"/>
      <c r="E857" s="1"/>
      <c r="F857" s="1"/>
      <c r="G857" s="1"/>
      <c r="H857" s="1"/>
      <c r="I857" s="1"/>
      <c r="J857" s="1"/>
      <c r="K857" s="1"/>
      <c r="L857" s="1"/>
      <c r="M857" s="1"/>
      <c r="N857" s="1"/>
      <c r="O857" s="1"/>
      <c r="P857" s="1"/>
      <c r="Q857" s="1"/>
      <c r="R857" s="1"/>
      <c r="S857" s="1"/>
      <c r="T857" s="1"/>
      <c r="U857" s="7"/>
      <c r="V857" s="25"/>
      <c r="W857" s="15"/>
      <c r="X857" s="12"/>
      <c r="Y857" s="1"/>
      <c r="Z857" s="1"/>
      <c r="AA857" s="1"/>
      <c r="AB857" s="1"/>
      <c r="AC857" s="1"/>
      <c r="AD857" s="1"/>
      <c r="AE857" s="1"/>
      <c r="AF857" s="1"/>
      <c r="AG857" s="1"/>
      <c r="AH857" s="1"/>
      <c r="AI857" s="1"/>
      <c r="AJ857" s="1"/>
      <c r="AK857" s="1"/>
      <c r="AL857" s="1"/>
      <c r="AM857" s="1"/>
      <c r="AN857" s="1"/>
      <c r="AO857" s="1"/>
      <c r="AP857" s="1"/>
      <c r="AQ857" s="1"/>
      <c r="AR857" s="1"/>
      <c r="AS857" s="1"/>
      <c r="AT857" s="1"/>
      <c r="AU857" s="1"/>
    </row>
    <row r="858" spans="1:47" ht="15.75" thickBot="1" x14ac:dyDescent="0.3">
      <c r="A858" s="34"/>
      <c r="B858" s="1"/>
      <c r="C858" s="1"/>
      <c r="D858" s="1"/>
      <c r="E858" s="1"/>
      <c r="F858" s="1"/>
      <c r="G858" s="1"/>
      <c r="H858" s="1"/>
      <c r="I858" s="1"/>
      <c r="J858" s="1"/>
      <c r="K858" s="1"/>
      <c r="L858" s="1"/>
      <c r="M858" s="1"/>
      <c r="N858" s="1"/>
      <c r="O858" s="1"/>
      <c r="P858" s="1"/>
      <c r="Q858" s="1"/>
      <c r="R858" s="1"/>
      <c r="S858" s="1"/>
      <c r="T858" s="1"/>
      <c r="U858" s="7"/>
      <c r="V858" s="25"/>
      <c r="W858" s="15"/>
      <c r="X858" s="12"/>
      <c r="Y858" s="1"/>
      <c r="Z858" s="1"/>
      <c r="AA858" s="1"/>
      <c r="AB858" s="1"/>
      <c r="AC858" s="1"/>
      <c r="AD858" s="1"/>
      <c r="AE858" s="1"/>
      <c r="AF858" s="1"/>
      <c r="AG858" s="1"/>
      <c r="AH858" s="1"/>
      <c r="AI858" s="1"/>
      <c r="AJ858" s="1"/>
      <c r="AK858" s="1"/>
      <c r="AL858" s="1"/>
      <c r="AM858" s="1"/>
      <c r="AN858" s="1"/>
      <c r="AO858" s="1"/>
      <c r="AP858" s="1"/>
      <c r="AQ858" s="1"/>
      <c r="AR858" s="1"/>
      <c r="AS858" s="1"/>
      <c r="AT858" s="1"/>
      <c r="AU858" s="1"/>
    </row>
    <row r="859" spans="1:47" ht="15.75" thickBot="1" x14ac:dyDescent="0.3">
      <c r="A859" s="34"/>
      <c r="B859" s="1"/>
      <c r="C859" s="1"/>
      <c r="D859" s="1"/>
      <c r="E859" s="1"/>
      <c r="F859" s="1"/>
      <c r="G859" s="1"/>
      <c r="H859" s="1"/>
      <c r="I859" s="1"/>
      <c r="J859" s="1"/>
      <c r="K859" s="1"/>
      <c r="L859" s="1"/>
      <c r="M859" s="1"/>
      <c r="N859" s="1"/>
      <c r="O859" s="1"/>
      <c r="P859" s="1"/>
      <c r="Q859" s="1"/>
      <c r="R859" s="1"/>
      <c r="S859" s="1"/>
      <c r="T859" s="1"/>
      <c r="U859" s="7"/>
      <c r="V859" s="25"/>
      <c r="W859" s="15"/>
      <c r="X859" s="12"/>
      <c r="Y859" s="1"/>
      <c r="Z859" s="1"/>
      <c r="AA859" s="1"/>
      <c r="AB859" s="1"/>
      <c r="AC859" s="1"/>
      <c r="AD859" s="1"/>
      <c r="AE859" s="1"/>
      <c r="AF859" s="1"/>
      <c r="AG859" s="1"/>
      <c r="AH859" s="1"/>
      <c r="AI859" s="1"/>
      <c r="AJ859" s="1"/>
      <c r="AK859" s="1"/>
      <c r="AL859" s="1"/>
      <c r="AM859" s="1"/>
      <c r="AN859" s="1"/>
      <c r="AO859" s="1"/>
      <c r="AP859" s="1"/>
      <c r="AQ859" s="1"/>
      <c r="AR859" s="1"/>
      <c r="AS859" s="1"/>
      <c r="AT859" s="1"/>
      <c r="AU859" s="1"/>
    </row>
    <row r="860" spans="1:47" ht="15.75" thickBot="1" x14ac:dyDescent="0.3">
      <c r="A860" s="34"/>
      <c r="B860" s="1"/>
      <c r="C860" s="1"/>
      <c r="D860" s="1"/>
      <c r="E860" s="1"/>
      <c r="F860" s="1"/>
      <c r="G860" s="1"/>
      <c r="H860" s="1"/>
      <c r="I860" s="1"/>
      <c r="J860" s="1"/>
      <c r="K860" s="1"/>
      <c r="L860" s="1"/>
      <c r="M860" s="1"/>
      <c r="N860" s="1"/>
      <c r="O860" s="1"/>
      <c r="P860" s="1"/>
      <c r="Q860" s="1"/>
      <c r="R860" s="1"/>
      <c r="S860" s="1"/>
      <c r="T860" s="1"/>
      <c r="U860" s="7"/>
      <c r="V860" s="25"/>
      <c r="W860" s="15"/>
      <c r="X860" s="12"/>
      <c r="Y860" s="1"/>
      <c r="Z860" s="1"/>
      <c r="AA860" s="1"/>
      <c r="AB860" s="1"/>
      <c r="AC860" s="1"/>
      <c r="AD860" s="1"/>
      <c r="AE860" s="1"/>
      <c r="AF860" s="1"/>
      <c r="AG860" s="1"/>
      <c r="AH860" s="1"/>
      <c r="AI860" s="1"/>
      <c r="AJ860" s="1"/>
      <c r="AK860" s="1"/>
      <c r="AL860" s="1"/>
      <c r="AM860" s="1"/>
      <c r="AN860" s="1"/>
      <c r="AO860" s="1"/>
      <c r="AP860" s="1"/>
      <c r="AQ860" s="1"/>
      <c r="AR860" s="1"/>
      <c r="AS860" s="1"/>
      <c r="AT860" s="1"/>
      <c r="AU860" s="1"/>
    </row>
    <row r="861" spans="1:47" ht="15.75" thickBot="1" x14ac:dyDescent="0.3">
      <c r="A861" s="34"/>
      <c r="B861" s="1"/>
      <c r="C861" s="1"/>
      <c r="D861" s="1"/>
      <c r="E861" s="1"/>
      <c r="F861" s="1"/>
      <c r="G861" s="1"/>
      <c r="H861" s="1"/>
      <c r="I861" s="1"/>
      <c r="J861" s="1"/>
      <c r="K861" s="1"/>
      <c r="L861" s="1"/>
      <c r="M861" s="1"/>
      <c r="N861" s="1"/>
      <c r="O861" s="1"/>
      <c r="P861" s="1"/>
      <c r="Q861" s="1"/>
      <c r="R861" s="1"/>
      <c r="S861" s="1"/>
      <c r="T861" s="1"/>
      <c r="U861" s="7"/>
      <c r="V861" s="25"/>
      <c r="W861" s="15"/>
      <c r="X861" s="12"/>
      <c r="Y861" s="1"/>
      <c r="Z861" s="1"/>
      <c r="AA861" s="1"/>
      <c r="AB861" s="1"/>
      <c r="AC861" s="1"/>
      <c r="AD861" s="1"/>
      <c r="AE861" s="1"/>
      <c r="AF861" s="1"/>
      <c r="AG861" s="1"/>
      <c r="AH861" s="1"/>
      <c r="AI861" s="1"/>
      <c r="AJ861" s="1"/>
      <c r="AK861" s="1"/>
      <c r="AL861" s="1"/>
      <c r="AM861" s="1"/>
      <c r="AN861" s="1"/>
      <c r="AO861" s="1"/>
      <c r="AP861" s="1"/>
      <c r="AQ861" s="1"/>
      <c r="AR861" s="1"/>
      <c r="AS861" s="1"/>
      <c r="AT861" s="1"/>
      <c r="AU861" s="1"/>
    </row>
    <row r="862" spans="1:47" ht="15.75" thickBot="1" x14ac:dyDescent="0.3">
      <c r="A862" s="34"/>
      <c r="B862" s="1"/>
      <c r="C862" s="1"/>
      <c r="D862" s="1"/>
      <c r="E862" s="1"/>
      <c r="F862" s="1"/>
      <c r="G862" s="1"/>
      <c r="H862" s="1"/>
      <c r="I862" s="1"/>
      <c r="J862" s="1"/>
      <c r="K862" s="1"/>
      <c r="L862" s="1"/>
      <c r="M862" s="1"/>
      <c r="N862" s="1"/>
      <c r="O862" s="1"/>
      <c r="P862" s="1"/>
      <c r="Q862" s="1"/>
      <c r="R862" s="1"/>
      <c r="S862" s="1"/>
      <c r="T862" s="1"/>
      <c r="U862" s="7"/>
      <c r="V862" s="25"/>
      <c r="W862" s="15"/>
      <c r="X862" s="12"/>
      <c r="Y862" s="1"/>
      <c r="Z862" s="1"/>
      <c r="AA862" s="1"/>
      <c r="AB862" s="1"/>
      <c r="AC862" s="1"/>
      <c r="AD862" s="1"/>
      <c r="AE862" s="1"/>
      <c r="AF862" s="1"/>
      <c r="AG862" s="1"/>
      <c r="AH862" s="1"/>
      <c r="AI862" s="1"/>
      <c r="AJ862" s="1"/>
      <c r="AK862" s="1"/>
      <c r="AL862" s="1"/>
      <c r="AM862" s="1"/>
      <c r="AN862" s="1"/>
      <c r="AO862" s="1"/>
      <c r="AP862" s="1"/>
      <c r="AQ862" s="1"/>
      <c r="AR862" s="1"/>
      <c r="AS862" s="1"/>
      <c r="AT862" s="1"/>
      <c r="AU862" s="1"/>
    </row>
    <row r="863" spans="1:47" ht="15.75" thickBot="1" x14ac:dyDescent="0.3">
      <c r="A863" s="34"/>
      <c r="B863" s="1"/>
      <c r="C863" s="1"/>
      <c r="D863" s="1"/>
      <c r="E863" s="1"/>
      <c r="F863" s="1"/>
      <c r="G863" s="1"/>
      <c r="H863" s="1"/>
      <c r="I863" s="1"/>
      <c r="J863" s="1"/>
      <c r="K863" s="1"/>
      <c r="L863" s="1"/>
      <c r="M863" s="1"/>
      <c r="N863" s="1"/>
      <c r="O863" s="1"/>
      <c r="P863" s="1"/>
      <c r="Q863" s="1"/>
      <c r="R863" s="1"/>
      <c r="S863" s="1"/>
      <c r="T863" s="1"/>
      <c r="U863" s="7"/>
      <c r="V863" s="25"/>
      <c r="W863" s="15"/>
      <c r="X863" s="12"/>
      <c r="Y863" s="1"/>
      <c r="Z863" s="1"/>
      <c r="AA863" s="1"/>
      <c r="AB863" s="1"/>
      <c r="AC863" s="1"/>
      <c r="AD863" s="1"/>
      <c r="AE863" s="1"/>
      <c r="AF863" s="1"/>
      <c r="AG863" s="1"/>
      <c r="AH863" s="1"/>
      <c r="AI863" s="1"/>
      <c r="AJ863" s="1"/>
      <c r="AK863" s="1"/>
      <c r="AL863" s="1"/>
      <c r="AM863" s="1"/>
      <c r="AN863" s="1"/>
      <c r="AO863" s="1"/>
      <c r="AP863" s="1"/>
      <c r="AQ863" s="1"/>
      <c r="AR863" s="1"/>
      <c r="AS863" s="1"/>
      <c r="AT863" s="1"/>
      <c r="AU863" s="1"/>
    </row>
    <row r="864" spans="1:47" ht="15.75" thickBot="1" x14ac:dyDescent="0.3">
      <c r="A864" s="34"/>
      <c r="B864" s="1"/>
      <c r="C864" s="1"/>
      <c r="D864" s="1"/>
      <c r="E864" s="1"/>
      <c r="F864" s="1"/>
      <c r="G864" s="1"/>
      <c r="H864" s="1"/>
      <c r="I864" s="1"/>
      <c r="J864" s="1"/>
      <c r="K864" s="1"/>
      <c r="L864" s="1"/>
      <c r="M864" s="1"/>
      <c r="N864" s="1"/>
      <c r="O864" s="1"/>
      <c r="P864" s="1"/>
      <c r="Q864" s="1"/>
      <c r="R864" s="1"/>
      <c r="S864" s="1"/>
      <c r="T864" s="1"/>
      <c r="U864" s="7"/>
      <c r="V864" s="25"/>
      <c r="W864" s="15"/>
      <c r="X864" s="12"/>
      <c r="Y864" s="1"/>
      <c r="Z864" s="1"/>
      <c r="AA864" s="1"/>
      <c r="AB864" s="1"/>
      <c r="AC864" s="1"/>
      <c r="AD864" s="1"/>
      <c r="AE864" s="1"/>
      <c r="AF864" s="1"/>
      <c r="AG864" s="1"/>
      <c r="AH864" s="1"/>
      <c r="AI864" s="1"/>
      <c r="AJ864" s="1"/>
      <c r="AK864" s="1"/>
      <c r="AL864" s="1"/>
      <c r="AM864" s="1"/>
      <c r="AN864" s="1"/>
      <c r="AO864" s="1"/>
      <c r="AP864" s="1"/>
      <c r="AQ864" s="1"/>
      <c r="AR864" s="1"/>
      <c r="AS864" s="1"/>
      <c r="AT864" s="1"/>
      <c r="AU864" s="1"/>
    </row>
    <row r="865" spans="1:47" ht="15.75" thickBot="1" x14ac:dyDescent="0.3">
      <c r="A865" s="34"/>
      <c r="B865" s="1"/>
      <c r="C865" s="1"/>
      <c r="D865" s="1"/>
      <c r="E865" s="1"/>
      <c r="F865" s="1"/>
      <c r="G865" s="1"/>
      <c r="H865" s="1"/>
      <c r="I865" s="1"/>
      <c r="J865" s="1"/>
      <c r="K865" s="1"/>
      <c r="L865" s="1"/>
      <c r="M865" s="1"/>
      <c r="N865" s="1"/>
      <c r="O865" s="1"/>
      <c r="P865" s="1"/>
      <c r="Q865" s="1"/>
      <c r="R865" s="1"/>
      <c r="S865" s="1"/>
      <c r="T865" s="1"/>
      <c r="U865" s="7"/>
      <c r="V865" s="25"/>
      <c r="W865" s="15"/>
      <c r="X865" s="12"/>
      <c r="Y865" s="1"/>
      <c r="Z865" s="1"/>
      <c r="AA865" s="1"/>
      <c r="AB865" s="1"/>
      <c r="AC865" s="1"/>
      <c r="AD865" s="1"/>
      <c r="AE865" s="1"/>
      <c r="AF865" s="1"/>
      <c r="AG865" s="1"/>
      <c r="AH865" s="1"/>
      <c r="AI865" s="1"/>
      <c r="AJ865" s="1"/>
      <c r="AK865" s="1"/>
      <c r="AL865" s="1"/>
      <c r="AM865" s="1"/>
      <c r="AN865" s="1"/>
      <c r="AO865" s="1"/>
      <c r="AP865" s="1"/>
      <c r="AQ865" s="1"/>
      <c r="AR865" s="1"/>
      <c r="AS865" s="1"/>
      <c r="AT865" s="1"/>
      <c r="AU865" s="1"/>
    </row>
    <row r="866" spans="1:47" ht="15.75" thickBot="1" x14ac:dyDescent="0.3">
      <c r="A866" s="34"/>
      <c r="B866" s="1"/>
      <c r="C866" s="1"/>
      <c r="D866" s="1"/>
      <c r="E866" s="1"/>
      <c r="F866" s="1"/>
      <c r="G866" s="1"/>
      <c r="H866" s="1"/>
      <c r="I866" s="1"/>
      <c r="J866" s="1"/>
      <c r="K866" s="1"/>
      <c r="L866" s="1"/>
      <c r="M866" s="1"/>
      <c r="N866" s="1"/>
      <c r="O866" s="1"/>
      <c r="P866" s="1"/>
      <c r="Q866" s="1"/>
      <c r="R866" s="1"/>
      <c r="S866" s="1"/>
      <c r="T866" s="1"/>
      <c r="U866" s="7"/>
      <c r="V866" s="25"/>
      <c r="W866" s="15"/>
      <c r="X866" s="12"/>
      <c r="Y866" s="1"/>
      <c r="Z866" s="1"/>
      <c r="AA866" s="1"/>
      <c r="AB866" s="1"/>
      <c r="AC866" s="1"/>
      <c r="AD866" s="1"/>
      <c r="AE866" s="1"/>
      <c r="AF866" s="1"/>
      <c r="AG866" s="1"/>
      <c r="AH866" s="1"/>
      <c r="AI866" s="1"/>
      <c r="AJ866" s="1"/>
      <c r="AK866" s="1"/>
      <c r="AL866" s="1"/>
      <c r="AM866" s="1"/>
      <c r="AN866" s="1"/>
      <c r="AO866" s="1"/>
      <c r="AP866" s="1"/>
      <c r="AQ866" s="1"/>
      <c r="AR866" s="1"/>
      <c r="AS866" s="1"/>
      <c r="AT866" s="1"/>
      <c r="AU866" s="1"/>
    </row>
    <row r="867" spans="1:47" ht="15.75" thickBot="1" x14ac:dyDescent="0.3">
      <c r="A867" s="34"/>
      <c r="B867" s="1"/>
      <c r="C867" s="1"/>
      <c r="D867" s="1"/>
      <c r="E867" s="1"/>
      <c r="F867" s="1"/>
      <c r="G867" s="1"/>
      <c r="H867" s="1"/>
      <c r="I867" s="1"/>
      <c r="J867" s="1"/>
      <c r="K867" s="1"/>
      <c r="L867" s="1"/>
      <c r="M867" s="1"/>
      <c r="N867" s="1"/>
      <c r="O867" s="1"/>
      <c r="P867" s="1"/>
      <c r="Q867" s="1"/>
      <c r="R867" s="1"/>
      <c r="S867" s="1"/>
      <c r="T867" s="1"/>
      <c r="U867" s="7"/>
      <c r="V867" s="25"/>
      <c r="W867" s="15"/>
      <c r="X867" s="12"/>
      <c r="Y867" s="1"/>
      <c r="Z867" s="1"/>
      <c r="AA867" s="1"/>
      <c r="AB867" s="1"/>
      <c r="AC867" s="1"/>
      <c r="AD867" s="1"/>
      <c r="AE867" s="1"/>
      <c r="AF867" s="1"/>
      <c r="AG867" s="1"/>
      <c r="AH867" s="1"/>
      <c r="AI867" s="1"/>
      <c r="AJ867" s="1"/>
      <c r="AK867" s="1"/>
      <c r="AL867" s="1"/>
      <c r="AM867" s="1"/>
      <c r="AN867" s="1"/>
      <c r="AO867" s="1"/>
      <c r="AP867" s="1"/>
      <c r="AQ867" s="1"/>
      <c r="AR867" s="1"/>
      <c r="AS867" s="1"/>
      <c r="AT867" s="1"/>
      <c r="AU867" s="1"/>
    </row>
    <row r="868" spans="1:47" ht="15.75" thickBot="1" x14ac:dyDescent="0.3">
      <c r="A868" s="34"/>
      <c r="B868" s="1"/>
      <c r="C868" s="1"/>
      <c r="D868" s="1"/>
      <c r="E868" s="1"/>
      <c r="F868" s="1"/>
      <c r="G868" s="1"/>
      <c r="H868" s="1"/>
      <c r="I868" s="1"/>
      <c r="J868" s="1"/>
      <c r="K868" s="1"/>
      <c r="L868" s="1"/>
      <c r="M868" s="1"/>
      <c r="N868" s="1"/>
      <c r="O868" s="1"/>
      <c r="P868" s="1"/>
      <c r="Q868" s="1"/>
      <c r="R868" s="1"/>
      <c r="S868" s="1"/>
      <c r="T868" s="1"/>
      <c r="U868" s="7"/>
      <c r="V868" s="25"/>
      <c r="W868" s="15"/>
      <c r="X868" s="12"/>
      <c r="Y868" s="1"/>
      <c r="Z868" s="1"/>
      <c r="AA868" s="1"/>
      <c r="AB868" s="1"/>
      <c r="AC868" s="1"/>
      <c r="AD868" s="1"/>
      <c r="AE868" s="1"/>
      <c r="AF868" s="1"/>
      <c r="AG868" s="1"/>
      <c r="AH868" s="1"/>
      <c r="AI868" s="1"/>
      <c r="AJ868" s="1"/>
      <c r="AK868" s="1"/>
      <c r="AL868" s="1"/>
      <c r="AM868" s="1"/>
      <c r="AN868" s="1"/>
      <c r="AO868" s="1"/>
      <c r="AP868" s="1"/>
      <c r="AQ868" s="1"/>
      <c r="AR868" s="1"/>
      <c r="AS868" s="1"/>
      <c r="AT868" s="1"/>
      <c r="AU868" s="1"/>
    </row>
    <row r="869" spans="1:47" ht="15.75" thickBot="1" x14ac:dyDescent="0.3">
      <c r="A869" s="34"/>
      <c r="B869" s="1"/>
      <c r="C869" s="1"/>
      <c r="D869" s="1"/>
      <c r="E869" s="1"/>
      <c r="F869" s="1"/>
      <c r="G869" s="1"/>
      <c r="H869" s="1"/>
      <c r="I869" s="1"/>
      <c r="J869" s="1"/>
      <c r="K869" s="1"/>
      <c r="L869" s="1"/>
      <c r="M869" s="1"/>
      <c r="N869" s="1"/>
      <c r="O869" s="1"/>
      <c r="P869" s="1"/>
      <c r="Q869" s="1"/>
      <c r="R869" s="1"/>
      <c r="S869" s="1"/>
      <c r="T869" s="1"/>
      <c r="U869" s="7"/>
      <c r="V869" s="25"/>
      <c r="W869" s="15"/>
      <c r="X869" s="12"/>
      <c r="Y869" s="1"/>
      <c r="Z869" s="1"/>
      <c r="AA869" s="1"/>
      <c r="AB869" s="1"/>
      <c r="AC869" s="1"/>
      <c r="AD869" s="1"/>
      <c r="AE869" s="1"/>
      <c r="AF869" s="1"/>
      <c r="AG869" s="1"/>
      <c r="AH869" s="1"/>
      <c r="AI869" s="1"/>
      <c r="AJ869" s="1"/>
      <c r="AK869" s="1"/>
      <c r="AL869" s="1"/>
      <c r="AM869" s="1"/>
      <c r="AN869" s="1"/>
      <c r="AO869" s="1"/>
      <c r="AP869" s="1"/>
      <c r="AQ869" s="1"/>
      <c r="AR869" s="1"/>
      <c r="AS869" s="1"/>
      <c r="AT869" s="1"/>
      <c r="AU869" s="1"/>
    </row>
    <row r="870" spans="1:47" ht="15.75" thickBot="1" x14ac:dyDescent="0.3">
      <c r="A870" s="34"/>
      <c r="B870" s="1"/>
      <c r="C870" s="1"/>
      <c r="D870" s="1"/>
      <c r="E870" s="1"/>
      <c r="F870" s="1"/>
      <c r="G870" s="1"/>
      <c r="H870" s="1"/>
      <c r="I870" s="1"/>
      <c r="J870" s="1"/>
      <c r="K870" s="1"/>
      <c r="L870" s="1"/>
      <c r="M870" s="1"/>
      <c r="N870" s="1"/>
      <c r="O870" s="1"/>
      <c r="P870" s="1"/>
      <c r="Q870" s="1"/>
      <c r="R870" s="1"/>
      <c r="S870" s="1"/>
      <c r="T870" s="1"/>
      <c r="U870" s="7"/>
      <c r="V870" s="25"/>
      <c r="W870" s="15"/>
      <c r="X870" s="12"/>
      <c r="Y870" s="1"/>
      <c r="Z870" s="1"/>
      <c r="AA870" s="1"/>
      <c r="AB870" s="1"/>
      <c r="AC870" s="1"/>
      <c r="AD870" s="1"/>
      <c r="AE870" s="1"/>
      <c r="AF870" s="1"/>
      <c r="AG870" s="1"/>
      <c r="AH870" s="1"/>
      <c r="AI870" s="1"/>
      <c r="AJ870" s="1"/>
      <c r="AK870" s="1"/>
      <c r="AL870" s="1"/>
      <c r="AM870" s="1"/>
      <c r="AN870" s="1"/>
      <c r="AO870" s="1"/>
      <c r="AP870" s="1"/>
      <c r="AQ870" s="1"/>
      <c r="AR870" s="1"/>
      <c r="AS870" s="1"/>
      <c r="AT870" s="1"/>
      <c r="AU870" s="1"/>
    </row>
    <row r="871" spans="1:47" ht="15.75" thickBot="1" x14ac:dyDescent="0.3">
      <c r="A871" s="34"/>
      <c r="B871" s="1"/>
      <c r="C871" s="1"/>
      <c r="D871" s="1"/>
      <c r="E871" s="1"/>
      <c r="F871" s="1"/>
      <c r="G871" s="1"/>
      <c r="H871" s="1"/>
      <c r="I871" s="1"/>
      <c r="J871" s="1"/>
      <c r="K871" s="1"/>
      <c r="L871" s="1"/>
      <c r="M871" s="1"/>
      <c r="N871" s="1"/>
      <c r="O871" s="1"/>
      <c r="P871" s="1"/>
      <c r="Q871" s="1"/>
      <c r="R871" s="1"/>
      <c r="S871" s="1"/>
      <c r="T871" s="1"/>
      <c r="U871" s="7"/>
      <c r="V871" s="25"/>
      <c r="W871" s="15"/>
      <c r="X871" s="12"/>
      <c r="Y871" s="1"/>
      <c r="Z871" s="1"/>
      <c r="AA871" s="1"/>
      <c r="AB871" s="1"/>
      <c r="AC871" s="1"/>
      <c r="AD871" s="1"/>
      <c r="AE871" s="1"/>
      <c r="AF871" s="1"/>
      <c r="AG871" s="1"/>
      <c r="AH871" s="1"/>
      <c r="AI871" s="1"/>
      <c r="AJ871" s="1"/>
      <c r="AK871" s="1"/>
      <c r="AL871" s="1"/>
      <c r="AM871" s="1"/>
      <c r="AN871" s="1"/>
      <c r="AO871" s="1"/>
      <c r="AP871" s="1"/>
      <c r="AQ871" s="1"/>
      <c r="AR871" s="1"/>
      <c r="AS871" s="1"/>
      <c r="AT871" s="1"/>
      <c r="AU871" s="1"/>
    </row>
    <row r="872" spans="1:47" ht="15.75" thickBot="1" x14ac:dyDescent="0.3">
      <c r="A872" s="34"/>
      <c r="B872" s="1"/>
      <c r="C872" s="1"/>
      <c r="D872" s="1"/>
      <c r="E872" s="1"/>
      <c r="F872" s="1"/>
      <c r="G872" s="1"/>
      <c r="H872" s="1"/>
      <c r="I872" s="1"/>
      <c r="J872" s="1"/>
      <c r="K872" s="1"/>
      <c r="L872" s="1"/>
      <c r="M872" s="1"/>
      <c r="N872" s="1"/>
      <c r="O872" s="1"/>
      <c r="P872" s="1"/>
      <c r="Q872" s="1"/>
      <c r="R872" s="1"/>
      <c r="S872" s="1"/>
      <c r="T872" s="1"/>
      <c r="U872" s="7"/>
      <c r="V872" s="25"/>
      <c r="W872" s="15"/>
      <c r="X872" s="12"/>
      <c r="Y872" s="1"/>
      <c r="Z872" s="1"/>
      <c r="AA872" s="1"/>
      <c r="AB872" s="1"/>
      <c r="AC872" s="1"/>
      <c r="AD872" s="1"/>
      <c r="AE872" s="1"/>
      <c r="AF872" s="1"/>
      <c r="AG872" s="1"/>
      <c r="AH872" s="1"/>
      <c r="AI872" s="1"/>
      <c r="AJ872" s="1"/>
      <c r="AK872" s="1"/>
      <c r="AL872" s="1"/>
      <c r="AM872" s="1"/>
      <c r="AN872" s="1"/>
      <c r="AO872" s="1"/>
      <c r="AP872" s="1"/>
      <c r="AQ872" s="1"/>
      <c r="AR872" s="1"/>
      <c r="AS872" s="1"/>
      <c r="AT872" s="1"/>
      <c r="AU872" s="1"/>
    </row>
    <row r="873" spans="1:47" ht="15.75" thickBot="1" x14ac:dyDescent="0.3">
      <c r="A873" s="34"/>
      <c r="B873" s="1"/>
      <c r="C873" s="1"/>
      <c r="D873" s="1"/>
      <c r="E873" s="1"/>
      <c r="F873" s="1"/>
      <c r="G873" s="1"/>
      <c r="H873" s="1"/>
      <c r="I873" s="1"/>
      <c r="J873" s="1"/>
      <c r="K873" s="1"/>
      <c r="L873" s="1"/>
      <c r="M873" s="1"/>
      <c r="N873" s="1"/>
      <c r="O873" s="1"/>
      <c r="P873" s="1"/>
      <c r="Q873" s="1"/>
      <c r="R873" s="1"/>
      <c r="S873" s="1"/>
      <c r="T873" s="1"/>
      <c r="U873" s="7"/>
      <c r="V873" s="25"/>
      <c r="W873" s="15"/>
      <c r="X873" s="12"/>
      <c r="Y873" s="1"/>
      <c r="Z873" s="1"/>
      <c r="AA873" s="1"/>
      <c r="AB873" s="1"/>
      <c r="AC873" s="1"/>
      <c r="AD873" s="1"/>
      <c r="AE873" s="1"/>
      <c r="AF873" s="1"/>
      <c r="AG873" s="1"/>
      <c r="AH873" s="1"/>
      <c r="AI873" s="1"/>
      <c r="AJ873" s="1"/>
      <c r="AK873" s="1"/>
      <c r="AL873" s="1"/>
      <c r="AM873" s="1"/>
      <c r="AN873" s="1"/>
      <c r="AO873" s="1"/>
      <c r="AP873" s="1"/>
      <c r="AQ873" s="1"/>
      <c r="AR873" s="1"/>
      <c r="AS873" s="1"/>
      <c r="AT873" s="1"/>
      <c r="AU873" s="1"/>
    </row>
    <row r="874" spans="1:47" ht="15.75" thickBot="1" x14ac:dyDescent="0.3">
      <c r="A874" s="34"/>
      <c r="B874" s="1"/>
      <c r="C874" s="1"/>
      <c r="D874" s="1"/>
      <c r="E874" s="1"/>
      <c r="F874" s="1"/>
      <c r="G874" s="1"/>
      <c r="H874" s="1"/>
      <c r="I874" s="1"/>
      <c r="J874" s="1"/>
      <c r="K874" s="1"/>
      <c r="L874" s="1"/>
      <c r="M874" s="1"/>
      <c r="N874" s="1"/>
      <c r="O874" s="1"/>
      <c r="P874" s="1"/>
      <c r="Q874" s="1"/>
      <c r="R874" s="1"/>
      <c r="S874" s="1"/>
      <c r="T874" s="1"/>
      <c r="U874" s="7"/>
      <c r="V874" s="25"/>
      <c r="W874" s="15"/>
      <c r="X874" s="12"/>
      <c r="Y874" s="1"/>
      <c r="Z874" s="1"/>
      <c r="AA874" s="1"/>
      <c r="AB874" s="1"/>
      <c r="AC874" s="1"/>
      <c r="AD874" s="1"/>
      <c r="AE874" s="1"/>
      <c r="AF874" s="1"/>
      <c r="AG874" s="1"/>
      <c r="AH874" s="1"/>
      <c r="AI874" s="1"/>
      <c r="AJ874" s="1"/>
      <c r="AK874" s="1"/>
      <c r="AL874" s="1"/>
      <c r="AM874" s="1"/>
      <c r="AN874" s="1"/>
      <c r="AO874" s="1"/>
      <c r="AP874" s="1"/>
      <c r="AQ874" s="1"/>
      <c r="AR874" s="1"/>
      <c r="AS874" s="1"/>
      <c r="AT874" s="1"/>
      <c r="AU874" s="1"/>
    </row>
    <row r="875" spans="1:47" ht="15.75" thickBot="1" x14ac:dyDescent="0.3">
      <c r="A875" s="34"/>
      <c r="B875" s="1"/>
      <c r="C875" s="1"/>
      <c r="D875" s="1"/>
      <c r="E875" s="1"/>
      <c r="F875" s="1"/>
      <c r="G875" s="1"/>
      <c r="H875" s="1"/>
      <c r="I875" s="1"/>
      <c r="J875" s="1"/>
      <c r="K875" s="1"/>
      <c r="L875" s="1"/>
      <c r="M875" s="1"/>
      <c r="N875" s="1"/>
      <c r="O875" s="1"/>
      <c r="P875" s="1"/>
      <c r="Q875" s="1"/>
      <c r="R875" s="1"/>
      <c r="S875" s="1"/>
      <c r="T875" s="1"/>
      <c r="U875" s="7"/>
      <c r="V875" s="25"/>
      <c r="W875" s="15"/>
      <c r="X875" s="12"/>
      <c r="Y875" s="1"/>
      <c r="Z875" s="1"/>
      <c r="AA875" s="1"/>
      <c r="AB875" s="1"/>
      <c r="AC875" s="1"/>
      <c r="AD875" s="1"/>
      <c r="AE875" s="1"/>
      <c r="AF875" s="1"/>
      <c r="AG875" s="1"/>
      <c r="AH875" s="1"/>
      <c r="AI875" s="1"/>
      <c r="AJ875" s="1"/>
      <c r="AK875" s="1"/>
      <c r="AL875" s="1"/>
      <c r="AM875" s="1"/>
      <c r="AN875" s="1"/>
      <c r="AO875" s="1"/>
      <c r="AP875" s="1"/>
      <c r="AQ875" s="1"/>
      <c r="AR875" s="1"/>
      <c r="AS875" s="1"/>
      <c r="AT875" s="1"/>
      <c r="AU875" s="1"/>
    </row>
    <row r="876" spans="1:47" ht="15.75" thickBot="1" x14ac:dyDescent="0.3">
      <c r="A876" s="34"/>
      <c r="B876" s="1"/>
      <c r="C876" s="1"/>
      <c r="D876" s="1"/>
      <c r="E876" s="1"/>
      <c r="F876" s="1"/>
      <c r="G876" s="1"/>
      <c r="H876" s="1"/>
      <c r="I876" s="1"/>
      <c r="J876" s="1"/>
      <c r="K876" s="1"/>
      <c r="L876" s="1"/>
      <c r="M876" s="1"/>
      <c r="N876" s="1"/>
      <c r="O876" s="1"/>
      <c r="P876" s="1"/>
      <c r="Q876" s="1"/>
      <c r="R876" s="1"/>
      <c r="S876" s="1"/>
      <c r="T876" s="1"/>
      <c r="U876" s="7"/>
      <c r="V876" s="25"/>
      <c r="W876" s="15"/>
      <c r="X876" s="12"/>
      <c r="Y876" s="1"/>
      <c r="Z876" s="1"/>
      <c r="AA876" s="1"/>
      <c r="AB876" s="1"/>
      <c r="AC876" s="1"/>
      <c r="AD876" s="1"/>
      <c r="AE876" s="1"/>
      <c r="AF876" s="1"/>
      <c r="AG876" s="1"/>
      <c r="AH876" s="1"/>
      <c r="AI876" s="1"/>
      <c r="AJ876" s="1"/>
      <c r="AK876" s="1"/>
      <c r="AL876" s="1"/>
      <c r="AM876" s="1"/>
      <c r="AN876" s="1"/>
      <c r="AO876" s="1"/>
      <c r="AP876" s="1"/>
      <c r="AQ876" s="1"/>
      <c r="AR876" s="1"/>
      <c r="AS876" s="1"/>
      <c r="AT876" s="1"/>
      <c r="AU876" s="1"/>
    </row>
    <row r="877" spans="1:47" ht="15.75" thickBot="1" x14ac:dyDescent="0.3">
      <c r="A877" s="34"/>
      <c r="B877" s="1"/>
      <c r="C877" s="1"/>
      <c r="D877" s="1"/>
      <c r="E877" s="1"/>
      <c r="F877" s="1"/>
      <c r="G877" s="1"/>
      <c r="H877" s="1"/>
      <c r="I877" s="1"/>
      <c r="J877" s="1"/>
      <c r="K877" s="1"/>
      <c r="L877" s="1"/>
      <c r="M877" s="1"/>
      <c r="N877" s="1"/>
      <c r="O877" s="1"/>
      <c r="P877" s="1"/>
      <c r="Q877" s="1"/>
      <c r="R877" s="1"/>
      <c r="S877" s="1"/>
      <c r="T877" s="1"/>
      <c r="U877" s="7"/>
      <c r="V877" s="25"/>
      <c r="W877" s="15"/>
      <c r="X877" s="12"/>
      <c r="Y877" s="1"/>
      <c r="Z877" s="1"/>
      <c r="AA877" s="1"/>
      <c r="AB877" s="1"/>
      <c r="AC877" s="1"/>
      <c r="AD877" s="1"/>
      <c r="AE877" s="1"/>
      <c r="AF877" s="1"/>
      <c r="AG877" s="1"/>
      <c r="AH877" s="1"/>
      <c r="AI877" s="1"/>
      <c r="AJ877" s="1"/>
      <c r="AK877" s="1"/>
      <c r="AL877" s="1"/>
      <c r="AM877" s="1"/>
      <c r="AN877" s="1"/>
      <c r="AO877" s="1"/>
      <c r="AP877" s="1"/>
      <c r="AQ877" s="1"/>
      <c r="AR877" s="1"/>
      <c r="AS877" s="1"/>
      <c r="AT877" s="1"/>
      <c r="AU877" s="1"/>
    </row>
    <row r="878" spans="1:47" ht="15.75" thickBot="1" x14ac:dyDescent="0.3">
      <c r="A878" s="34"/>
      <c r="B878" s="1"/>
      <c r="C878" s="1"/>
      <c r="D878" s="1"/>
      <c r="E878" s="1"/>
      <c r="F878" s="1"/>
      <c r="G878" s="1"/>
      <c r="H878" s="1"/>
      <c r="I878" s="1"/>
      <c r="J878" s="1"/>
      <c r="K878" s="1"/>
      <c r="L878" s="1"/>
      <c r="M878" s="1"/>
      <c r="N878" s="1"/>
      <c r="O878" s="1"/>
      <c r="P878" s="1"/>
      <c r="Q878" s="1"/>
      <c r="R878" s="1"/>
      <c r="S878" s="1"/>
      <c r="T878" s="1"/>
      <c r="U878" s="7"/>
      <c r="V878" s="25"/>
      <c r="W878" s="15"/>
      <c r="X878" s="12"/>
      <c r="Y878" s="1"/>
      <c r="Z878" s="1"/>
      <c r="AA878" s="1"/>
      <c r="AB878" s="1"/>
      <c r="AC878" s="1"/>
      <c r="AD878" s="1"/>
      <c r="AE878" s="1"/>
      <c r="AF878" s="1"/>
      <c r="AG878" s="1"/>
      <c r="AH878" s="1"/>
      <c r="AI878" s="1"/>
      <c r="AJ878" s="1"/>
      <c r="AK878" s="1"/>
      <c r="AL878" s="1"/>
      <c r="AM878" s="1"/>
      <c r="AN878" s="1"/>
      <c r="AO878" s="1"/>
      <c r="AP878" s="1"/>
      <c r="AQ878" s="1"/>
      <c r="AR878" s="1"/>
      <c r="AS878" s="1"/>
      <c r="AT878" s="1"/>
      <c r="AU878" s="1"/>
    </row>
    <row r="879" spans="1:47" ht="15.75" thickBot="1" x14ac:dyDescent="0.3">
      <c r="A879" s="34"/>
      <c r="B879" s="1"/>
      <c r="C879" s="1"/>
      <c r="D879" s="1"/>
      <c r="E879" s="1"/>
      <c r="F879" s="1"/>
      <c r="G879" s="1"/>
      <c r="H879" s="1"/>
      <c r="I879" s="1"/>
      <c r="J879" s="1"/>
      <c r="K879" s="1"/>
      <c r="L879" s="1"/>
      <c r="M879" s="1"/>
      <c r="N879" s="1"/>
      <c r="O879" s="1"/>
      <c r="P879" s="1"/>
      <c r="Q879" s="1"/>
      <c r="R879" s="1"/>
      <c r="S879" s="1"/>
      <c r="T879" s="1"/>
      <c r="U879" s="7"/>
      <c r="V879" s="25"/>
      <c r="W879" s="15"/>
      <c r="X879" s="12"/>
      <c r="Y879" s="1"/>
      <c r="Z879" s="1"/>
      <c r="AA879" s="1"/>
      <c r="AB879" s="1"/>
      <c r="AC879" s="1"/>
      <c r="AD879" s="1"/>
      <c r="AE879" s="1"/>
      <c r="AF879" s="1"/>
      <c r="AG879" s="1"/>
      <c r="AH879" s="1"/>
      <c r="AI879" s="1"/>
      <c r="AJ879" s="1"/>
      <c r="AK879" s="1"/>
      <c r="AL879" s="1"/>
      <c r="AM879" s="1"/>
      <c r="AN879" s="1"/>
      <c r="AO879" s="1"/>
      <c r="AP879" s="1"/>
      <c r="AQ879" s="1"/>
      <c r="AR879" s="1"/>
      <c r="AS879" s="1"/>
      <c r="AT879" s="1"/>
      <c r="AU879" s="1"/>
    </row>
    <row r="880" spans="1:47" ht="15.75" thickBot="1" x14ac:dyDescent="0.3">
      <c r="A880" s="34"/>
      <c r="B880" s="1"/>
      <c r="C880" s="1"/>
      <c r="D880" s="1"/>
      <c r="E880" s="1"/>
      <c r="F880" s="1"/>
      <c r="G880" s="1"/>
      <c r="H880" s="1"/>
      <c r="I880" s="1"/>
      <c r="J880" s="1"/>
      <c r="K880" s="1"/>
      <c r="L880" s="1"/>
      <c r="M880" s="1"/>
      <c r="N880" s="1"/>
      <c r="O880" s="1"/>
      <c r="P880" s="1"/>
      <c r="Q880" s="1"/>
      <c r="R880" s="1"/>
      <c r="S880" s="1"/>
      <c r="T880" s="1"/>
      <c r="U880" s="7"/>
      <c r="V880" s="25"/>
      <c r="W880" s="15"/>
      <c r="X880" s="12"/>
      <c r="Y880" s="1"/>
      <c r="Z880" s="1"/>
      <c r="AA880" s="1"/>
      <c r="AB880" s="1"/>
      <c r="AC880" s="1"/>
      <c r="AD880" s="1"/>
      <c r="AE880" s="1"/>
      <c r="AF880" s="1"/>
      <c r="AG880" s="1"/>
      <c r="AH880" s="1"/>
      <c r="AI880" s="1"/>
      <c r="AJ880" s="1"/>
      <c r="AK880" s="1"/>
      <c r="AL880" s="1"/>
      <c r="AM880" s="1"/>
      <c r="AN880" s="1"/>
      <c r="AO880" s="1"/>
      <c r="AP880" s="1"/>
      <c r="AQ880" s="1"/>
      <c r="AR880" s="1"/>
      <c r="AS880" s="1"/>
      <c r="AT880" s="1"/>
      <c r="AU880" s="1"/>
    </row>
    <row r="881" spans="1:47" ht="15.75" thickBot="1" x14ac:dyDescent="0.3">
      <c r="A881" s="34"/>
      <c r="B881" s="1"/>
      <c r="C881" s="1"/>
      <c r="D881" s="1"/>
      <c r="E881" s="1"/>
      <c r="F881" s="1"/>
      <c r="G881" s="1"/>
      <c r="H881" s="1"/>
      <c r="I881" s="1"/>
      <c r="J881" s="1"/>
      <c r="K881" s="1"/>
      <c r="L881" s="1"/>
      <c r="M881" s="1"/>
      <c r="N881" s="1"/>
      <c r="O881" s="1"/>
      <c r="P881" s="1"/>
      <c r="Q881" s="1"/>
      <c r="R881" s="1"/>
      <c r="S881" s="1"/>
      <c r="T881" s="1"/>
      <c r="U881" s="7"/>
      <c r="V881" s="25"/>
      <c r="W881" s="15"/>
      <c r="X881" s="12"/>
      <c r="Y881" s="1"/>
      <c r="Z881" s="1"/>
      <c r="AA881" s="1"/>
      <c r="AB881" s="1"/>
      <c r="AC881" s="1"/>
      <c r="AD881" s="1"/>
      <c r="AE881" s="1"/>
      <c r="AF881" s="1"/>
      <c r="AG881" s="1"/>
      <c r="AH881" s="1"/>
      <c r="AI881" s="1"/>
      <c r="AJ881" s="1"/>
      <c r="AK881" s="1"/>
      <c r="AL881" s="1"/>
      <c r="AM881" s="1"/>
      <c r="AN881" s="1"/>
      <c r="AO881" s="1"/>
      <c r="AP881" s="1"/>
      <c r="AQ881" s="1"/>
      <c r="AR881" s="1"/>
      <c r="AS881" s="1"/>
      <c r="AT881" s="1"/>
      <c r="AU881" s="1"/>
    </row>
    <row r="882" spans="1:47" ht="15.75" thickBot="1" x14ac:dyDescent="0.3">
      <c r="A882" s="34"/>
      <c r="B882" s="1"/>
      <c r="C882" s="1"/>
      <c r="D882" s="1"/>
      <c r="E882" s="1"/>
      <c r="F882" s="1"/>
      <c r="G882" s="1"/>
      <c r="H882" s="1"/>
      <c r="I882" s="1"/>
      <c r="J882" s="1"/>
      <c r="K882" s="1"/>
      <c r="L882" s="1"/>
      <c r="M882" s="1"/>
      <c r="N882" s="1"/>
      <c r="O882" s="1"/>
      <c r="P882" s="1"/>
      <c r="Q882" s="1"/>
      <c r="R882" s="1"/>
      <c r="S882" s="1"/>
      <c r="T882" s="1"/>
      <c r="U882" s="7"/>
      <c r="V882" s="25"/>
      <c r="W882" s="15"/>
      <c r="X882" s="12"/>
      <c r="Y882" s="1"/>
      <c r="Z882" s="1"/>
      <c r="AA882" s="1"/>
      <c r="AB882" s="1"/>
      <c r="AC882" s="1"/>
      <c r="AD882" s="1"/>
      <c r="AE882" s="1"/>
      <c r="AF882" s="1"/>
      <c r="AG882" s="1"/>
      <c r="AH882" s="1"/>
      <c r="AI882" s="1"/>
      <c r="AJ882" s="1"/>
      <c r="AK882" s="1"/>
      <c r="AL882" s="1"/>
      <c r="AM882" s="1"/>
      <c r="AN882" s="1"/>
      <c r="AO882" s="1"/>
      <c r="AP882" s="1"/>
      <c r="AQ882" s="1"/>
      <c r="AR882" s="1"/>
      <c r="AS882" s="1"/>
      <c r="AT882" s="1"/>
      <c r="AU882" s="1"/>
    </row>
    <row r="883" spans="1:47" ht="15.75" thickBot="1" x14ac:dyDescent="0.3">
      <c r="A883" s="34"/>
      <c r="B883" s="1"/>
      <c r="C883" s="1"/>
      <c r="D883" s="1"/>
      <c r="E883" s="1"/>
      <c r="F883" s="1"/>
      <c r="G883" s="1"/>
      <c r="H883" s="1"/>
      <c r="I883" s="1"/>
      <c r="J883" s="1"/>
      <c r="K883" s="1"/>
      <c r="L883" s="1"/>
      <c r="M883" s="1"/>
      <c r="N883" s="1"/>
      <c r="O883" s="1"/>
      <c r="P883" s="1"/>
      <c r="Q883" s="1"/>
      <c r="R883" s="1"/>
      <c r="S883" s="1"/>
      <c r="T883" s="1"/>
      <c r="U883" s="7"/>
      <c r="V883" s="25"/>
      <c r="W883" s="15"/>
      <c r="X883" s="12"/>
      <c r="Y883" s="1"/>
      <c r="Z883" s="1"/>
      <c r="AA883" s="1"/>
      <c r="AB883" s="1"/>
      <c r="AC883" s="1"/>
      <c r="AD883" s="1"/>
      <c r="AE883" s="1"/>
      <c r="AF883" s="1"/>
      <c r="AG883" s="1"/>
      <c r="AH883" s="1"/>
      <c r="AI883" s="1"/>
      <c r="AJ883" s="1"/>
      <c r="AK883" s="1"/>
      <c r="AL883" s="1"/>
      <c r="AM883" s="1"/>
      <c r="AN883" s="1"/>
      <c r="AO883" s="1"/>
      <c r="AP883" s="1"/>
      <c r="AQ883" s="1"/>
      <c r="AR883" s="1"/>
      <c r="AS883" s="1"/>
      <c r="AT883" s="1"/>
      <c r="AU883" s="1"/>
    </row>
    <row r="884" spans="1:47" ht="15.75" thickBot="1" x14ac:dyDescent="0.3">
      <c r="A884" s="34"/>
      <c r="B884" s="1"/>
      <c r="C884" s="1"/>
      <c r="D884" s="1"/>
      <c r="E884" s="1"/>
      <c r="F884" s="1"/>
      <c r="G884" s="1"/>
      <c r="H884" s="1"/>
      <c r="I884" s="1"/>
      <c r="J884" s="1"/>
      <c r="K884" s="1"/>
      <c r="L884" s="1"/>
      <c r="M884" s="1"/>
      <c r="N884" s="1"/>
      <c r="O884" s="1"/>
      <c r="P884" s="1"/>
      <c r="Q884" s="1"/>
      <c r="R884" s="1"/>
      <c r="S884" s="1"/>
      <c r="T884" s="1"/>
      <c r="U884" s="7"/>
      <c r="V884" s="25"/>
      <c r="W884" s="15"/>
      <c r="X884" s="12"/>
      <c r="Y884" s="1"/>
      <c r="Z884" s="1"/>
      <c r="AA884" s="1"/>
      <c r="AB884" s="1"/>
      <c r="AC884" s="1"/>
      <c r="AD884" s="1"/>
      <c r="AE884" s="1"/>
      <c r="AF884" s="1"/>
      <c r="AG884" s="1"/>
      <c r="AH884" s="1"/>
      <c r="AI884" s="1"/>
      <c r="AJ884" s="1"/>
      <c r="AK884" s="1"/>
      <c r="AL884" s="1"/>
      <c r="AM884" s="1"/>
      <c r="AN884" s="1"/>
      <c r="AO884" s="1"/>
      <c r="AP884" s="1"/>
      <c r="AQ884" s="1"/>
      <c r="AR884" s="1"/>
      <c r="AS884" s="1"/>
      <c r="AT884" s="1"/>
      <c r="AU884" s="1"/>
    </row>
    <row r="885" spans="1:47" ht="15.75" thickBot="1" x14ac:dyDescent="0.3">
      <c r="A885" s="34"/>
      <c r="B885" s="1"/>
      <c r="C885" s="1"/>
      <c r="D885" s="1"/>
      <c r="E885" s="1"/>
      <c r="F885" s="1"/>
      <c r="G885" s="1"/>
      <c r="H885" s="1"/>
      <c r="I885" s="1"/>
      <c r="J885" s="1"/>
      <c r="K885" s="1"/>
      <c r="L885" s="1"/>
      <c r="M885" s="1"/>
      <c r="N885" s="1"/>
      <c r="O885" s="1"/>
      <c r="P885" s="1"/>
      <c r="Q885" s="1"/>
      <c r="R885" s="1"/>
      <c r="S885" s="1"/>
      <c r="T885" s="1"/>
      <c r="U885" s="7"/>
      <c r="V885" s="25"/>
      <c r="W885" s="15"/>
      <c r="X885" s="12"/>
      <c r="Y885" s="1"/>
      <c r="Z885" s="1"/>
      <c r="AA885" s="1"/>
      <c r="AB885" s="1"/>
      <c r="AC885" s="1"/>
      <c r="AD885" s="1"/>
      <c r="AE885" s="1"/>
      <c r="AF885" s="1"/>
      <c r="AG885" s="1"/>
      <c r="AH885" s="1"/>
      <c r="AI885" s="1"/>
      <c r="AJ885" s="1"/>
      <c r="AK885" s="1"/>
      <c r="AL885" s="1"/>
      <c r="AM885" s="1"/>
      <c r="AN885" s="1"/>
      <c r="AO885" s="1"/>
      <c r="AP885" s="1"/>
      <c r="AQ885" s="1"/>
      <c r="AR885" s="1"/>
      <c r="AS885" s="1"/>
      <c r="AT885" s="1"/>
      <c r="AU885" s="1"/>
    </row>
    <row r="886" spans="1:47" ht="15.75" thickBot="1" x14ac:dyDescent="0.3">
      <c r="A886" s="34"/>
      <c r="B886" s="1"/>
      <c r="C886" s="1"/>
      <c r="D886" s="1"/>
      <c r="E886" s="1"/>
      <c r="F886" s="1"/>
      <c r="G886" s="1"/>
      <c r="H886" s="1"/>
      <c r="I886" s="1"/>
      <c r="J886" s="1"/>
      <c r="K886" s="1"/>
      <c r="L886" s="1"/>
      <c r="M886" s="1"/>
      <c r="N886" s="1"/>
      <c r="O886" s="1"/>
      <c r="P886" s="1"/>
      <c r="Q886" s="1"/>
      <c r="R886" s="1"/>
      <c r="S886" s="1"/>
      <c r="T886" s="1"/>
      <c r="U886" s="7"/>
      <c r="V886" s="25"/>
      <c r="W886" s="15"/>
      <c r="X886" s="12"/>
      <c r="Y886" s="1"/>
      <c r="Z886" s="1"/>
      <c r="AA886" s="1"/>
      <c r="AB886" s="1"/>
      <c r="AC886" s="1"/>
      <c r="AD886" s="1"/>
      <c r="AE886" s="1"/>
      <c r="AF886" s="1"/>
      <c r="AG886" s="1"/>
      <c r="AH886" s="1"/>
      <c r="AI886" s="1"/>
      <c r="AJ886" s="1"/>
      <c r="AK886" s="1"/>
      <c r="AL886" s="1"/>
      <c r="AM886" s="1"/>
      <c r="AN886" s="1"/>
      <c r="AO886" s="1"/>
      <c r="AP886" s="1"/>
      <c r="AQ886" s="1"/>
      <c r="AR886" s="1"/>
      <c r="AS886" s="1"/>
      <c r="AT886" s="1"/>
      <c r="AU886" s="1"/>
    </row>
    <row r="887" spans="1:47" ht="15.75" thickBot="1" x14ac:dyDescent="0.3">
      <c r="A887" s="34"/>
      <c r="B887" s="1"/>
      <c r="C887" s="1"/>
      <c r="D887" s="1"/>
      <c r="E887" s="1"/>
      <c r="F887" s="1"/>
      <c r="G887" s="1"/>
      <c r="H887" s="1"/>
      <c r="I887" s="1"/>
      <c r="J887" s="1"/>
      <c r="K887" s="1"/>
      <c r="L887" s="1"/>
      <c r="M887" s="1"/>
      <c r="N887" s="1"/>
      <c r="O887" s="1"/>
      <c r="P887" s="1"/>
      <c r="Q887" s="1"/>
      <c r="R887" s="1"/>
      <c r="S887" s="1"/>
      <c r="T887" s="1"/>
      <c r="U887" s="7"/>
      <c r="V887" s="25"/>
      <c r="W887" s="15"/>
      <c r="X887" s="12"/>
      <c r="Y887" s="1"/>
      <c r="Z887" s="1"/>
      <c r="AA887" s="1"/>
      <c r="AB887" s="1"/>
      <c r="AC887" s="1"/>
      <c r="AD887" s="1"/>
      <c r="AE887" s="1"/>
      <c r="AF887" s="1"/>
      <c r="AG887" s="1"/>
      <c r="AH887" s="1"/>
      <c r="AI887" s="1"/>
      <c r="AJ887" s="1"/>
      <c r="AK887" s="1"/>
      <c r="AL887" s="1"/>
      <c r="AM887" s="1"/>
      <c r="AN887" s="1"/>
      <c r="AO887" s="1"/>
      <c r="AP887" s="1"/>
      <c r="AQ887" s="1"/>
      <c r="AR887" s="1"/>
      <c r="AS887" s="1"/>
      <c r="AT887" s="1"/>
      <c r="AU887" s="1"/>
    </row>
    <row r="888" spans="1:47" ht="15.75" thickBot="1" x14ac:dyDescent="0.3">
      <c r="A888" s="34"/>
      <c r="B888" s="1"/>
      <c r="C888" s="1"/>
      <c r="D888" s="1"/>
      <c r="E888" s="1"/>
      <c r="F888" s="1"/>
      <c r="G888" s="1"/>
      <c r="H888" s="1"/>
      <c r="I888" s="1"/>
      <c r="J888" s="1"/>
      <c r="K888" s="1"/>
      <c r="L888" s="1"/>
      <c r="M888" s="1"/>
      <c r="N888" s="1"/>
      <c r="O888" s="1"/>
      <c r="P888" s="1"/>
      <c r="Q888" s="1"/>
      <c r="R888" s="1"/>
      <c r="S888" s="1"/>
      <c r="T888" s="1"/>
      <c r="U888" s="7"/>
      <c r="V888" s="25"/>
      <c r="W888" s="15"/>
      <c r="X888" s="12"/>
      <c r="Y888" s="1"/>
      <c r="Z888" s="1"/>
      <c r="AA888" s="1"/>
      <c r="AB888" s="1"/>
      <c r="AC888" s="1"/>
      <c r="AD888" s="1"/>
      <c r="AE888" s="1"/>
      <c r="AF888" s="1"/>
      <c r="AG888" s="1"/>
      <c r="AH888" s="1"/>
      <c r="AI888" s="1"/>
      <c r="AJ888" s="1"/>
      <c r="AK888" s="1"/>
      <c r="AL888" s="1"/>
      <c r="AM888" s="1"/>
      <c r="AN888" s="1"/>
      <c r="AO888" s="1"/>
      <c r="AP888" s="1"/>
      <c r="AQ888" s="1"/>
      <c r="AR888" s="1"/>
      <c r="AS888" s="1"/>
      <c r="AT888" s="1"/>
      <c r="AU888" s="1"/>
    </row>
    <row r="889" spans="1:47" ht="15.75" thickBot="1" x14ac:dyDescent="0.3">
      <c r="A889" s="34"/>
      <c r="B889" s="1"/>
      <c r="C889" s="1"/>
      <c r="D889" s="1"/>
      <c r="E889" s="1"/>
      <c r="F889" s="1"/>
      <c r="G889" s="1"/>
      <c r="H889" s="1"/>
      <c r="I889" s="1"/>
      <c r="J889" s="1"/>
      <c r="K889" s="1"/>
      <c r="L889" s="1"/>
      <c r="M889" s="1"/>
      <c r="N889" s="1"/>
      <c r="O889" s="1"/>
      <c r="P889" s="1"/>
      <c r="Q889" s="1"/>
      <c r="R889" s="1"/>
      <c r="S889" s="1"/>
      <c r="T889" s="1"/>
      <c r="U889" s="7"/>
      <c r="V889" s="25"/>
      <c r="W889" s="15"/>
      <c r="X889" s="12"/>
      <c r="Y889" s="1"/>
      <c r="Z889" s="1"/>
      <c r="AA889" s="1"/>
      <c r="AB889" s="1"/>
      <c r="AC889" s="1"/>
      <c r="AD889" s="1"/>
      <c r="AE889" s="1"/>
      <c r="AF889" s="1"/>
      <c r="AG889" s="1"/>
      <c r="AH889" s="1"/>
      <c r="AI889" s="1"/>
      <c r="AJ889" s="1"/>
      <c r="AK889" s="1"/>
      <c r="AL889" s="1"/>
      <c r="AM889" s="1"/>
      <c r="AN889" s="1"/>
      <c r="AO889" s="1"/>
      <c r="AP889" s="1"/>
      <c r="AQ889" s="1"/>
      <c r="AR889" s="1"/>
      <c r="AS889" s="1"/>
      <c r="AT889" s="1"/>
      <c r="AU889" s="1"/>
    </row>
    <row r="890" spans="1:47" ht="15.75" thickBot="1" x14ac:dyDescent="0.3">
      <c r="A890" s="34"/>
      <c r="B890" s="1"/>
      <c r="C890" s="1"/>
      <c r="D890" s="1"/>
      <c r="E890" s="1"/>
      <c r="F890" s="1"/>
      <c r="G890" s="1"/>
      <c r="H890" s="1"/>
      <c r="I890" s="1"/>
      <c r="J890" s="1"/>
      <c r="K890" s="1"/>
      <c r="L890" s="1"/>
      <c r="M890" s="1"/>
      <c r="N890" s="1"/>
      <c r="O890" s="1"/>
      <c r="P890" s="1"/>
      <c r="Q890" s="1"/>
      <c r="R890" s="1"/>
      <c r="S890" s="1"/>
      <c r="T890" s="1"/>
      <c r="U890" s="7"/>
      <c r="V890" s="25"/>
      <c r="W890" s="15"/>
      <c r="X890" s="12"/>
      <c r="Y890" s="1"/>
      <c r="Z890" s="1"/>
      <c r="AA890" s="1"/>
      <c r="AB890" s="1"/>
      <c r="AC890" s="1"/>
      <c r="AD890" s="1"/>
      <c r="AE890" s="1"/>
      <c r="AF890" s="1"/>
      <c r="AG890" s="1"/>
      <c r="AH890" s="1"/>
      <c r="AI890" s="1"/>
      <c r="AJ890" s="1"/>
      <c r="AK890" s="1"/>
      <c r="AL890" s="1"/>
      <c r="AM890" s="1"/>
      <c r="AN890" s="1"/>
      <c r="AO890" s="1"/>
      <c r="AP890" s="1"/>
      <c r="AQ890" s="1"/>
      <c r="AR890" s="1"/>
      <c r="AS890" s="1"/>
      <c r="AT890" s="1"/>
      <c r="AU890" s="1"/>
    </row>
    <row r="891" spans="1:47" ht="15.75" thickBot="1" x14ac:dyDescent="0.3">
      <c r="A891" s="34"/>
      <c r="B891" s="1"/>
      <c r="C891" s="1"/>
      <c r="D891" s="1"/>
      <c r="E891" s="1"/>
      <c r="F891" s="1"/>
      <c r="G891" s="1"/>
      <c r="H891" s="1"/>
      <c r="I891" s="1"/>
      <c r="J891" s="1"/>
      <c r="K891" s="1"/>
      <c r="L891" s="1"/>
      <c r="M891" s="1"/>
      <c r="N891" s="1"/>
      <c r="O891" s="1"/>
      <c r="P891" s="1"/>
      <c r="Q891" s="1"/>
      <c r="R891" s="1"/>
      <c r="S891" s="1"/>
      <c r="T891" s="1"/>
      <c r="U891" s="7"/>
      <c r="V891" s="25"/>
      <c r="W891" s="15"/>
      <c r="X891" s="12"/>
      <c r="Y891" s="1"/>
      <c r="Z891" s="1"/>
      <c r="AA891" s="1"/>
      <c r="AB891" s="1"/>
      <c r="AC891" s="1"/>
      <c r="AD891" s="1"/>
      <c r="AE891" s="1"/>
      <c r="AF891" s="1"/>
      <c r="AG891" s="1"/>
      <c r="AH891" s="1"/>
      <c r="AI891" s="1"/>
      <c r="AJ891" s="1"/>
      <c r="AK891" s="1"/>
      <c r="AL891" s="1"/>
      <c r="AM891" s="1"/>
      <c r="AN891" s="1"/>
      <c r="AO891" s="1"/>
      <c r="AP891" s="1"/>
      <c r="AQ891" s="1"/>
      <c r="AR891" s="1"/>
      <c r="AS891" s="1"/>
      <c r="AT891" s="1"/>
      <c r="AU891" s="1"/>
    </row>
    <row r="892" spans="1:47" ht="15.75" thickBot="1" x14ac:dyDescent="0.3">
      <c r="A892" s="34"/>
      <c r="B892" s="1"/>
      <c r="C892" s="1"/>
      <c r="D892" s="1"/>
      <c r="E892" s="1"/>
      <c r="F892" s="1"/>
      <c r="G892" s="1"/>
      <c r="H892" s="1"/>
      <c r="I892" s="1"/>
      <c r="J892" s="1"/>
      <c r="K892" s="1"/>
      <c r="L892" s="1"/>
      <c r="M892" s="1"/>
      <c r="N892" s="1"/>
      <c r="O892" s="1"/>
      <c r="P892" s="1"/>
      <c r="Q892" s="1"/>
      <c r="R892" s="1"/>
      <c r="S892" s="1"/>
      <c r="T892" s="1"/>
      <c r="U892" s="7"/>
      <c r="V892" s="25"/>
      <c r="W892" s="15"/>
      <c r="X892" s="12"/>
      <c r="Y892" s="1"/>
      <c r="Z892" s="1"/>
      <c r="AA892" s="1"/>
      <c r="AB892" s="1"/>
      <c r="AC892" s="1"/>
      <c r="AD892" s="1"/>
      <c r="AE892" s="1"/>
      <c r="AF892" s="1"/>
      <c r="AG892" s="1"/>
      <c r="AH892" s="1"/>
      <c r="AI892" s="1"/>
      <c r="AJ892" s="1"/>
      <c r="AK892" s="1"/>
      <c r="AL892" s="1"/>
      <c r="AM892" s="1"/>
      <c r="AN892" s="1"/>
      <c r="AO892" s="1"/>
      <c r="AP892" s="1"/>
      <c r="AQ892" s="1"/>
      <c r="AR892" s="1"/>
      <c r="AS892" s="1"/>
      <c r="AT892" s="1"/>
      <c r="AU892" s="1"/>
    </row>
    <row r="893" spans="1:47" ht="15.75" thickBot="1" x14ac:dyDescent="0.3">
      <c r="A893" s="34"/>
      <c r="B893" s="1"/>
      <c r="C893" s="1"/>
      <c r="D893" s="1"/>
      <c r="E893" s="1"/>
      <c r="F893" s="1"/>
      <c r="G893" s="1"/>
      <c r="H893" s="1"/>
      <c r="I893" s="1"/>
      <c r="J893" s="1"/>
      <c r="K893" s="1"/>
      <c r="L893" s="1"/>
      <c r="M893" s="1"/>
      <c r="N893" s="1"/>
      <c r="O893" s="1"/>
      <c r="P893" s="1"/>
      <c r="Q893" s="1"/>
      <c r="R893" s="1"/>
      <c r="S893" s="1"/>
      <c r="T893" s="1"/>
      <c r="U893" s="7"/>
      <c r="V893" s="25"/>
      <c r="W893" s="15"/>
      <c r="X893" s="12"/>
      <c r="Y893" s="1"/>
      <c r="Z893" s="1"/>
      <c r="AA893" s="1"/>
      <c r="AB893" s="1"/>
      <c r="AC893" s="1"/>
      <c r="AD893" s="1"/>
      <c r="AE893" s="1"/>
      <c r="AF893" s="1"/>
      <c r="AG893" s="1"/>
      <c r="AH893" s="1"/>
      <c r="AI893" s="1"/>
      <c r="AJ893" s="1"/>
      <c r="AK893" s="1"/>
      <c r="AL893" s="1"/>
      <c r="AM893" s="1"/>
      <c r="AN893" s="1"/>
      <c r="AO893" s="1"/>
      <c r="AP893" s="1"/>
      <c r="AQ893" s="1"/>
      <c r="AR893" s="1"/>
      <c r="AS893" s="1"/>
      <c r="AT893" s="1"/>
      <c r="AU893" s="1"/>
    </row>
    <row r="894" spans="1:47" ht="15.75" thickBot="1" x14ac:dyDescent="0.3">
      <c r="A894" s="34"/>
      <c r="B894" s="1"/>
      <c r="C894" s="1"/>
      <c r="D894" s="1"/>
      <c r="E894" s="1"/>
      <c r="F894" s="1"/>
      <c r="G894" s="1"/>
      <c r="H894" s="1"/>
      <c r="I894" s="1"/>
      <c r="J894" s="1"/>
      <c r="K894" s="1"/>
      <c r="L894" s="1"/>
      <c r="M894" s="1"/>
      <c r="N894" s="1"/>
      <c r="O894" s="1"/>
      <c r="P894" s="1"/>
      <c r="Q894" s="1"/>
      <c r="R894" s="1"/>
      <c r="S894" s="1"/>
      <c r="T894" s="1"/>
      <c r="U894" s="7"/>
      <c r="V894" s="25"/>
      <c r="W894" s="15"/>
      <c r="X894" s="12"/>
      <c r="Y894" s="1"/>
      <c r="Z894" s="1"/>
      <c r="AA894" s="1"/>
      <c r="AB894" s="1"/>
      <c r="AC894" s="1"/>
      <c r="AD894" s="1"/>
      <c r="AE894" s="1"/>
      <c r="AF894" s="1"/>
      <c r="AG894" s="1"/>
      <c r="AH894" s="1"/>
      <c r="AI894" s="1"/>
      <c r="AJ894" s="1"/>
      <c r="AK894" s="1"/>
      <c r="AL894" s="1"/>
      <c r="AM894" s="1"/>
      <c r="AN894" s="1"/>
      <c r="AO894" s="1"/>
      <c r="AP894" s="1"/>
      <c r="AQ894" s="1"/>
      <c r="AR894" s="1"/>
      <c r="AS894" s="1"/>
      <c r="AT894" s="1"/>
      <c r="AU894" s="1"/>
    </row>
    <row r="895" spans="1:47" ht="15.75" thickBot="1" x14ac:dyDescent="0.3">
      <c r="A895" s="34"/>
      <c r="B895" s="1"/>
      <c r="C895" s="1"/>
      <c r="D895" s="1"/>
      <c r="E895" s="1"/>
      <c r="F895" s="1"/>
      <c r="G895" s="1"/>
      <c r="H895" s="1"/>
      <c r="I895" s="1"/>
      <c r="J895" s="1"/>
      <c r="K895" s="1"/>
      <c r="L895" s="1"/>
      <c r="M895" s="1"/>
      <c r="N895" s="1"/>
      <c r="O895" s="1"/>
      <c r="P895" s="1"/>
      <c r="Q895" s="1"/>
      <c r="R895" s="1"/>
      <c r="S895" s="1"/>
      <c r="T895" s="1"/>
      <c r="U895" s="7"/>
      <c r="V895" s="25"/>
      <c r="W895" s="15"/>
      <c r="X895" s="12"/>
      <c r="Y895" s="1"/>
      <c r="Z895" s="1"/>
      <c r="AA895" s="1"/>
      <c r="AB895" s="1"/>
      <c r="AC895" s="1"/>
      <c r="AD895" s="1"/>
      <c r="AE895" s="1"/>
      <c r="AF895" s="1"/>
      <c r="AG895" s="1"/>
      <c r="AH895" s="1"/>
      <c r="AI895" s="1"/>
      <c r="AJ895" s="1"/>
      <c r="AK895" s="1"/>
      <c r="AL895" s="1"/>
      <c r="AM895" s="1"/>
      <c r="AN895" s="1"/>
      <c r="AO895" s="1"/>
      <c r="AP895" s="1"/>
      <c r="AQ895" s="1"/>
      <c r="AR895" s="1"/>
      <c r="AS895" s="1"/>
      <c r="AT895" s="1"/>
      <c r="AU895" s="1"/>
    </row>
    <row r="896" spans="1:47" ht="15.75" thickBot="1" x14ac:dyDescent="0.3">
      <c r="A896" s="34"/>
      <c r="B896" s="1"/>
      <c r="C896" s="1"/>
      <c r="D896" s="1"/>
      <c r="E896" s="1"/>
      <c r="F896" s="1"/>
      <c r="G896" s="1"/>
      <c r="H896" s="1"/>
      <c r="I896" s="1"/>
      <c r="J896" s="1"/>
      <c r="K896" s="1"/>
      <c r="L896" s="1"/>
      <c r="M896" s="1"/>
      <c r="N896" s="1"/>
      <c r="O896" s="1"/>
      <c r="P896" s="1"/>
      <c r="Q896" s="1"/>
      <c r="R896" s="1"/>
      <c r="S896" s="1"/>
      <c r="T896" s="1"/>
      <c r="U896" s="7"/>
      <c r="V896" s="25"/>
      <c r="W896" s="15"/>
      <c r="X896" s="12"/>
      <c r="Y896" s="1"/>
      <c r="Z896" s="1"/>
      <c r="AA896" s="1"/>
      <c r="AB896" s="1"/>
      <c r="AC896" s="1"/>
      <c r="AD896" s="1"/>
      <c r="AE896" s="1"/>
      <c r="AF896" s="1"/>
      <c r="AG896" s="1"/>
      <c r="AH896" s="1"/>
      <c r="AI896" s="1"/>
      <c r="AJ896" s="1"/>
      <c r="AK896" s="1"/>
      <c r="AL896" s="1"/>
      <c r="AM896" s="1"/>
      <c r="AN896" s="1"/>
      <c r="AO896" s="1"/>
      <c r="AP896" s="1"/>
      <c r="AQ896" s="1"/>
      <c r="AR896" s="1"/>
      <c r="AS896" s="1"/>
      <c r="AT896" s="1"/>
      <c r="AU896" s="1"/>
    </row>
    <row r="897" spans="1:47" ht="15.75" thickBot="1" x14ac:dyDescent="0.3">
      <c r="A897" s="34"/>
      <c r="B897" s="1"/>
      <c r="C897" s="1"/>
      <c r="D897" s="1"/>
      <c r="E897" s="1"/>
      <c r="F897" s="1"/>
      <c r="G897" s="1"/>
      <c r="H897" s="1"/>
      <c r="I897" s="1"/>
      <c r="J897" s="1"/>
      <c r="K897" s="1"/>
      <c r="L897" s="1"/>
      <c r="M897" s="1"/>
      <c r="N897" s="1"/>
      <c r="O897" s="1"/>
      <c r="P897" s="1"/>
      <c r="Q897" s="1"/>
      <c r="R897" s="1"/>
      <c r="S897" s="1"/>
      <c r="T897" s="1"/>
      <c r="U897" s="7"/>
      <c r="V897" s="25"/>
      <c r="W897" s="15"/>
      <c r="X897" s="12"/>
      <c r="Y897" s="1"/>
      <c r="Z897" s="1"/>
      <c r="AA897" s="1"/>
      <c r="AB897" s="1"/>
      <c r="AC897" s="1"/>
      <c r="AD897" s="1"/>
      <c r="AE897" s="1"/>
      <c r="AF897" s="1"/>
      <c r="AG897" s="1"/>
      <c r="AH897" s="1"/>
      <c r="AI897" s="1"/>
      <c r="AJ897" s="1"/>
      <c r="AK897" s="1"/>
      <c r="AL897" s="1"/>
      <c r="AM897" s="1"/>
      <c r="AN897" s="1"/>
      <c r="AO897" s="1"/>
      <c r="AP897" s="1"/>
      <c r="AQ897" s="1"/>
      <c r="AR897" s="1"/>
      <c r="AS897" s="1"/>
      <c r="AT897" s="1"/>
      <c r="AU897" s="1"/>
    </row>
    <row r="898" spans="1:47" ht="15.75" thickBot="1" x14ac:dyDescent="0.3">
      <c r="A898" s="34"/>
      <c r="B898" s="1"/>
      <c r="C898" s="1"/>
      <c r="D898" s="1"/>
      <c r="E898" s="1"/>
      <c r="F898" s="1"/>
      <c r="G898" s="1"/>
      <c r="H898" s="1"/>
      <c r="I898" s="1"/>
      <c r="J898" s="1"/>
      <c r="K898" s="1"/>
      <c r="L898" s="1"/>
      <c r="M898" s="1"/>
      <c r="N898" s="1"/>
      <c r="O898" s="1"/>
      <c r="P898" s="1"/>
      <c r="Q898" s="1"/>
      <c r="R898" s="1"/>
      <c r="S898" s="1"/>
      <c r="T898" s="1"/>
      <c r="U898" s="7"/>
      <c r="V898" s="25"/>
      <c r="W898" s="15"/>
      <c r="X898" s="12"/>
      <c r="Y898" s="1"/>
      <c r="Z898" s="1"/>
      <c r="AA898" s="1"/>
      <c r="AB898" s="1"/>
      <c r="AC898" s="1"/>
      <c r="AD898" s="1"/>
      <c r="AE898" s="1"/>
      <c r="AF898" s="1"/>
      <c r="AG898" s="1"/>
      <c r="AH898" s="1"/>
      <c r="AI898" s="1"/>
      <c r="AJ898" s="1"/>
      <c r="AK898" s="1"/>
      <c r="AL898" s="1"/>
      <c r="AM898" s="1"/>
      <c r="AN898" s="1"/>
      <c r="AO898" s="1"/>
      <c r="AP898" s="1"/>
      <c r="AQ898" s="1"/>
      <c r="AR898" s="1"/>
      <c r="AS898" s="1"/>
      <c r="AT898" s="1"/>
      <c r="AU898" s="1"/>
    </row>
    <row r="899" spans="1:47" ht="15.75" thickBot="1" x14ac:dyDescent="0.3">
      <c r="A899" s="34"/>
      <c r="B899" s="1"/>
      <c r="C899" s="1"/>
      <c r="D899" s="1"/>
      <c r="E899" s="1"/>
      <c r="F899" s="1"/>
      <c r="G899" s="1"/>
      <c r="H899" s="1"/>
      <c r="I899" s="1"/>
      <c r="J899" s="1"/>
      <c r="K899" s="1"/>
      <c r="L899" s="1"/>
      <c r="M899" s="1"/>
      <c r="N899" s="1"/>
      <c r="O899" s="1"/>
      <c r="P899" s="1"/>
      <c r="Q899" s="1"/>
      <c r="R899" s="1"/>
      <c r="S899" s="1"/>
      <c r="T899" s="1"/>
      <c r="U899" s="7"/>
      <c r="V899" s="25"/>
      <c r="W899" s="15"/>
      <c r="X899" s="12"/>
      <c r="Y899" s="1"/>
      <c r="Z899" s="1"/>
      <c r="AA899" s="1"/>
      <c r="AB899" s="1"/>
      <c r="AC899" s="1"/>
      <c r="AD899" s="1"/>
      <c r="AE899" s="1"/>
      <c r="AF899" s="1"/>
      <c r="AG899" s="1"/>
      <c r="AH899" s="1"/>
      <c r="AI899" s="1"/>
      <c r="AJ899" s="1"/>
      <c r="AK899" s="1"/>
      <c r="AL899" s="1"/>
      <c r="AM899" s="1"/>
      <c r="AN899" s="1"/>
      <c r="AO899" s="1"/>
      <c r="AP899" s="1"/>
      <c r="AQ899" s="1"/>
      <c r="AR899" s="1"/>
      <c r="AS899" s="1"/>
      <c r="AT899" s="1"/>
      <c r="AU899" s="1"/>
    </row>
    <row r="900" spans="1:47" ht="15.75" thickBot="1" x14ac:dyDescent="0.3">
      <c r="A900" s="34"/>
      <c r="B900" s="1"/>
      <c r="C900" s="1"/>
      <c r="D900" s="1"/>
      <c r="E900" s="1"/>
      <c r="F900" s="1"/>
      <c r="G900" s="1"/>
      <c r="H900" s="1"/>
      <c r="I900" s="1"/>
      <c r="J900" s="1"/>
      <c r="K900" s="1"/>
      <c r="L900" s="1"/>
      <c r="M900" s="1"/>
      <c r="N900" s="1"/>
      <c r="O900" s="1"/>
      <c r="P900" s="1"/>
      <c r="Q900" s="1"/>
      <c r="R900" s="1"/>
      <c r="S900" s="1"/>
      <c r="T900" s="1"/>
      <c r="U900" s="7"/>
      <c r="V900" s="25"/>
      <c r="W900" s="15"/>
      <c r="X900" s="12"/>
      <c r="Y900" s="1"/>
      <c r="Z900" s="1"/>
      <c r="AA900" s="1"/>
      <c r="AB900" s="1"/>
      <c r="AC900" s="1"/>
      <c r="AD900" s="1"/>
      <c r="AE900" s="1"/>
      <c r="AF900" s="1"/>
      <c r="AG900" s="1"/>
      <c r="AH900" s="1"/>
      <c r="AI900" s="1"/>
      <c r="AJ900" s="1"/>
      <c r="AK900" s="1"/>
      <c r="AL900" s="1"/>
      <c r="AM900" s="1"/>
      <c r="AN900" s="1"/>
      <c r="AO900" s="1"/>
      <c r="AP900" s="1"/>
      <c r="AQ900" s="1"/>
      <c r="AR900" s="1"/>
      <c r="AS900" s="1"/>
      <c r="AT900" s="1"/>
      <c r="AU900" s="1"/>
    </row>
    <row r="901" spans="1:47" ht="15.75" thickBot="1" x14ac:dyDescent="0.3">
      <c r="A901" s="34"/>
      <c r="B901" s="1"/>
      <c r="C901" s="1"/>
      <c r="D901" s="1"/>
      <c r="E901" s="1"/>
      <c r="F901" s="1"/>
      <c r="G901" s="1"/>
      <c r="H901" s="1"/>
      <c r="I901" s="1"/>
      <c r="J901" s="1"/>
      <c r="K901" s="1"/>
      <c r="L901" s="1"/>
      <c r="M901" s="1"/>
      <c r="N901" s="1"/>
      <c r="O901" s="1"/>
      <c r="P901" s="1"/>
      <c r="Q901" s="1"/>
      <c r="R901" s="1"/>
      <c r="S901" s="1"/>
      <c r="T901" s="1"/>
      <c r="U901" s="7"/>
      <c r="V901" s="25"/>
      <c r="W901" s="15"/>
      <c r="X901" s="12"/>
      <c r="Y901" s="1"/>
      <c r="Z901" s="1"/>
      <c r="AA901" s="1"/>
      <c r="AB901" s="1"/>
      <c r="AC901" s="1"/>
      <c r="AD901" s="1"/>
      <c r="AE901" s="1"/>
      <c r="AF901" s="1"/>
      <c r="AG901" s="1"/>
      <c r="AH901" s="1"/>
      <c r="AI901" s="1"/>
      <c r="AJ901" s="1"/>
      <c r="AK901" s="1"/>
      <c r="AL901" s="1"/>
      <c r="AM901" s="1"/>
      <c r="AN901" s="1"/>
      <c r="AO901" s="1"/>
      <c r="AP901" s="1"/>
      <c r="AQ901" s="1"/>
      <c r="AR901" s="1"/>
      <c r="AS901" s="1"/>
      <c r="AT901" s="1"/>
      <c r="AU901" s="1"/>
    </row>
    <row r="902" spans="1:47" ht="15.75" thickBot="1" x14ac:dyDescent="0.3">
      <c r="A902" s="34"/>
      <c r="B902" s="1"/>
      <c r="C902" s="1"/>
      <c r="D902" s="1"/>
      <c r="E902" s="1"/>
      <c r="F902" s="1"/>
      <c r="G902" s="1"/>
      <c r="H902" s="1"/>
      <c r="I902" s="1"/>
      <c r="J902" s="1"/>
      <c r="K902" s="1"/>
      <c r="L902" s="1"/>
      <c r="M902" s="1"/>
      <c r="N902" s="1"/>
      <c r="O902" s="1"/>
      <c r="P902" s="1"/>
      <c r="Q902" s="1"/>
      <c r="R902" s="1"/>
      <c r="S902" s="1"/>
      <c r="T902" s="1"/>
      <c r="U902" s="7"/>
      <c r="V902" s="25"/>
      <c r="W902" s="15"/>
      <c r="X902" s="12"/>
      <c r="Y902" s="1"/>
      <c r="Z902" s="1"/>
      <c r="AA902" s="1"/>
      <c r="AB902" s="1"/>
      <c r="AC902" s="1"/>
      <c r="AD902" s="1"/>
      <c r="AE902" s="1"/>
      <c r="AF902" s="1"/>
      <c r="AG902" s="1"/>
      <c r="AH902" s="1"/>
      <c r="AI902" s="1"/>
      <c r="AJ902" s="1"/>
      <c r="AK902" s="1"/>
      <c r="AL902" s="1"/>
      <c r="AM902" s="1"/>
      <c r="AN902" s="1"/>
      <c r="AO902" s="1"/>
      <c r="AP902" s="1"/>
      <c r="AQ902" s="1"/>
      <c r="AR902" s="1"/>
      <c r="AS902" s="1"/>
      <c r="AT902" s="1"/>
      <c r="AU902" s="1"/>
    </row>
    <row r="903" spans="1:47" ht="15.75" thickBot="1" x14ac:dyDescent="0.3">
      <c r="A903" s="34"/>
      <c r="B903" s="1"/>
      <c r="C903" s="1"/>
      <c r="D903" s="1"/>
      <c r="E903" s="1"/>
      <c r="F903" s="1"/>
      <c r="G903" s="1"/>
      <c r="H903" s="1"/>
      <c r="I903" s="1"/>
      <c r="J903" s="1"/>
      <c r="K903" s="1"/>
      <c r="L903" s="1"/>
      <c r="M903" s="1"/>
      <c r="N903" s="1"/>
      <c r="O903" s="1"/>
      <c r="P903" s="1"/>
      <c r="Q903" s="1"/>
      <c r="R903" s="1"/>
      <c r="S903" s="1"/>
      <c r="T903" s="1"/>
      <c r="U903" s="7"/>
      <c r="V903" s="25"/>
      <c r="W903" s="15"/>
      <c r="X903" s="12"/>
      <c r="Y903" s="1"/>
      <c r="Z903" s="1"/>
      <c r="AA903" s="1"/>
      <c r="AB903" s="1"/>
      <c r="AC903" s="1"/>
      <c r="AD903" s="1"/>
      <c r="AE903" s="1"/>
      <c r="AF903" s="1"/>
      <c r="AG903" s="1"/>
      <c r="AH903" s="1"/>
      <c r="AI903" s="1"/>
      <c r="AJ903" s="1"/>
      <c r="AK903" s="1"/>
      <c r="AL903" s="1"/>
      <c r="AM903" s="1"/>
      <c r="AN903" s="1"/>
      <c r="AO903" s="1"/>
      <c r="AP903" s="1"/>
      <c r="AQ903" s="1"/>
      <c r="AR903" s="1"/>
      <c r="AS903" s="1"/>
      <c r="AT903" s="1"/>
      <c r="AU903" s="1"/>
    </row>
    <row r="904" spans="1:47" ht="15.75" thickBot="1" x14ac:dyDescent="0.3">
      <c r="A904" s="34"/>
      <c r="B904" s="1"/>
      <c r="C904" s="1"/>
      <c r="D904" s="1"/>
      <c r="E904" s="1"/>
      <c r="F904" s="1"/>
      <c r="G904" s="1"/>
      <c r="H904" s="1"/>
      <c r="I904" s="1"/>
      <c r="J904" s="1"/>
      <c r="K904" s="1"/>
      <c r="L904" s="1"/>
      <c r="M904" s="1"/>
      <c r="N904" s="1"/>
      <c r="O904" s="1"/>
      <c r="P904" s="1"/>
      <c r="Q904" s="1"/>
      <c r="R904" s="1"/>
      <c r="S904" s="1"/>
      <c r="T904" s="1"/>
      <c r="U904" s="7"/>
      <c r="V904" s="25"/>
      <c r="W904" s="15"/>
      <c r="X904" s="12"/>
      <c r="Y904" s="1"/>
      <c r="Z904" s="1"/>
      <c r="AA904" s="1"/>
      <c r="AB904" s="1"/>
      <c r="AC904" s="1"/>
      <c r="AD904" s="1"/>
      <c r="AE904" s="1"/>
      <c r="AF904" s="1"/>
      <c r="AG904" s="1"/>
      <c r="AH904" s="1"/>
      <c r="AI904" s="1"/>
      <c r="AJ904" s="1"/>
      <c r="AK904" s="1"/>
      <c r="AL904" s="1"/>
      <c r="AM904" s="1"/>
      <c r="AN904" s="1"/>
      <c r="AO904" s="1"/>
      <c r="AP904" s="1"/>
      <c r="AQ904" s="1"/>
      <c r="AR904" s="1"/>
      <c r="AS904" s="1"/>
      <c r="AT904" s="1"/>
      <c r="AU904" s="1"/>
    </row>
    <row r="905" spans="1:47" ht="15.75" thickBot="1" x14ac:dyDescent="0.3">
      <c r="A905" s="34"/>
      <c r="B905" s="1"/>
      <c r="C905" s="1"/>
      <c r="D905" s="1"/>
      <c r="E905" s="1"/>
      <c r="F905" s="1"/>
      <c r="G905" s="1"/>
      <c r="H905" s="1"/>
      <c r="I905" s="1"/>
      <c r="J905" s="1"/>
      <c r="K905" s="1"/>
      <c r="L905" s="1"/>
      <c r="M905" s="1"/>
      <c r="N905" s="1"/>
      <c r="O905" s="1"/>
      <c r="P905" s="1"/>
      <c r="Q905" s="1"/>
      <c r="R905" s="1"/>
      <c r="S905" s="1"/>
      <c r="T905" s="1"/>
      <c r="U905" s="7"/>
      <c r="V905" s="25"/>
      <c r="W905" s="15"/>
      <c r="X905" s="12"/>
      <c r="Y905" s="1"/>
      <c r="Z905" s="1"/>
      <c r="AA905" s="1"/>
      <c r="AB905" s="1"/>
      <c r="AC905" s="1"/>
      <c r="AD905" s="1"/>
      <c r="AE905" s="1"/>
      <c r="AF905" s="1"/>
      <c r="AG905" s="1"/>
      <c r="AH905" s="1"/>
      <c r="AI905" s="1"/>
      <c r="AJ905" s="1"/>
      <c r="AK905" s="1"/>
      <c r="AL905" s="1"/>
      <c r="AM905" s="1"/>
      <c r="AN905" s="1"/>
      <c r="AO905" s="1"/>
      <c r="AP905" s="1"/>
      <c r="AQ905" s="1"/>
      <c r="AR905" s="1"/>
      <c r="AS905" s="1"/>
      <c r="AT905" s="1"/>
      <c r="AU905" s="1"/>
    </row>
    <row r="906" spans="1:47" ht="15.75" thickBot="1" x14ac:dyDescent="0.3">
      <c r="A906" s="34"/>
      <c r="B906" s="1"/>
      <c r="C906" s="1"/>
      <c r="D906" s="1"/>
      <c r="E906" s="1"/>
      <c r="F906" s="1"/>
      <c r="G906" s="1"/>
      <c r="H906" s="1"/>
      <c r="I906" s="1"/>
      <c r="J906" s="1"/>
      <c r="K906" s="1"/>
      <c r="L906" s="1"/>
      <c r="M906" s="1"/>
      <c r="N906" s="1"/>
      <c r="O906" s="1"/>
      <c r="P906" s="1"/>
      <c r="Q906" s="1"/>
      <c r="R906" s="1"/>
      <c r="S906" s="1"/>
      <c r="T906" s="1"/>
      <c r="U906" s="7"/>
      <c r="V906" s="25"/>
      <c r="W906" s="15"/>
      <c r="X906" s="12"/>
      <c r="Y906" s="1"/>
      <c r="Z906" s="1"/>
      <c r="AA906" s="1"/>
      <c r="AB906" s="1"/>
      <c r="AC906" s="1"/>
      <c r="AD906" s="1"/>
      <c r="AE906" s="1"/>
      <c r="AF906" s="1"/>
      <c r="AG906" s="1"/>
      <c r="AH906" s="1"/>
      <c r="AI906" s="1"/>
      <c r="AJ906" s="1"/>
      <c r="AK906" s="1"/>
      <c r="AL906" s="1"/>
      <c r="AM906" s="1"/>
      <c r="AN906" s="1"/>
      <c r="AO906" s="1"/>
      <c r="AP906" s="1"/>
      <c r="AQ906" s="1"/>
      <c r="AR906" s="1"/>
      <c r="AS906" s="1"/>
      <c r="AT906" s="1"/>
      <c r="AU906" s="1"/>
    </row>
    <row r="907" spans="1:47" ht="15.75" thickBot="1" x14ac:dyDescent="0.3">
      <c r="A907" s="34"/>
      <c r="B907" s="1"/>
      <c r="C907" s="1"/>
      <c r="D907" s="1"/>
      <c r="E907" s="1"/>
      <c r="F907" s="1"/>
      <c r="G907" s="1"/>
      <c r="H907" s="1"/>
      <c r="I907" s="1"/>
      <c r="J907" s="1"/>
      <c r="K907" s="1"/>
      <c r="L907" s="1"/>
      <c r="M907" s="1"/>
      <c r="N907" s="1"/>
      <c r="O907" s="1"/>
      <c r="P907" s="1"/>
      <c r="Q907" s="1"/>
      <c r="R907" s="1"/>
      <c r="S907" s="1"/>
      <c r="T907" s="1"/>
      <c r="U907" s="7"/>
      <c r="V907" s="25"/>
      <c r="W907" s="15"/>
      <c r="X907" s="12"/>
      <c r="Y907" s="1"/>
      <c r="Z907" s="1"/>
      <c r="AA907" s="1"/>
      <c r="AB907" s="1"/>
      <c r="AC907" s="1"/>
      <c r="AD907" s="1"/>
      <c r="AE907" s="1"/>
      <c r="AF907" s="1"/>
      <c r="AG907" s="1"/>
      <c r="AH907" s="1"/>
      <c r="AI907" s="1"/>
      <c r="AJ907" s="1"/>
      <c r="AK907" s="1"/>
      <c r="AL907" s="1"/>
      <c r="AM907" s="1"/>
      <c r="AN907" s="1"/>
      <c r="AO907" s="1"/>
      <c r="AP907" s="1"/>
      <c r="AQ907" s="1"/>
      <c r="AR907" s="1"/>
      <c r="AS907" s="1"/>
      <c r="AT907" s="1"/>
      <c r="AU907" s="1"/>
    </row>
    <row r="908" spans="1:47" ht="15.75" thickBot="1" x14ac:dyDescent="0.3">
      <c r="A908" s="34"/>
      <c r="B908" s="1"/>
      <c r="C908" s="1"/>
      <c r="D908" s="1"/>
      <c r="E908" s="1"/>
      <c r="F908" s="1"/>
      <c r="G908" s="1"/>
      <c r="H908" s="1"/>
      <c r="I908" s="1"/>
      <c r="J908" s="1"/>
      <c r="K908" s="1"/>
      <c r="L908" s="1"/>
      <c r="M908" s="1"/>
      <c r="N908" s="1"/>
      <c r="O908" s="1"/>
      <c r="P908" s="1"/>
      <c r="Q908" s="1"/>
      <c r="R908" s="1"/>
      <c r="S908" s="1"/>
      <c r="T908" s="1"/>
      <c r="U908" s="7"/>
      <c r="V908" s="25"/>
      <c r="W908" s="15"/>
      <c r="X908" s="12"/>
      <c r="Y908" s="1"/>
      <c r="Z908" s="1"/>
      <c r="AA908" s="1"/>
      <c r="AB908" s="1"/>
      <c r="AC908" s="1"/>
      <c r="AD908" s="1"/>
      <c r="AE908" s="1"/>
      <c r="AF908" s="1"/>
      <c r="AG908" s="1"/>
      <c r="AH908" s="1"/>
      <c r="AI908" s="1"/>
      <c r="AJ908" s="1"/>
      <c r="AK908" s="1"/>
      <c r="AL908" s="1"/>
      <c r="AM908" s="1"/>
      <c r="AN908" s="1"/>
      <c r="AO908" s="1"/>
      <c r="AP908" s="1"/>
      <c r="AQ908" s="1"/>
      <c r="AR908" s="1"/>
      <c r="AS908" s="1"/>
      <c r="AT908" s="1"/>
      <c r="AU908" s="1"/>
    </row>
    <row r="909" spans="1:47" ht="15.75" thickBot="1" x14ac:dyDescent="0.3">
      <c r="A909" s="34"/>
      <c r="B909" s="1"/>
      <c r="C909" s="1"/>
      <c r="D909" s="1"/>
      <c r="E909" s="1"/>
      <c r="F909" s="1"/>
      <c r="G909" s="1"/>
      <c r="H909" s="1"/>
      <c r="I909" s="1"/>
      <c r="J909" s="1"/>
      <c r="K909" s="1"/>
      <c r="L909" s="1"/>
      <c r="M909" s="1"/>
      <c r="N909" s="1"/>
      <c r="O909" s="1"/>
      <c r="P909" s="1"/>
      <c r="Q909" s="1"/>
      <c r="R909" s="1"/>
      <c r="S909" s="1"/>
      <c r="T909" s="1"/>
      <c r="U909" s="7"/>
      <c r="V909" s="25"/>
      <c r="W909" s="15"/>
      <c r="X909" s="12"/>
      <c r="Y909" s="1"/>
      <c r="Z909" s="1"/>
      <c r="AA909" s="1"/>
      <c r="AB909" s="1"/>
      <c r="AC909" s="1"/>
      <c r="AD909" s="1"/>
      <c r="AE909" s="1"/>
      <c r="AF909" s="1"/>
      <c r="AG909" s="1"/>
      <c r="AH909" s="1"/>
      <c r="AI909" s="1"/>
      <c r="AJ909" s="1"/>
      <c r="AK909" s="1"/>
      <c r="AL909" s="1"/>
      <c r="AM909" s="1"/>
      <c r="AN909" s="1"/>
      <c r="AO909" s="1"/>
      <c r="AP909" s="1"/>
      <c r="AQ909" s="1"/>
      <c r="AR909" s="1"/>
      <c r="AS909" s="1"/>
      <c r="AT909" s="1"/>
      <c r="AU909" s="1"/>
    </row>
    <row r="910" spans="1:47" ht="15.75" thickBot="1" x14ac:dyDescent="0.3">
      <c r="A910" s="34"/>
      <c r="B910" s="1"/>
      <c r="C910" s="1"/>
      <c r="D910" s="1"/>
      <c r="E910" s="1"/>
      <c r="F910" s="1"/>
      <c r="G910" s="1"/>
      <c r="H910" s="1"/>
      <c r="I910" s="1"/>
      <c r="J910" s="1"/>
      <c r="K910" s="1"/>
      <c r="L910" s="1"/>
      <c r="M910" s="1"/>
      <c r="N910" s="1"/>
      <c r="O910" s="1"/>
      <c r="P910" s="1"/>
      <c r="Q910" s="1"/>
      <c r="R910" s="1"/>
      <c r="S910" s="1"/>
      <c r="T910" s="1"/>
      <c r="U910" s="7"/>
      <c r="V910" s="25"/>
      <c r="W910" s="15"/>
      <c r="X910" s="12"/>
      <c r="Y910" s="1"/>
      <c r="Z910" s="1"/>
      <c r="AA910" s="1"/>
      <c r="AB910" s="1"/>
      <c r="AC910" s="1"/>
      <c r="AD910" s="1"/>
      <c r="AE910" s="1"/>
      <c r="AF910" s="1"/>
      <c r="AG910" s="1"/>
      <c r="AH910" s="1"/>
      <c r="AI910" s="1"/>
      <c r="AJ910" s="1"/>
      <c r="AK910" s="1"/>
      <c r="AL910" s="1"/>
      <c r="AM910" s="1"/>
      <c r="AN910" s="1"/>
      <c r="AO910" s="1"/>
      <c r="AP910" s="1"/>
      <c r="AQ910" s="1"/>
      <c r="AR910" s="1"/>
      <c r="AS910" s="1"/>
      <c r="AT910" s="1"/>
      <c r="AU910" s="1"/>
    </row>
    <row r="911" spans="1:47" ht="15.75" thickBot="1" x14ac:dyDescent="0.3">
      <c r="A911" s="34"/>
      <c r="B911" s="1"/>
      <c r="C911" s="1"/>
      <c r="D911" s="1"/>
      <c r="E911" s="1"/>
      <c r="F911" s="1"/>
      <c r="G911" s="1"/>
      <c r="H911" s="1"/>
      <c r="I911" s="1"/>
      <c r="J911" s="1"/>
      <c r="K911" s="1"/>
      <c r="L911" s="1"/>
      <c r="M911" s="1"/>
      <c r="N911" s="1"/>
      <c r="O911" s="1"/>
      <c r="P911" s="1"/>
      <c r="Q911" s="1"/>
      <c r="R911" s="1"/>
      <c r="S911" s="1"/>
      <c r="T911" s="1"/>
      <c r="U911" s="7"/>
      <c r="V911" s="25"/>
      <c r="W911" s="15"/>
      <c r="X911" s="12"/>
      <c r="Y911" s="1"/>
      <c r="Z911" s="1"/>
      <c r="AA911" s="1"/>
      <c r="AB911" s="1"/>
      <c r="AC911" s="1"/>
      <c r="AD911" s="1"/>
      <c r="AE911" s="1"/>
      <c r="AF911" s="1"/>
      <c r="AG911" s="1"/>
      <c r="AH911" s="1"/>
      <c r="AI911" s="1"/>
      <c r="AJ911" s="1"/>
      <c r="AK911" s="1"/>
      <c r="AL911" s="1"/>
      <c r="AM911" s="1"/>
      <c r="AN911" s="1"/>
      <c r="AO911" s="1"/>
      <c r="AP911" s="1"/>
      <c r="AQ911" s="1"/>
      <c r="AR911" s="1"/>
      <c r="AS911" s="1"/>
      <c r="AT911" s="1"/>
      <c r="AU911" s="1"/>
    </row>
    <row r="912" spans="1:47" ht="15.75" thickBot="1" x14ac:dyDescent="0.3">
      <c r="A912" s="34"/>
      <c r="B912" s="1"/>
      <c r="C912" s="1"/>
      <c r="D912" s="1"/>
      <c r="E912" s="1"/>
      <c r="F912" s="1"/>
      <c r="G912" s="1"/>
      <c r="H912" s="1"/>
      <c r="I912" s="1"/>
      <c r="J912" s="1"/>
      <c r="K912" s="1"/>
      <c r="L912" s="1"/>
      <c r="M912" s="1"/>
      <c r="N912" s="1"/>
      <c r="O912" s="1"/>
      <c r="P912" s="1"/>
      <c r="Q912" s="1"/>
      <c r="R912" s="1"/>
      <c r="S912" s="1"/>
      <c r="T912" s="1"/>
      <c r="U912" s="7"/>
      <c r="V912" s="25"/>
      <c r="W912" s="15"/>
      <c r="X912" s="12"/>
      <c r="Y912" s="1"/>
      <c r="Z912" s="1"/>
      <c r="AA912" s="1"/>
      <c r="AB912" s="1"/>
      <c r="AC912" s="1"/>
      <c r="AD912" s="1"/>
      <c r="AE912" s="1"/>
      <c r="AF912" s="1"/>
      <c r="AG912" s="1"/>
      <c r="AH912" s="1"/>
      <c r="AI912" s="1"/>
      <c r="AJ912" s="1"/>
      <c r="AK912" s="1"/>
      <c r="AL912" s="1"/>
      <c r="AM912" s="1"/>
      <c r="AN912" s="1"/>
      <c r="AO912" s="1"/>
      <c r="AP912" s="1"/>
      <c r="AQ912" s="1"/>
      <c r="AR912" s="1"/>
      <c r="AS912" s="1"/>
      <c r="AT912" s="1"/>
      <c r="AU912" s="1"/>
    </row>
    <row r="913" spans="1:47" ht="15.75" thickBot="1" x14ac:dyDescent="0.3">
      <c r="A913" s="34"/>
      <c r="B913" s="1"/>
      <c r="C913" s="1"/>
      <c r="D913" s="1"/>
      <c r="E913" s="1"/>
      <c r="F913" s="1"/>
      <c r="G913" s="1"/>
      <c r="H913" s="1"/>
      <c r="I913" s="1"/>
      <c r="J913" s="1"/>
      <c r="K913" s="1"/>
      <c r="L913" s="1"/>
      <c r="M913" s="1"/>
      <c r="N913" s="1"/>
      <c r="O913" s="1"/>
      <c r="P913" s="1"/>
      <c r="Q913" s="1"/>
      <c r="R913" s="1"/>
      <c r="S913" s="1"/>
      <c r="T913" s="1"/>
      <c r="U913" s="7"/>
      <c r="V913" s="25"/>
      <c r="W913" s="15"/>
      <c r="X913" s="12"/>
      <c r="Y913" s="1"/>
      <c r="Z913" s="1"/>
      <c r="AA913" s="1"/>
      <c r="AB913" s="1"/>
      <c r="AC913" s="1"/>
      <c r="AD913" s="1"/>
      <c r="AE913" s="1"/>
      <c r="AF913" s="1"/>
      <c r="AG913" s="1"/>
      <c r="AH913" s="1"/>
      <c r="AI913" s="1"/>
      <c r="AJ913" s="1"/>
      <c r="AK913" s="1"/>
      <c r="AL913" s="1"/>
      <c r="AM913" s="1"/>
      <c r="AN913" s="1"/>
      <c r="AO913" s="1"/>
      <c r="AP913" s="1"/>
      <c r="AQ913" s="1"/>
      <c r="AR913" s="1"/>
      <c r="AS913" s="1"/>
      <c r="AT913" s="1"/>
      <c r="AU913" s="1"/>
    </row>
    <row r="914" spans="1:47" ht="15.75" thickBot="1" x14ac:dyDescent="0.3">
      <c r="A914" s="34"/>
      <c r="B914" s="1"/>
      <c r="C914" s="1"/>
      <c r="D914" s="1"/>
      <c r="E914" s="1"/>
      <c r="F914" s="1"/>
      <c r="G914" s="1"/>
      <c r="H914" s="1"/>
      <c r="I914" s="1"/>
      <c r="J914" s="1"/>
      <c r="K914" s="1"/>
      <c r="L914" s="1"/>
      <c r="M914" s="1"/>
      <c r="N914" s="1"/>
      <c r="O914" s="1"/>
      <c r="P914" s="1"/>
      <c r="Q914" s="1"/>
      <c r="R914" s="1"/>
      <c r="S914" s="1"/>
      <c r="T914" s="1"/>
      <c r="U914" s="7"/>
      <c r="V914" s="25"/>
      <c r="W914" s="15"/>
      <c r="X914" s="12"/>
      <c r="Y914" s="1"/>
      <c r="Z914" s="1"/>
      <c r="AA914" s="1"/>
      <c r="AB914" s="1"/>
      <c r="AC914" s="1"/>
      <c r="AD914" s="1"/>
      <c r="AE914" s="1"/>
      <c r="AF914" s="1"/>
      <c r="AG914" s="1"/>
      <c r="AH914" s="1"/>
      <c r="AI914" s="1"/>
      <c r="AJ914" s="1"/>
      <c r="AK914" s="1"/>
      <c r="AL914" s="1"/>
      <c r="AM914" s="1"/>
      <c r="AN914" s="1"/>
      <c r="AO914" s="1"/>
      <c r="AP914" s="1"/>
      <c r="AQ914" s="1"/>
      <c r="AR914" s="1"/>
      <c r="AS914" s="1"/>
      <c r="AT914" s="1"/>
      <c r="AU914" s="1"/>
    </row>
    <row r="915" spans="1:47" ht="15.75" thickBot="1" x14ac:dyDescent="0.3">
      <c r="A915" s="34"/>
      <c r="B915" s="1"/>
      <c r="C915" s="1"/>
      <c r="D915" s="1"/>
      <c r="E915" s="1"/>
      <c r="F915" s="1"/>
      <c r="G915" s="1"/>
      <c r="H915" s="1"/>
      <c r="I915" s="1"/>
      <c r="J915" s="1"/>
      <c r="K915" s="1"/>
      <c r="L915" s="1"/>
      <c r="M915" s="1"/>
      <c r="N915" s="1"/>
      <c r="O915" s="1"/>
      <c r="P915" s="1"/>
      <c r="Q915" s="1"/>
      <c r="R915" s="1"/>
      <c r="S915" s="1"/>
      <c r="T915" s="1"/>
      <c r="U915" s="7"/>
      <c r="V915" s="25"/>
      <c r="W915" s="15"/>
      <c r="X915" s="12"/>
      <c r="Y915" s="1"/>
      <c r="Z915" s="1"/>
      <c r="AA915" s="1"/>
      <c r="AB915" s="1"/>
      <c r="AC915" s="1"/>
      <c r="AD915" s="1"/>
      <c r="AE915" s="1"/>
      <c r="AF915" s="1"/>
      <c r="AG915" s="1"/>
      <c r="AH915" s="1"/>
      <c r="AI915" s="1"/>
      <c r="AJ915" s="1"/>
      <c r="AK915" s="1"/>
      <c r="AL915" s="1"/>
      <c r="AM915" s="1"/>
      <c r="AN915" s="1"/>
      <c r="AO915" s="1"/>
      <c r="AP915" s="1"/>
      <c r="AQ915" s="1"/>
      <c r="AR915" s="1"/>
      <c r="AS915" s="1"/>
      <c r="AT915" s="1"/>
      <c r="AU915" s="1"/>
    </row>
    <row r="916" spans="1:47" ht="15.75" thickBot="1" x14ac:dyDescent="0.3">
      <c r="A916" s="34"/>
      <c r="B916" s="1"/>
      <c r="C916" s="1"/>
      <c r="D916" s="1"/>
      <c r="E916" s="1"/>
      <c r="F916" s="1"/>
      <c r="G916" s="1"/>
      <c r="H916" s="1"/>
      <c r="I916" s="1"/>
      <c r="J916" s="1"/>
      <c r="K916" s="1"/>
      <c r="L916" s="1"/>
      <c r="M916" s="1"/>
      <c r="N916" s="1"/>
      <c r="O916" s="1"/>
      <c r="P916" s="1"/>
      <c r="Q916" s="1"/>
      <c r="R916" s="1"/>
      <c r="S916" s="1"/>
      <c r="T916" s="1"/>
      <c r="U916" s="7"/>
      <c r="V916" s="25"/>
      <c r="W916" s="15"/>
      <c r="X916" s="12"/>
      <c r="Y916" s="1"/>
      <c r="Z916" s="1"/>
      <c r="AA916" s="1"/>
      <c r="AB916" s="1"/>
      <c r="AC916" s="1"/>
      <c r="AD916" s="1"/>
      <c r="AE916" s="1"/>
      <c r="AF916" s="1"/>
      <c r="AG916" s="1"/>
      <c r="AH916" s="1"/>
      <c r="AI916" s="1"/>
      <c r="AJ916" s="1"/>
      <c r="AK916" s="1"/>
      <c r="AL916" s="1"/>
      <c r="AM916" s="1"/>
      <c r="AN916" s="1"/>
      <c r="AO916" s="1"/>
      <c r="AP916" s="1"/>
      <c r="AQ916" s="1"/>
      <c r="AR916" s="1"/>
      <c r="AS916" s="1"/>
      <c r="AT916" s="1"/>
      <c r="AU916" s="1"/>
    </row>
    <row r="917" spans="1:47" ht="15.75" thickBot="1" x14ac:dyDescent="0.3">
      <c r="A917" s="34"/>
      <c r="B917" s="1"/>
      <c r="C917" s="1"/>
      <c r="D917" s="1"/>
      <c r="E917" s="1"/>
      <c r="F917" s="1"/>
      <c r="G917" s="1"/>
      <c r="H917" s="1"/>
      <c r="I917" s="1"/>
      <c r="J917" s="1"/>
      <c r="K917" s="1"/>
      <c r="L917" s="1"/>
      <c r="M917" s="1"/>
      <c r="N917" s="1"/>
      <c r="O917" s="1"/>
      <c r="P917" s="1"/>
      <c r="Q917" s="1"/>
      <c r="R917" s="1"/>
      <c r="S917" s="1"/>
      <c r="T917" s="1"/>
      <c r="U917" s="7"/>
      <c r="V917" s="25"/>
      <c r="W917" s="15"/>
      <c r="X917" s="12"/>
      <c r="Y917" s="1"/>
      <c r="Z917" s="1"/>
      <c r="AA917" s="1"/>
      <c r="AB917" s="1"/>
      <c r="AC917" s="1"/>
      <c r="AD917" s="1"/>
      <c r="AE917" s="1"/>
      <c r="AF917" s="1"/>
      <c r="AG917" s="1"/>
      <c r="AH917" s="1"/>
      <c r="AI917" s="1"/>
      <c r="AJ917" s="1"/>
      <c r="AK917" s="1"/>
      <c r="AL917" s="1"/>
      <c r="AM917" s="1"/>
      <c r="AN917" s="1"/>
      <c r="AO917" s="1"/>
      <c r="AP917" s="1"/>
      <c r="AQ917" s="1"/>
      <c r="AR917" s="1"/>
      <c r="AS917" s="1"/>
      <c r="AT917" s="1"/>
      <c r="AU917" s="1"/>
    </row>
    <row r="918" spans="1:47" ht="15.75" thickBot="1" x14ac:dyDescent="0.3">
      <c r="A918" s="34"/>
      <c r="B918" s="1"/>
      <c r="C918" s="1"/>
      <c r="D918" s="1"/>
      <c r="E918" s="1"/>
      <c r="F918" s="1"/>
      <c r="G918" s="1"/>
      <c r="H918" s="1"/>
      <c r="I918" s="1"/>
      <c r="J918" s="1"/>
      <c r="K918" s="1"/>
      <c r="L918" s="1"/>
      <c r="M918" s="1"/>
      <c r="N918" s="1"/>
      <c r="O918" s="1"/>
      <c r="P918" s="1"/>
      <c r="Q918" s="1"/>
      <c r="R918" s="1"/>
      <c r="S918" s="1"/>
      <c r="T918" s="1"/>
      <c r="U918" s="7"/>
      <c r="V918" s="25"/>
      <c r="W918" s="15"/>
      <c r="X918" s="12"/>
      <c r="Y918" s="1"/>
      <c r="Z918" s="1"/>
      <c r="AA918" s="1"/>
      <c r="AB918" s="1"/>
      <c r="AC918" s="1"/>
      <c r="AD918" s="1"/>
      <c r="AE918" s="1"/>
      <c r="AF918" s="1"/>
      <c r="AG918" s="1"/>
      <c r="AH918" s="1"/>
      <c r="AI918" s="1"/>
      <c r="AJ918" s="1"/>
      <c r="AK918" s="1"/>
      <c r="AL918" s="1"/>
      <c r="AM918" s="1"/>
      <c r="AN918" s="1"/>
      <c r="AO918" s="1"/>
      <c r="AP918" s="1"/>
      <c r="AQ918" s="1"/>
      <c r="AR918" s="1"/>
      <c r="AS918" s="1"/>
      <c r="AT918" s="1"/>
      <c r="AU918" s="1"/>
    </row>
    <row r="919" spans="1:47" ht="15.75" thickBot="1" x14ac:dyDescent="0.3">
      <c r="A919" s="34"/>
      <c r="B919" s="1"/>
      <c r="C919" s="1"/>
      <c r="D919" s="1"/>
      <c r="E919" s="1"/>
      <c r="F919" s="1"/>
      <c r="G919" s="1"/>
      <c r="H919" s="1"/>
      <c r="I919" s="1"/>
      <c r="J919" s="1"/>
      <c r="K919" s="1"/>
      <c r="L919" s="1"/>
      <c r="M919" s="1"/>
      <c r="N919" s="1"/>
      <c r="O919" s="1"/>
      <c r="P919" s="1"/>
      <c r="Q919" s="1"/>
      <c r="R919" s="1"/>
      <c r="S919" s="1"/>
      <c r="T919" s="1"/>
      <c r="U919" s="7"/>
      <c r="V919" s="25"/>
      <c r="W919" s="15"/>
      <c r="X919" s="12"/>
      <c r="Y919" s="1"/>
      <c r="Z919" s="1"/>
      <c r="AA919" s="1"/>
      <c r="AB919" s="1"/>
      <c r="AC919" s="1"/>
      <c r="AD919" s="1"/>
      <c r="AE919" s="1"/>
      <c r="AF919" s="1"/>
      <c r="AG919" s="1"/>
      <c r="AH919" s="1"/>
      <c r="AI919" s="1"/>
      <c r="AJ919" s="1"/>
      <c r="AK919" s="1"/>
      <c r="AL919" s="1"/>
      <c r="AM919" s="1"/>
      <c r="AN919" s="1"/>
      <c r="AO919" s="1"/>
      <c r="AP919" s="1"/>
      <c r="AQ919" s="1"/>
      <c r="AR919" s="1"/>
      <c r="AS919" s="1"/>
      <c r="AT919" s="1"/>
      <c r="AU919" s="1"/>
    </row>
    <row r="920" spans="1:47" ht="15.75" thickBot="1" x14ac:dyDescent="0.3">
      <c r="A920" s="34"/>
      <c r="B920" s="1"/>
      <c r="C920" s="1"/>
      <c r="D920" s="1"/>
      <c r="E920" s="1"/>
      <c r="F920" s="1"/>
      <c r="G920" s="1"/>
      <c r="H920" s="1"/>
      <c r="I920" s="1"/>
      <c r="J920" s="1"/>
      <c r="K920" s="1"/>
      <c r="L920" s="1"/>
      <c r="M920" s="1"/>
      <c r="N920" s="1"/>
      <c r="O920" s="1"/>
      <c r="P920" s="1"/>
      <c r="Q920" s="1"/>
      <c r="R920" s="1"/>
      <c r="S920" s="1"/>
      <c r="T920" s="1"/>
      <c r="U920" s="7"/>
      <c r="V920" s="25"/>
      <c r="W920" s="15"/>
      <c r="X920" s="12"/>
      <c r="Y920" s="1"/>
      <c r="Z920" s="1"/>
      <c r="AA920" s="1"/>
      <c r="AB920" s="1"/>
      <c r="AC920" s="1"/>
      <c r="AD920" s="1"/>
      <c r="AE920" s="1"/>
      <c r="AF920" s="1"/>
      <c r="AG920" s="1"/>
      <c r="AH920" s="1"/>
      <c r="AI920" s="1"/>
      <c r="AJ920" s="1"/>
      <c r="AK920" s="1"/>
      <c r="AL920" s="1"/>
      <c r="AM920" s="1"/>
      <c r="AN920" s="1"/>
      <c r="AO920" s="1"/>
      <c r="AP920" s="1"/>
      <c r="AQ920" s="1"/>
      <c r="AR920" s="1"/>
      <c r="AS920" s="1"/>
      <c r="AT920" s="1"/>
      <c r="AU920" s="1"/>
    </row>
    <row r="921" spans="1:47" ht="15.75" thickBot="1" x14ac:dyDescent="0.3">
      <c r="A921" s="34"/>
      <c r="B921" s="1"/>
      <c r="C921" s="1"/>
      <c r="D921" s="1"/>
      <c r="E921" s="1"/>
      <c r="F921" s="1"/>
      <c r="G921" s="1"/>
      <c r="H921" s="1"/>
      <c r="I921" s="1"/>
      <c r="J921" s="1"/>
      <c r="K921" s="1"/>
      <c r="L921" s="1"/>
      <c r="M921" s="1"/>
      <c r="N921" s="1"/>
      <c r="O921" s="1"/>
      <c r="P921" s="1"/>
      <c r="Q921" s="1"/>
      <c r="R921" s="1"/>
      <c r="S921" s="1"/>
      <c r="T921" s="1"/>
      <c r="U921" s="7"/>
      <c r="V921" s="25"/>
      <c r="W921" s="15"/>
      <c r="X921" s="12"/>
      <c r="Y921" s="1"/>
      <c r="Z921" s="1"/>
      <c r="AA921" s="1"/>
      <c r="AB921" s="1"/>
      <c r="AC921" s="1"/>
      <c r="AD921" s="1"/>
      <c r="AE921" s="1"/>
      <c r="AF921" s="1"/>
      <c r="AG921" s="1"/>
      <c r="AH921" s="1"/>
      <c r="AI921" s="1"/>
      <c r="AJ921" s="1"/>
      <c r="AK921" s="1"/>
      <c r="AL921" s="1"/>
      <c r="AM921" s="1"/>
      <c r="AN921" s="1"/>
      <c r="AO921" s="1"/>
      <c r="AP921" s="1"/>
      <c r="AQ921" s="1"/>
      <c r="AR921" s="1"/>
      <c r="AS921" s="1"/>
      <c r="AT921" s="1"/>
      <c r="AU921" s="1"/>
    </row>
    <row r="922" spans="1:47" ht="15.75" thickBot="1" x14ac:dyDescent="0.3">
      <c r="A922" s="34"/>
      <c r="B922" s="1"/>
      <c r="C922" s="1"/>
      <c r="D922" s="1"/>
      <c r="E922" s="1"/>
      <c r="F922" s="1"/>
      <c r="G922" s="1"/>
      <c r="H922" s="1"/>
      <c r="I922" s="1"/>
      <c r="J922" s="1"/>
      <c r="K922" s="1"/>
      <c r="L922" s="1"/>
      <c r="M922" s="1"/>
      <c r="N922" s="1"/>
      <c r="O922" s="1"/>
      <c r="P922" s="1"/>
      <c r="Q922" s="1"/>
      <c r="R922" s="1"/>
      <c r="S922" s="1"/>
      <c r="T922" s="1"/>
      <c r="U922" s="7"/>
      <c r="V922" s="25"/>
      <c r="W922" s="15"/>
      <c r="X922" s="12"/>
      <c r="Y922" s="1"/>
      <c r="Z922" s="1"/>
      <c r="AA922" s="1"/>
      <c r="AB922" s="1"/>
      <c r="AC922" s="1"/>
      <c r="AD922" s="1"/>
      <c r="AE922" s="1"/>
      <c r="AF922" s="1"/>
      <c r="AG922" s="1"/>
      <c r="AH922" s="1"/>
      <c r="AI922" s="1"/>
      <c r="AJ922" s="1"/>
      <c r="AK922" s="1"/>
      <c r="AL922" s="1"/>
      <c r="AM922" s="1"/>
      <c r="AN922" s="1"/>
      <c r="AO922" s="1"/>
      <c r="AP922" s="1"/>
      <c r="AQ922" s="1"/>
      <c r="AR922" s="1"/>
      <c r="AS922" s="1"/>
      <c r="AT922" s="1"/>
      <c r="AU922" s="1"/>
    </row>
    <row r="923" spans="1:47" ht="15.75" thickBot="1" x14ac:dyDescent="0.3">
      <c r="A923" s="34"/>
      <c r="B923" s="1"/>
      <c r="C923" s="1"/>
      <c r="D923" s="1"/>
      <c r="E923" s="1"/>
      <c r="F923" s="1"/>
      <c r="G923" s="1"/>
      <c r="H923" s="1"/>
      <c r="I923" s="1"/>
      <c r="J923" s="1"/>
      <c r="K923" s="1"/>
      <c r="L923" s="1"/>
      <c r="M923" s="1"/>
      <c r="N923" s="1"/>
      <c r="O923" s="1"/>
      <c r="P923" s="1"/>
      <c r="Q923" s="1"/>
      <c r="R923" s="1"/>
      <c r="S923" s="1"/>
      <c r="T923" s="1"/>
      <c r="U923" s="7"/>
      <c r="V923" s="25"/>
      <c r="W923" s="15"/>
      <c r="X923" s="12"/>
      <c r="Y923" s="1"/>
      <c r="Z923" s="1"/>
      <c r="AA923" s="1"/>
      <c r="AB923" s="1"/>
      <c r="AC923" s="1"/>
      <c r="AD923" s="1"/>
      <c r="AE923" s="1"/>
      <c r="AF923" s="1"/>
      <c r="AG923" s="1"/>
      <c r="AH923" s="1"/>
      <c r="AI923" s="1"/>
      <c r="AJ923" s="1"/>
      <c r="AK923" s="1"/>
      <c r="AL923" s="1"/>
      <c r="AM923" s="1"/>
      <c r="AN923" s="1"/>
      <c r="AO923" s="1"/>
      <c r="AP923" s="1"/>
      <c r="AQ923" s="1"/>
      <c r="AR923" s="1"/>
      <c r="AS923" s="1"/>
      <c r="AT923" s="1"/>
      <c r="AU923" s="1"/>
    </row>
    <row r="924" spans="1:47" ht="15.75" thickBot="1" x14ac:dyDescent="0.3">
      <c r="A924" s="34"/>
      <c r="B924" s="1"/>
      <c r="C924" s="1"/>
      <c r="D924" s="1"/>
      <c r="E924" s="1"/>
      <c r="F924" s="1"/>
      <c r="G924" s="1"/>
      <c r="H924" s="1"/>
      <c r="I924" s="1"/>
      <c r="J924" s="1"/>
      <c r="K924" s="1"/>
      <c r="L924" s="1"/>
      <c r="M924" s="1"/>
      <c r="N924" s="1"/>
      <c r="O924" s="1"/>
      <c r="P924" s="1"/>
      <c r="Q924" s="1"/>
      <c r="R924" s="1"/>
      <c r="S924" s="1"/>
      <c r="T924" s="1"/>
      <c r="U924" s="7"/>
      <c r="V924" s="25"/>
      <c r="W924" s="15"/>
      <c r="X924" s="12"/>
      <c r="Y924" s="1"/>
      <c r="Z924" s="1"/>
      <c r="AA924" s="1"/>
      <c r="AB924" s="1"/>
      <c r="AC924" s="1"/>
      <c r="AD924" s="1"/>
      <c r="AE924" s="1"/>
      <c r="AF924" s="1"/>
      <c r="AG924" s="1"/>
      <c r="AH924" s="1"/>
      <c r="AI924" s="1"/>
      <c r="AJ924" s="1"/>
      <c r="AK924" s="1"/>
      <c r="AL924" s="1"/>
      <c r="AM924" s="1"/>
      <c r="AN924" s="1"/>
      <c r="AO924" s="1"/>
      <c r="AP924" s="1"/>
      <c r="AQ924" s="1"/>
      <c r="AR924" s="1"/>
      <c r="AS924" s="1"/>
      <c r="AT924" s="1"/>
      <c r="AU924" s="1"/>
    </row>
    <row r="925" spans="1:47" ht="15.75" thickBot="1" x14ac:dyDescent="0.3">
      <c r="A925" s="34"/>
      <c r="B925" s="1"/>
      <c r="C925" s="1"/>
      <c r="D925" s="1"/>
      <c r="E925" s="1"/>
      <c r="F925" s="1"/>
      <c r="G925" s="1"/>
      <c r="H925" s="1"/>
      <c r="I925" s="1"/>
      <c r="J925" s="1"/>
      <c r="K925" s="1"/>
      <c r="L925" s="1"/>
      <c r="M925" s="1"/>
      <c r="N925" s="1"/>
      <c r="O925" s="1"/>
      <c r="P925" s="1"/>
      <c r="Q925" s="1"/>
      <c r="R925" s="1"/>
      <c r="S925" s="1"/>
      <c r="T925" s="1"/>
      <c r="U925" s="7"/>
      <c r="V925" s="25"/>
      <c r="W925" s="15"/>
      <c r="X925" s="12"/>
      <c r="Y925" s="1"/>
      <c r="Z925" s="1"/>
      <c r="AA925" s="1"/>
      <c r="AB925" s="1"/>
      <c r="AC925" s="1"/>
      <c r="AD925" s="1"/>
      <c r="AE925" s="1"/>
      <c r="AF925" s="1"/>
      <c r="AG925" s="1"/>
      <c r="AH925" s="1"/>
      <c r="AI925" s="1"/>
      <c r="AJ925" s="1"/>
      <c r="AK925" s="1"/>
      <c r="AL925" s="1"/>
      <c r="AM925" s="1"/>
      <c r="AN925" s="1"/>
      <c r="AO925" s="1"/>
      <c r="AP925" s="1"/>
      <c r="AQ925" s="1"/>
      <c r="AR925" s="1"/>
      <c r="AS925" s="1"/>
      <c r="AT925" s="1"/>
      <c r="AU925" s="1"/>
    </row>
    <row r="926" spans="1:47" ht="15.75" thickBot="1" x14ac:dyDescent="0.3">
      <c r="A926" s="34"/>
      <c r="B926" s="1"/>
      <c r="C926" s="1"/>
      <c r="D926" s="1"/>
      <c r="E926" s="1"/>
      <c r="F926" s="1"/>
      <c r="G926" s="1"/>
      <c r="H926" s="1"/>
      <c r="I926" s="1"/>
      <c r="J926" s="1"/>
      <c r="K926" s="1"/>
      <c r="L926" s="1"/>
      <c r="M926" s="1"/>
      <c r="N926" s="1"/>
      <c r="O926" s="1"/>
      <c r="P926" s="1"/>
      <c r="Q926" s="1"/>
      <c r="R926" s="1"/>
      <c r="S926" s="1"/>
      <c r="T926" s="1"/>
      <c r="U926" s="7"/>
      <c r="V926" s="25"/>
      <c r="W926" s="15"/>
      <c r="X926" s="12"/>
      <c r="Y926" s="1"/>
      <c r="Z926" s="1"/>
      <c r="AA926" s="1"/>
      <c r="AB926" s="1"/>
      <c r="AC926" s="1"/>
      <c r="AD926" s="1"/>
      <c r="AE926" s="1"/>
      <c r="AF926" s="1"/>
      <c r="AG926" s="1"/>
      <c r="AH926" s="1"/>
      <c r="AI926" s="1"/>
      <c r="AJ926" s="1"/>
      <c r="AK926" s="1"/>
      <c r="AL926" s="1"/>
      <c r="AM926" s="1"/>
      <c r="AN926" s="1"/>
      <c r="AO926" s="1"/>
      <c r="AP926" s="1"/>
      <c r="AQ926" s="1"/>
      <c r="AR926" s="1"/>
      <c r="AS926" s="1"/>
      <c r="AT926" s="1"/>
      <c r="AU926" s="1"/>
    </row>
    <row r="927" spans="1:47" ht="15.75" thickBot="1" x14ac:dyDescent="0.3">
      <c r="A927" s="34"/>
      <c r="B927" s="1"/>
      <c r="C927" s="1"/>
      <c r="D927" s="1"/>
      <c r="E927" s="1"/>
      <c r="F927" s="1"/>
      <c r="G927" s="1"/>
      <c r="H927" s="1"/>
      <c r="I927" s="1"/>
      <c r="J927" s="1"/>
      <c r="K927" s="1"/>
      <c r="L927" s="1"/>
      <c r="M927" s="1"/>
      <c r="N927" s="1"/>
      <c r="O927" s="1"/>
      <c r="P927" s="1"/>
      <c r="Q927" s="1"/>
      <c r="R927" s="1"/>
      <c r="S927" s="1"/>
      <c r="T927" s="1"/>
      <c r="U927" s="7"/>
      <c r="V927" s="25"/>
      <c r="W927" s="15"/>
      <c r="X927" s="12"/>
      <c r="Y927" s="1"/>
      <c r="Z927" s="1"/>
      <c r="AA927" s="1"/>
      <c r="AB927" s="1"/>
      <c r="AC927" s="1"/>
      <c r="AD927" s="1"/>
      <c r="AE927" s="1"/>
      <c r="AF927" s="1"/>
      <c r="AG927" s="1"/>
      <c r="AH927" s="1"/>
      <c r="AI927" s="1"/>
      <c r="AJ927" s="1"/>
      <c r="AK927" s="1"/>
      <c r="AL927" s="1"/>
      <c r="AM927" s="1"/>
      <c r="AN927" s="1"/>
      <c r="AO927" s="1"/>
      <c r="AP927" s="1"/>
      <c r="AQ927" s="1"/>
      <c r="AR927" s="1"/>
      <c r="AS927" s="1"/>
      <c r="AT927" s="1"/>
      <c r="AU927" s="1"/>
    </row>
    <row r="928" spans="1:47" ht="15.75" thickBot="1" x14ac:dyDescent="0.3">
      <c r="A928" s="34"/>
      <c r="B928" s="1"/>
      <c r="C928" s="1"/>
      <c r="D928" s="1"/>
      <c r="E928" s="1"/>
      <c r="F928" s="1"/>
      <c r="G928" s="1"/>
      <c r="H928" s="1"/>
      <c r="I928" s="1"/>
      <c r="J928" s="1"/>
      <c r="K928" s="1"/>
      <c r="L928" s="1"/>
      <c r="M928" s="1"/>
      <c r="N928" s="1"/>
      <c r="O928" s="1"/>
      <c r="P928" s="1"/>
      <c r="Q928" s="1"/>
      <c r="R928" s="1"/>
      <c r="S928" s="1"/>
      <c r="T928" s="1"/>
      <c r="U928" s="7"/>
      <c r="V928" s="25"/>
      <c r="W928" s="15"/>
      <c r="X928" s="12"/>
      <c r="Y928" s="1"/>
      <c r="Z928" s="1"/>
      <c r="AA928" s="1"/>
      <c r="AB928" s="1"/>
      <c r="AC928" s="1"/>
      <c r="AD928" s="1"/>
      <c r="AE928" s="1"/>
      <c r="AF928" s="1"/>
      <c r="AG928" s="1"/>
      <c r="AH928" s="1"/>
      <c r="AI928" s="1"/>
      <c r="AJ928" s="1"/>
      <c r="AK928" s="1"/>
      <c r="AL928" s="1"/>
      <c r="AM928" s="1"/>
      <c r="AN928" s="1"/>
      <c r="AO928" s="1"/>
      <c r="AP928" s="1"/>
      <c r="AQ928" s="1"/>
      <c r="AR928" s="1"/>
      <c r="AS928" s="1"/>
      <c r="AT928" s="1"/>
      <c r="AU928" s="1"/>
    </row>
    <row r="929" spans="1:47" ht="15.75" thickBot="1" x14ac:dyDescent="0.3">
      <c r="A929" s="34"/>
      <c r="B929" s="1"/>
      <c r="C929" s="1"/>
      <c r="D929" s="1"/>
      <c r="E929" s="1"/>
      <c r="F929" s="1"/>
      <c r="G929" s="1"/>
      <c r="H929" s="1"/>
      <c r="I929" s="1"/>
      <c r="J929" s="1"/>
      <c r="K929" s="1"/>
      <c r="L929" s="1"/>
      <c r="M929" s="1"/>
      <c r="N929" s="1"/>
      <c r="O929" s="1"/>
      <c r="P929" s="1"/>
      <c r="Q929" s="1"/>
      <c r="R929" s="1"/>
      <c r="S929" s="1"/>
      <c r="T929" s="1"/>
      <c r="U929" s="7"/>
      <c r="V929" s="25"/>
      <c r="W929" s="15"/>
      <c r="X929" s="12"/>
      <c r="Y929" s="1"/>
      <c r="Z929" s="1"/>
      <c r="AA929" s="1"/>
      <c r="AB929" s="1"/>
      <c r="AC929" s="1"/>
      <c r="AD929" s="1"/>
      <c r="AE929" s="1"/>
      <c r="AF929" s="1"/>
      <c r="AG929" s="1"/>
      <c r="AH929" s="1"/>
      <c r="AI929" s="1"/>
      <c r="AJ929" s="1"/>
      <c r="AK929" s="1"/>
      <c r="AL929" s="1"/>
      <c r="AM929" s="1"/>
      <c r="AN929" s="1"/>
      <c r="AO929" s="1"/>
      <c r="AP929" s="1"/>
      <c r="AQ929" s="1"/>
      <c r="AR929" s="1"/>
      <c r="AS929" s="1"/>
      <c r="AT929" s="1"/>
      <c r="AU929" s="1"/>
    </row>
    <row r="930" spans="1:47" ht="15.75" thickBot="1" x14ac:dyDescent="0.3">
      <c r="A930" s="34"/>
      <c r="B930" s="1"/>
      <c r="C930" s="1"/>
      <c r="D930" s="1"/>
      <c r="E930" s="1"/>
      <c r="F930" s="1"/>
      <c r="G930" s="1"/>
      <c r="H930" s="1"/>
      <c r="I930" s="1"/>
      <c r="J930" s="1"/>
      <c r="K930" s="1"/>
      <c r="L930" s="1"/>
      <c r="M930" s="1"/>
      <c r="N930" s="1"/>
      <c r="O930" s="1"/>
      <c r="P930" s="1"/>
      <c r="Q930" s="1"/>
      <c r="R930" s="1"/>
      <c r="S930" s="1"/>
      <c r="T930" s="1"/>
      <c r="U930" s="7"/>
      <c r="V930" s="25"/>
      <c r="W930" s="15"/>
      <c r="X930" s="12"/>
      <c r="Y930" s="1"/>
      <c r="Z930" s="1"/>
      <c r="AA930" s="1"/>
      <c r="AB930" s="1"/>
      <c r="AC930" s="1"/>
      <c r="AD930" s="1"/>
      <c r="AE930" s="1"/>
      <c r="AF930" s="1"/>
      <c r="AG930" s="1"/>
      <c r="AH930" s="1"/>
      <c r="AI930" s="1"/>
      <c r="AJ930" s="1"/>
      <c r="AK930" s="1"/>
      <c r="AL930" s="1"/>
      <c r="AM930" s="1"/>
      <c r="AN930" s="1"/>
      <c r="AO930" s="1"/>
      <c r="AP930" s="1"/>
      <c r="AQ930" s="1"/>
      <c r="AR930" s="1"/>
      <c r="AS930" s="1"/>
      <c r="AT930" s="1"/>
      <c r="AU930" s="1"/>
    </row>
    <row r="931" spans="1:47" ht="15.75" thickBot="1" x14ac:dyDescent="0.3">
      <c r="A931" s="34"/>
      <c r="B931" s="1"/>
      <c r="C931" s="1"/>
      <c r="D931" s="1"/>
      <c r="E931" s="1"/>
      <c r="F931" s="1"/>
      <c r="G931" s="1"/>
      <c r="H931" s="1"/>
      <c r="I931" s="1"/>
      <c r="J931" s="1"/>
      <c r="K931" s="1"/>
      <c r="L931" s="1"/>
      <c r="M931" s="1"/>
      <c r="N931" s="1"/>
      <c r="O931" s="1"/>
      <c r="P931" s="1"/>
      <c r="Q931" s="1"/>
      <c r="R931" s="1"/>
      <c r="S931" s="1"/>
      <c r="T931" s="1"/>
      <c r="U931" s="7"/>
      <c r="V931" s="25"/>
      <c r="W931" s="15"/>
      <c r="X931" s="12"/>
      <c r="Y931" s="1"/>
      <c r="Z931" s="1"/>
      <c r="AA931" s="1"/>
      <c r="AB931" s="1"/>
      <c r="AC931" s="1"/>
      <c r="AD931" s="1"/>
      <c r="AE931" s="1"/>
      <c r="AF931" s="1"/>
      <c r="AG931" s="1"/>
      <c r="AH931" s="1"/>
      <c r="AI931" s="1"/>
      <c r="AJ931" s="1"/>
      <c r="AK931" s="1"/>
      <c r="AL931" s="1"/>
      <c r="AM931" s="1"/>
      <c r="AN931" s="1"/>
      <c r="AO931" s="1"/>
      <c r="AP931" s="1"/>
      <c r="AQ931" s="1"/>
      <c r="AR931" s="1"/>
      <c r="AS931" s="1"/>
      <c r="AT931" s="1"/>
      <c r="AU931" s="1"/>
    </row>
    <row r="932" spans="1:47" ht="15.75" thickBot="1" x14ac:dyDescent="0.3">
      <c r="A932" s="34"/>
      <c r="B932" s="1"/>
      <c r="C932" s="1"/>
      <c r="D932" s="1"/>
      <c r="E932" s="1"/>
      <c r="F932" s="1"/>
      <c r="G932" s="1"/>
      <c r="H932" s="1"/>
      <c r="I932" s="1"/>
      <c r="J932" s="1"/>
      <c r="K932" s="1"/>
      <c r="L932" s="1"/>
      <c r="M932" s="1"/>
      <c r="N932" s="1"/>
      <c r="O932" s="1"/>
      <c r="P932" s="1"/>
      <c r="Q932" s="1"/>
      <c r="R932" s="1"/>
      <c r="S932" s="1"/>
      <c r="T932" s="1"/>
      <c r="U932" s="7"/>
      <c r="V932" s="25"/>
      <c r="W932" s="15"/>
      <c r="X932" s="12"/>
      <c r="Y932" s="1"/>
      <c r="Z932" s="1"/>
      <c r="AA932" s="1"/>
      <c r="AB932" s="1"/>
      <c r="AC932" s="1"/>
      <c r="AD932" s="1"/>
      <c r="AE932" s="1"/>
      <c r="AF932" s="1"/>
      <c r="AG932" s="1"/>
      <c r="AH932" s="1"/>
      <c r="AI932" s="1"/>
      <c r="AJ932" s="1"/>
      <c r="AK932" s="1"/>
      <c r="AL932" s="1"/>
      <c r="AM932" s="1"/>
      <c r="AN932" s="1"/>
      <c r="AO932" s="1"/>
      <c r="AP932" s="1"/>
      <c r="AQ932" s="1"/>
      <c r="AR932" s="1"/>
      <c r="AS932" s="1"/>
      <c r="AT932" s="1"/>
      <c r="AU932" s="1"/>
    </row>
    <row r="933" spans="1:47" ht="15.75" thickBot="1" x14ac:dyDescent="0.3">
      <c r="A933" s="34"/>
      <c r="B933" s="1"/>
      <c r="C933" s="1"/>
      <c r="D933" s="1"/>
      <c r="E933" s="1"/>
      <c r="F933" s="1"/>
      <c r="G933" s="1"/>
      <c r="H933" s="1"/>
      <c r="I933" s="1"/>
      <c r="J933" s="1"/>
      <c r="K933" s="1"/>
      <c r="L933" s="1"/>
      <c r="M933" s="1"/>
      <c r="N933" s="1"/>
      <c r="O933" s="1"/>
      <c r="P933" s="1"/>
      <c r="Q933" s="1"/>
      <c r="R933" s="1"/>
      <c r="S933" s="1"/>
      <c r="T933" s="1"/>
      <c r="U933" s="7"/>
      <c r="V933" s="25"/>
      <c r="W933" s="15"/>
      <c r="X933" s="12"/>
      <c r="Y933" s="1"/>
      <c r="Z933" s="1"/>
      <c r="AA933" s="1"/>
      <c r="AB933" s="1"/>
      <c r="AC933" s="1"/>
      <c r="AD933" s="1"/>
      <c r="AE933" s="1"/>
      <c r="AF933" s="1"/>
      <c r="AG933" s="1"/>
      <c r="AH933" s="1"/>
      <c r="AI933" s="1"/>
      <c r="AJ933" s="1"/>
      <c r="AK933" s="1"/>
      <c r="AL933" s="1"/>
      <c r="AM933" s="1"/>
      <c r="AN933" s="1"/>
      <c r="AO933" s="1"/>
      <c r="AP933" s="1"/>
      <c r="AQ933" s="1"/>
      <c r="AR933" s="1"/>
      <c r="AS933" s="1"/>
      <c r="AT933" s="1"/>
      <c r="AU933" s="1"/>
    </row>
    <row r="934" spans="1:47" ht="15.75" thickBot="1" x14ac:dyDescent="0.3">
      <c r="A934" s="34"/>
      <c r="B934" s="1"/>
      <c r="C934" s="1"/>
      <c r="D934" s="1"/>
      <c r="E934" s="1"/>
      <c r="F934" s="1"/>
      <c r="G934" s="1"/>
      <c r="H934" s="1"/>
      <c r="I934" s="1"/>
      <c r="J934" s="1"/>
      <c r="K934" s="1"/>
      <c r="L934" s="1"/>
      <c r="M934" s="1"/>
      <c r="N934" s="1"/>
      <c r="O934" s="1"/>
      <c r="P934" s="1"/>
      <c r="Q934" s="1"/>
      <c r="R934" s="1"/>
      <c r="S934" s="1"/>
      <c r="T934" s="1"/>
      <c r="U934" s="7"/>
      <c r="V934" s="25"/>
      <c r="W934" s="15"/>
      <c r="X934" s="12"/>
      <c r="Y934" s="1"/>
      <c r="Z934" s="1"/>
      <c r="AA934" s="1"/>
      <c r="AB934" s="1"/>
      <c r="AC934" s="1"/>
      <c r="AD934" s="1"/>
      <c r="AE934" s="1"/>
      <c r="AF934" s="1"/>
      <c r="AG934" s="1"/>
      <c r="AH934" s="1"/>
      <c r="AI934" s="1"/>
      <c r="AJ934" s="1"/>
      <c r="AK934" s="1"/>
      <c r="AL934" s="1"/>
      <c r="AM934" s="1"/>
      <c r="AN934" s="1"/>
      <c r="AO934" s="1"/>
      <c r="AP934" s="1"/>
      <c r="AQ934" s="1"/>
      <c r="AR934" s="1"/>
      <c r="AS934" s="1"/>
      <c r="AT934" s="1"/>
      <c r="AU934" s="1"/>
    </row>
    <row r="935" spans="1:47" ht="15.75" thickBot="1" x14ac:dyDescent="0.3">
      <c r="A935" s="34"/>
      <c r="B935" s="1"/>
      <c r="C935" s="1"/>
      <c r="D935" s="1"/>
      <c r="E935" s="1"/>
      <c r="F935" s="1"/>
      <c r="G935" s="1"/>
      <c r="H935" s="1"/>
      <c r="I935" s="1"/>
      <c r="J935" s="1"/>
      <c r="K935" s="1"/>
      <c r="L935" s="1"/>
      <c r="M935" s="1"/>
      <c r="N935" s="1"/>
      <c r="O935" s="1"/>
      <c r="P935" s="1"/>
      <c r="Q935" s="1"/>
      <c r="R935" s="1"/>
      <c r="S935" s="1"/>
      <c r="T935" s="1"/>
      <c r="U935" s="7"/>
      <c r="V935" s="25"/>
      <c r="W935" s="15"/>
      <c r="X935" s="12"/>
      <c r="Y935" s="1"/>
      <c r="Z935" s="1"/>
      <c r="AA935" s="1"/>
      <c r="AB935" s="1"/>
      <c r="AC935" s="1"/>
      <c r="AD935" s="1"/>
      <c r="AE935" s="1"/>
      <c r="AF935" s="1"/>
      <c r="AG935" s="1"/>
      <c r="AH935" s="1"/>
      <c r="AI935" s="1"/>
      <c r="AJ935" s="1"/>
      <c r="AK935" s="1"/>
      <c r="AL935" s="1"/>
      <c r="AM935" s="1"/>
      <c r="AN935" s="1"/>
      <c r="AO935" s="1"/>
      <c r="AP935" s="1"/>
      <c r="AQ935" s="1"/>
      <c r="AR935" s="1"/>
      <c r="AS935" s="1"/>
      <c r="AT935" s="1"/>
      <c r="AU935" s="1"/>
    </row>
    <row r="936" spans="1:47" ht="15.75" thickBot="1" x14ac:dyDescent="0.3">
      <c r="A936" s="34"/>
      <c r="B936" s="1"/>
      <c r="C936" s="1"/>
      <c r="D936" s="1"/>
      <c r="E936" s="1"/>
      <c r="F936" s="1"/>
      <c r="G936" s="1"/>
      <c r="H936" s="1"/>
      <c r="I936" s="1"/>
      <c r="J936" s="1"/>
      <c r="K936" s="1"/>
      <c r="L936" s="1"/>
      <c r="M936" s="1"/>
      <c r="N936" s="1"/>
      <c r="O936" s="1"/>
      <c r="P936" s="1"/>
      <c r="Q936" s="1"/>
      <c r="R936" s="1"/>
      <c r="S936" s="1"/>
      <c r="T936" s="1"/>
      <c r="U936" s="7"/>
      <c r="V936" s="25"/>
      <c r="W936" s="15"/>
      <c r="X936" s="12"/>
      <c r="Y936" s="1"/>
      <c r="Z936" s="1"/>
      <c r="AA936" s="1"/>
      <c r="AB936" s="1"/>
      <c r="AC936" s="1"/>
      <c r="AD936" s="1"/>
      <c r="AE936" s="1"/>
      <c r="AF936" s="1"/>
      <c r="AG936" s="1"/>
      <c r="AH936" s="1"/>
      <c r="AI936" s="1"/>
      <c r="AJ936" s="1"/>
      <c r="AK936" s="1"/>
      <c r="AL936" s="1"/>
      <c r="AM936" s="1"/>
      <c r="AN936" s="1"/>
      <c r="AO936" s="1"/>
      <c r="AP936" s="1"/>
      <c r="AQ936" s="1"/>
      <c r="AR936" s="1"/>
      <c r="AS936" s="1"/>
      <c r="AT936" s="1"/>
      <c r="AU936" s="1"/>
    </row>
    <row r="937" spans="1:47" ht="15.75" thickBot="1" x14ac:dyDescent="0.3">
      <c r="A937" s="34"/>
      <c r="B937" s="1"/>
      <c r="C937" s="1"/>
      <c r="D937" s="1"/>
      <c r="E937" s="1"/>
      <c r="F937" s="1"/>
      <c r="G937" s="1"/>
      <c r="H937" s="1"/>
      <c r="I937" s="1"/>
      <c r="J937" s="1"/>
      <c r="K937" s="1"/>
      <c r="L937" s="1"/>
      <c r="M937" s="1"/>
      <c r="N937" s="1"/>
      <c r="O937" s="1"/>
      <c r="P937" s="1"/>
      <c r="Q937" s="1"/>
      <c r="R937" s="1"/>
      <c r="S937" s="1"/>
      <c r="T937" s="1"/>
      <c r="U937" s="7"/>
      <c r="V937" s="25"/>
      <c r="W937" s="15"/>
      <c r="X937" s="12"/>
      <c r="Y937" s="1"/>
      <c r="Z937" s="1"/>
      <c r="AA937" s="1"/>
      <c r="AB937" s="1"/>
      <c r="AC937" s="1"/>
      <c r="AD937" s="1"/>
      <c r="AE937" s="1"/>
      <c r="AF937" s="1"/>
      <c r="AG937" s="1"/>
      <c r="AH937" s="1"/>
      <c r="AI937" s="1"/>
      <c r="AJ937" s="1"/>
      <c r="AK937" s="1"/>
      <c r="AL937" s="1"/>
      <c r="AM937" s="1"/>
      <c r="AN937" s="1"/>
      <c r="AO937" s="1"/>
      <c r="AP937" s="1"/>
      <c r="AQ937" s="1"/>
      <c r="AR937" s="1"/>
      <c r="AS937" s="1"/>
      <c r="AT937" s="1"/>
      <c r="AU937" s="1"/>
    </row>
    <row r="938" spans="1:47" ht="15.75" thickBot="1" x14ac:dyDescent="0.3">
      <c r="A938" s="34"/>
      <c r="B938" s="1"/>
      <c r="C938" s="1"/>
      <c r="D938" s="1"/>
      <c r="E938" s="1"/>
      <c r="F938" s="1"/>
      <c r="G938" s="1"/>
      <c r="H938" s="1"/>
      <c r="I938" s="1"/>
      <c r="J938" s="1"/>
      <c r="K938" s="1"/>
      <c r="L938" s="1"/>
      <c r="M938" s="1"/>
      <c r="N938" s="1"/>
      <c r="O938" s="1"/>
      <c r="P938" s="1"/>
      <c r="Q938" s="1"/>
      <c r="R938" s="1"/>
      <c r="S938" s="1"/>
      <c r="T938" s="1"/>
      <c r="U938" s="7"/>
      <c r="V938" s="25"/>
      <c r="W938" s="15"/>
      <c r="X938" s="12"/>
      <c r="Y938" s="1"/>
      <c r="Z938" s="1"/>
      <c r="AA938" s="1"/>
      <c r="AB938" s="1"/>
      <c r="AC938" s="1"/>
      <c r="AD938" s="1"/>
      <c r="AE938" s="1"/>
      <c r="AF938" s="1"/>
      <c r="AG938" s="1"/>
      <c r="AH938" s="1"/>
      <c r="AI938" s="1"/>
      <c r="AJ938" s="1"/>
      <c r="AK938" s="1"/>
      <c r="AL938" s="1"/>
      <c r="AM938" s="1"/>
      <c r="AN938" s="1"/>
      <c r="AO938" s="1"/>
      <c r="AP938" s="1"/>
      <c r="AQ938" s="1"/>
      <c r="AR938" s="1"/>
      <c r="AS938" s="1"/>
      <c r="AT938" s="1"/>
      <c r="AU938" s="1"/>
    </row>
    <row r="939" spans="1:47" ht="15.75" thickBot="1" x14ac:dyDescent="0.3">
      <c r="A939" s="34"/>
      <c r="B939" s="1"/>
      <c r="C939" s="1"/>
      <c r="D939" s="1"/>
      <c r="E939" s="1"/>
      <c r="F939" s="1"/>
      <c r="G939" s="1"/>
      <c r="H939" s="1"/>
      <c r="I939" s="1"/>
      <c r="J939" s="1"/>
      <c r="K939" s="1"/>
      <c r="L939" s="1"/>
      <c r="M939" s="1"/>
      <c r="N939" s="1"/>
      <c r="O939" s="1"/>
      <c r="P939" s="1"/>
      <c r="Q939" s="1"/>
      <c r="R939" s="1"/>
      <c r="S939" s="1"/>
      <c r="T939" s="1"/>
      <c r="U939" s="7"/>
      <c r="V939" s="25"/>
      <c r="W939" s="15"/>
      <c r="X939" s="12"/>
      <c r="Y939" s="1"/>
      <c r="Z939" s="1"/>
      <c r="AA939" s="1"/>
      <c r="AB939" s="1"/>
      <c r="AC939" s="1"/>
      <c r="AD939" s="1"/>
      <c r="AE939" s="1"/>
      <c r="AF939" s="1"/>
      <c r="AG939" s="1"/>
      <c r="AH939" s="1"/>
      <c r="AI939" s="1"/>
      <c r="AJ939" s="1"/>
      <c r="AK939" s="1"/>
      <c r="AL939" s="1"/>
      <c r="AM939" s="1"/>
      <c r="AN939" s="1"/>
      <c r="AO939" s="1"/>
      <c r="AP939" s="1"/>
      <c r="AQ939" s="1"/>
      <c r="AR939" s="1"/>
      <c r="AS939" s="1"/>
      <c r="AT939" s="1"/>
      <c r="AU939" s="1"/>
    </row>
    <row r="940" spans="1:47" ht="15.75" thickBot="1" x14ac:dyDescent="0.3">
      <c r="A940" s="34"/>
      <c r="B940" s="1"/>
      <c r="C940" s="1"/>
      <c r="D940" s="1"/>
      <c r="E940" s="1"/>
      <c r="F940" s="1"/>
      <c r="G940" s="1"/>
      <c r="H940" s="1"/>
      <c r="I940" s="1"/>
      <c r="J940" s="1"/>
      <c r="K940" s="1"/>
      <c r="L940" s="1"/>
      <c r="M940" s="1"/>
      <c r="N940" s="1"/>
      <c r="O940" s="1"/>
      <c r="P940" s="1"/>
      <c r="Q940" s="1"/>
      <c r="R940" s="1"/>
      <c r="S940" s="1"/>
      <c r="T940" s="1"/>
      <c r="U940" s="7"/>
      <c r="V940" s="25"/>
      <c r="W940" s="15"/>
      <c r="X940" s="12"/>
      <c r="Y940" s="1"/>
      <c r="Z940" s="1"/>
      <c r="AA940" s="1"/>
      <c r="AB940" s="1"/>
      <c r="AC940" s="1"/>
      <c r="AD940" s="1"/>
      <c r="AE940" s="1"/>
      <c r="AF940" s="1"/>
      <c r="AG940" s="1"/>
      <c r="AH940" s="1"/>
      <c r="AI940" s="1"/>
      <c r="AJ940" s="1"/>
      <c r="AK940" s="1"/>
      <c r="AL940" s="1"/>
      <c r="AM940" s="1"/>
      <c r="AN940" s="1"/>
      <c r="AO940" s="1"/>
      <c r="AP940" s="1"/>
      <c r="AQ940" s="1"/>
      <c r="AR940" s="1"/>
      <c r="AS940" s="1"/>
      <c r="AT940" s="1"/>
      <c r="AU940" s="1"/>
    </row>
    <row r="941" spans="1:47" ht="15.75" thickBot="1" x14ac:dyDescent="0.3">
      <c r="A941" s="34"/>
      <c r="B941" s="1"/>
      <c r="C941" s="1"/>
      <c r="D941" s="1"/>
      <c r="E941" s="1"/>
      <c r="F941" s="1"/>
      <c r="G941" s="1"/>
      <c r="H941" s="1"/>
      <c r="I941" s="1"/>
      <c r="J941" s="1"/>
      <c r="K941" s="1"/>
      <c r="L941" s="1"/>
      <c r="M941" s="1"/>
      <c r="N941" s="1"/>
      <c r="O941" s="1"/>
      <c r="P941" s="1"/>
      <c r="Q941" s="1"/>
      <c r="R941" s="1"/>
      <c r="S941" s="1"/>
      <c r="T941" s="1"/>
      <c r="U941" s="7"/>
      <c r="V941" s="25"/>
      <c r="W941" s="15"/>
      <c r="X941" s="12"/>
      <c r="Y941" s="1"/>
      <c r="Z941" s="1"/>
      <c r="AA941" s="1"/>
      <c r="AB941" s="1"/>
      <c r="AC941" s="1"/>
      <c r="AD941" s="1"/>
      <c r="AE941" s="1"/>
      <c r="AF941" s="1"/>
      <c r="AG941" s="1"/>
      <c r="AH941" s="1"/>
      <c r="AI941" s="1"/>
      <c r="AJ941" s="1"/>
      <c r="AK941" s="1"/>
      <c r="AL941" s="1"/>
      <c r="AM941" s="1"/>
      <c r="AN941" s="1"/>
      <c r="AO941" s="1"/>
      <c r="AP941" s="1"/>
      <c r="AQ941" s="1"/>
      <c r="AR941" s="1"/>
      <c r="AS941" s="1"/>
      <c r="AT941" s="1"/>
      <c r="AU941" s="1"/>
    </row>
    <row r="942" spans="1:47" ht="15.75" thickBot="1" x14ac:dyDescent="0.3">
      <c r="A942" s="34"/>
      <c r="B942" s="1"/>
      <c r="C942" s="1"/>
      <c r="D942" s="1"/>
      <c r="E942" s="1"/>
      <c r="F942" s="1"/>
      <c r="G942" s="1"/>
      <c r="H942" s="1"/>
      <c r="I942" s="1"/>
      <c r="J942" s="1"/>
      <c r="K942" s="1"/>
      <c r="L942" s="1"/>
      <c r="M942" s="1"/>
      <c r="N942" s="1"/>
      <c r="O942" s="1"/>
      <c r="P942" s="1"/>
      <c r="Q942" s="1"/>
      <c r="R942" s="1"/>
      <c r="S942" s="1"/>
      <c r="T942" s="1"/>
      <c r="U942" s="7"/>
      <c r="V942" s="25"/>
      <c r="W942" s="15"/>
      <c r="X942" s="12"/>
      <c r="Y942" s="1"/>
      <c r="Z942" s="1"/>
      <c r="AA942" s="1"/>
      <c r="AB942" s="1"/>
      <c r="AC942" s="1"/>
      <c r="AD942" s="1"/>
      <c r="AE942" s="1"/>
      <c r="AF942" s="1"/>
      <c r="AG942" s="1"/>
      <c r="AH942" s="1"/>
      <c r="AI942" s="1"/>
      <c r="AJ942" s="1"/>
      <c r="AK942" s="1"/>
      <c r="AL942" s="1"/>
      <c r="AM942" s="1"/>
      <c r="AN942" s="1"/>
      <c r="AO942" s="1"/>
      <c r="AP942" s="1"/>
      <c r="AQ942" s="1"/>
      <c r="AR942" s="1"/>
      <c r="AS942" s="1"/>
      <c r="AT942" s="1"/>
      <c r="AU942" s="1"/>
    </row>
    <row r="943" spans="1:47" ht="15.75" thickBot="1" x14ac:dyDescent="0.3">
      <c r="A943" s="34"/>
      <c r="B943" s="1"/>
      <c r="C943" s="1"/>
      <c r="D943" s="1"/>
      <c r="E943" s="1"/>
      <c r="F943" s="1"/>
      <c r="G943" s="1"/>
      <c r="H943" s="1"/>
      <c r="I943" s="1"/>
      <c r="J943" s="1"/>
      <c r="K943" s="1"/>
      <c r="L943" s="1"/>
      <c r="M943" s="1"/>
      <c r="N943" s="1"/>
      <c r="O943" s="1"/>
      <c r="P943" s="1"/>
      <c r="Q943" s="1"/>
      <c r="R943" s="1"/>
      <c r="S943" s="1"/>
      <c r="T943" s="1"/>
      <c r="U943" s="7"/>
      <c r="V943" s="25"/>
      <c r="W943" s="15"/>
      <c r="X943" s="12"/>
      <c r="Y943" s="1"/>
      <c r="Z943" s="1"/>
      <c r="AA943" s="1"/>
      <c r="AB943" s="1"/>
      <c r="AC943" s="1"/>
      <c r="AD943" s="1"/>
      <c r="AE943" s="1"/>
      <c r="AF943" s="1"/>
      <c r="AG943" s="1"/>
      <c r="AH943" s="1"/>
      <c r="AI943" s="1"/>
      <c r="AJ943" s="1"/>
      <c r="AK943" s="1"/>
      <c r="AL943" s="1"/>
      <c r="AM943" s="1"/>
      <c r="AN943" s="1"/>
      <c r="AO943" s="1"/>
      <c r="AP943" s="1"/>
      <c r="AQ943" s="1"/>
      <c r="AR943" s="1"/>
      <c r="AS943" s="1"/>
      <c r="AT943" s="1"/>
      <c r="AU943" s="1"/>
    </row>
    <row r="944" spans="1:47" ht="15.75" thickBot="1" x14ac:dyDescent="0.3">
      <c r="A944" s="34"/>
      <c r="B944" s="1"/>
      <c r="C944" s="1"/>
      <c r="D944" s="1"/>
      <c r="E944" s="1"/>
      <c r="F944" s="1"/>
      <c r="G944" s="1"/>
      <c r="H944" s="1"/>
      <c r="I944" s="1"/>
      <c r="J944" s="1"/>
      <c r="K944" s="1"/>
      <c r="L944" s="1"/>
      <c r="M944" s="1"/>
      <c r="N944" s="1"/>
      <c r="O944" s="1"/>
      <c r="P944" s="1"/>
      <c r="Q944" s="1"/>
      <c r="R944" s="1"/>
      <c r="S944" s="1"/>
      <c r="T944" s="1"/>
      <c r="U944" s="7"/>
      <c r="V944" s="25"/>
      <c r="W944" s="15"/>
      <c r="X944" s="12"/>
      <c r="Y944" s="1"/>
      <c r="Z944" s="1"/>
      <c r="AA944" s="1"/>
      <c r="AB944" s="1"/>
      <c r="AC944" s="1"/>
      <c r="AD944" s="1"/>
      <c r="AE944" s="1"/>
      <c r="AF944" s="1"/>
      <c r="AG944" s="1"/>
      <c r="AH944" s="1"/>
      <c r="AI944" s="1"/>
      <c r="AJ944" s="1"/>
      <c r="AK944" s="1"/>
      <c r="AL944" s="1"/>
      <c r="AM944" s="1"/>
      <c r="AN944" s="1"/>
      <c r="AO944" s="1"/>
      <c r="AP944" s="1"/>
      <c r="AQ944" s="1"/>
      <c r="AR944" s="1"/>
      <c r="AS944" s="1"/>
      <c r="AT944" s="1"/>
      <c r="AU944" s="1"/>
    </row>
    <row r="945" spans="1:47" ht="15.75" thickBot="1" x14ac:dyDescent="0.3">
      <c r="A945" s="34"/>
      <c r="B945" s="1"/>
      <c r="C945" s="1"/>
      <c r="D945" s="1"/>
      <c r="E945" s="1"/>
      <c r="F945" s="1"/>
      <c r="G945" s="1"/>
      <c r="H945" s="1"/>
      <c r="I945" s="1"/>
      <c r="J945" s="1"/>
      <c r="K945" s="1"/>
      <c r="L945" s="1"/>
      <c r="M945" s="1"/>
      <c r="N945" s="1"/>
      <c r="O945" s="1"/>
      <c r="P945" s="1"/>
      <c r="Q945" s="1"/>
      <c r="R945" s="1"/>
      <c r="S945" s="1"/>
      <c r="T945" s="1"/>
      <c r="U945" s="7"/>
      <c r="V945" s="25"/>
      <c r="W945" s="15"/>
      <c r="X945" s="12"/>
      <c r="Y945" s="1"/>
      <c r="Z945" s="1"/>
      <c r="AA945" s="1"/>
      <c r="AB945" s="1"/>
      <c r="AC945" s="1"/>
      <c r="AD945" s="1"/>
      <c r="AE945" s="1"/>
      <c r="AF945" s="1"/>
      <c r="AG945" s="1"/>
      <c r="AH945" s="1"/>
      <c r="AI945" s="1"/>
      <c r="AJ945" s="1"/>
      <c r="AK945" s="1"/>
      <c r="AL945" s="1"/>
      <c r="AM945" s="1"/>
      <c r="AN945" s="1"/>
      <c r="AO945" s="1"/>
      <c r="AP945" s="1"/>
      <c r="AQ945" s="1"/>
      <c r="AR945" s="1"/>
      <c r="AS945" s="1"/>
      <c r="AT945" s="1"/>
      <c r="AU945" s="1"/>
    </row>
    <row r="946" spans="1:47" ht="15.75" thickBot="1" x14ac:dyDescent="0.3">
      <c r="A946" s="34"/>
      <c r="B946" s="1"/>
      <c r="C946" s="1"/>
      <c r="D946" s="1"/>
      <c r="E946" s="1"/>
      <c r="F946" s="1"/>
      <c r="G946" s="1"/>
      <c r="H946" s="1"/>
      <c r="I946" s="1"/>
      <c r="J946" s="1"/>
      <c r="K946" s="1"/>
      <c r="L946" s="1"/>
      <c r="M946" s="1"/>
      <c r="N946" s="1"/>
      <c r="O946" s="1"/>
      <c r="P946" s="1"/>
      <c r="Q946" s="1"/>
      <c r="R946" s="1"/>
      <c r="S946" s="1"/>
      <c r="T946" s="1"/>
      <c r="U946" s="7"/>
      <c r="V946" s="25"/>
      <c r="W946" s="15"/>
      <c r="X946" s="12"/>
      <c r="Y946" s="1"/>
      <c r="Z946" s="1"/>
      <c r="AA946" s="1"/>
      <c r="AB946" s="1"/>
      <c r="AC946" s="1"/>
      <c r="AD946" s="1"/>
      <c r="AE946" s="1"/>
      <c r="AF946" s="1"/>
      <c r="AG946" s="1"/>
      <c r="AH946" s="1"/>
      <c r="AI946" s="1"/>
      <c r="AJ946" s="1"/>
      <c r="AK946" s="1"/>
      <c r="AL946" s="1"/>
      <c r="AM946" s="1"/>
      <c r="AN946" s="1"/>
      <c r="AO946" s="1"/>
      <c r="AP946" s="1"/>
      <c r="AQ946" s="1"/>
      <c r="AR946" s="1"/>
      <c r="AS946" s="1"/>
      <c r="AT946" s="1"/>
      <c r="AU946" s="1"/>
    </row>
    <row r="947" spans="1:47" ht="15.75" thickBot="1" x14ac:dyDescent="0.3">
      <c r="A947" s="34"/>
      <c r="B947" s="1"/>
      <c r="C947" s="1"/>
      <c r="D947" s="1"/>
      <c r="E947" s="1"/>
      <c r="F947" s="1"/>
      <c r="G947" s="1"/>
      <c r="H947" s="1"/>
      <c r="I947" s="1"/>
      <c r="J947" s="1"/>
      <c r="K947" s="1"/>
      <c r="L947" s="1"/>
      <c r="M947" s="1"/>
      <c r="N947" s="1"/>
      <c r="O947" s="1"/>
      <c r="P947" s="1"/>
      <c r="Q947" s="1"/>
      <c r="R947" s="1"/>
      <c r="S947" s="1"/>
      <c r="T947" s="1"/>
      <c r="U947" s="7"/>
      <c r="V947" s="25"/>
      <c r="W947" s="15"/>
      <c r="X947" s="12"/>
      <c r="Y947" s="1"/>
      <c r="Z947" s="1"/>
      <c r="AA947" s="1"/>
      <c r="AB947" s="1"/>
      <c r="AC947" s="1"/>
      <c r="AD947" s="1"/>
      <c r="AE947" s="1"/>
      <c r="AF947" s="1"/>
      <c r="AG947" s="1"/>
      <c r="AH947" s="1"/>
      <c r="AI947" s="1"/>
      <c r="AJ947" s="1"/>
      <c r="AK947" s="1"/>
      <c r="AL947" s="1"/>
      <c r="AM947" s="1"/>
      <c r="AN947" s="1"/>
      <c r="AO947" s="1"/>
      <c r="AP947" s="1"/>
      <c r="AQ947" s="1"/>
      <c r="AR947" s="1"/>
      <c r="AS947" s="1"/>
      <c r="AT947" s="1"/>
      <c r="AU947" s="1"/>
    </row>
    <row r="948" spans="1:47" ht="15.75" thickBot="1" x14ac:dyDescent="0.3">
      <c r="A948" s="34"/>
      <c r="B948" s="1"/>
      <c r="C948" s="1"/>
      <c r="D948" s="1"/>
      <c r="E948" s="1"/>
      <c r="F948" s="1"/>
      <c r="G948" s="1"/>
      <c r="H948" s="1"/>
      <c r="I948" s="1"/>
      <c r="J948" s="1"/>
      <c r="K948" s="1"/>
      <c r="L948" s="1"/>
      <c r="M948" s="1"/>
      <c r="N948" s="1"/>
      <c r="O948" s="1"/>
      <c r="P948" s="1"/>
      <c r="Q948" s="1"/>
      <c r="R948" s="1"/>
      <c r="S948" s="1"/>
      <c r="T948" s="1"/>
      <c r="U948" s="7"/>
      <c r="V948" s="25"/>
      <c r="W948" s="15"/>
      <c r="X948" s="12"/>
      <c r="Y948" s="1"/>
      <c r="Z948" s="1"/>
      <c r="AA948" s="1"/>
      <c r="AB948" s="1"/>
      <c r="AC948" s="1"/>
      <c r="AD948" s="1"/>
      <c r="AE948" s="1"/>
      <c r="AF948" s="1"/>
      <c r="AG948" s="1"/>
      <c r="AH948" s="1"/>
      <c r="AI948" s="1"/>
      <c r="AJ948" s="1"/>
      <c r="AK948" s="1"/>
      <c r="AL948" s="1"/>
      <c r="AM948" s="1"/>
      <c r="AN948" s="1"/>
      <c r="AO948" s="1"/>
      <c r="AP948" s="1"/>
      <c r="AQ948" s="1"/>
      <c r="AR948" s="1"/>
      <c r="AS948" s="1"/>
      <c r="AT948" s="1"/>
      <c r="AU948" s="1"/>
    </row>
    <row r="949" spans="1:47" ht="15.75" thickBot="1" x14ac:dyDescent="0.3">
      <c r="A949" s="34"/>
      <c r="B949" s="1"/>
      <c r="C949" s="1"/>
      <c r="D949" s="1"/>
      <c r="E949" s="1"/>
      <c r="F949" s="1"/>
      <c r="G949" s="1"/>
      <c r="H949" s="1"/>
      <c r="I949" s="1"/>
      <c r="J949" s="1"/>
      <c r="K949" s="1"/>
      <c r="L949" s="1"/>
      <c r="M949" s="1"/>
      <c r="N949" s="1"/>
      <c r="O949" s="1"/>
      <c r="P949" s="1"/>
      <c r="Q949" s="1"/>
      <c r="R949" s="1"/>
      <c r="S949" s="1"/>
      <c r="T949" s="1"/>
      <c r="U949" s="7"/>
      <c r="V949" s="25"/>
      <c r="W949" s="15"/>
      <c r="X949" s="12"/>
      <c r="Y949" s="1"/>
      <c r="Z949" s="1"/>
      <c r="AA949" s="1"/>
      <c r="AB949" s="1"/>
      <c r="AC949" s="1"/>
      <c r="AD949" s="1"/>
      <c r="AE949" s="1"/>
      <c r="AF949" s="1"/>
      <c r="AG949" s="1"/>
      <c r="AH949" s="1"/>
      <c r="AI949" s="1"/>
      <c r="AJ949" s="1"/>
      <c r="AK949" s="1"/>
      <c r="AL949" s="1"/>
      <c r="AM949" s="1"/>
      <c r="AN949" s="1"/>
      <c r="AO949" s="1"/>
      <c r="AP949" s="1"/>
      <c r="AQ949" s="1"/>
      <c r="AR949" s="1"/>
      <c r="AS949" s="1"/>
      <c r="AT949" s="1"/>
      <c r="AU949" s="1"/>
    </row>
    <row r="950" spans="1:47" ht="15.75" thickBot="1" x14ac:dyDescent="0.3">
      <c r="A950" s="34"/>
      <c r="B950" s="1"/>
      <c r="C950" s="1"/>
      <c r="D950" s="1"/>
      <c r="E950" s="1"/>
      <c r="F950" s="1"/>
      <c r="G950" s="1"/>
      <c r="H950" s="1"/>
      <c r="I950" s="1"/>
      <c r="J950" s="1"/>
      <c r="K950" s="1"/>
      <c r="L950" s="1"/>
      <c r="M950" s="1"/>
      <c r="N950" s="1"/>
      <c r="O950" s="1"/>
      <c r="P950" s="1"/>
      <c r="Q950" s="1"/>
      <c r="R950" s="1"/>
      <c r="S950" s="1"/>
      <c r="T950" s="1"/>
      <c r="U950" s="7"/>
      <c r="V950" s="25"/>
      <c r="W950" s="15"/>
      <c r="X950" s="12"/>
      <c r="Y950" s="1"/>
      <c r="Z950" s="1"/>
      <c r="AA950" s="1"/>
      <c r="AB950" s="1"/>
      <c r="AC950" s="1"/>
      <c r="AD950" s="1"/>
      <c r="AE950" s="1"/>
      <c r="AF950" s="1"/>
      <c r="AG950" s="1"/>
      <c r="AH950" s="1"/>
      <c r="AI950" s="1"/>
      <c r="AJ950" s="1"/>
      <c r="AK950" s="1"/>
      <c r="AL950" s="1"/>
      <c r="AM950" s="1"/>
      <c r="AN950" s="1"/>
      <c r="AO950" s="1"/>
      <c r="AP950" s="1"/>
      <c r="AQ950" s="1"/>
      <c r="AR950" s="1"/>
      <c r="AS950" s="1"/>
      <c r="AT950" s="1"/>
      <c r="AU950" s="1"/>
    </row>
    <row r="951" spans="1:47" ht="15.75" thickBot="1" x14ac:dyDescent="0.3">
      <c r="A951" s="34"/>
      <c r="B951" s="1"/>
      <c r="C951" s="1"/>
      <c r="D951" s="1"/>
      <c r="E951" s="1"/>
      <c r="F951" s="1"/>
      <c r="G951" s="1"/>
      <c r="H951" s="1"/>
      <c r="I951" s="1"/>
      <c r="J951" s="1"/>
      <c r="K951" s="1"/>
      <c r="L951" s="1"/>
      <c r="M951" s="1"/>
      <c r="N951" s="1"/>
      <c r="O951" s="1"/>
      <c r="P951" s="1"/>
      <c r="Q951" s="1"/>
      <c r="R951" s="1"/>
      <c r="S951" s="1"/>
      <c r="T951" s="1"/>
      <c r="U951" s="7"/>
      <c r="V951" s="25"/>
      <c r="W951" s="15"/>
      <c r="X951" s="12"/>
      <c r="Y951" s="1"/>
      <c r="Z951" s="1"/>
      <c r="AA951" s="1"/>
      <c r="AB951" s="1"/>
      <c r="AC951" s="1"/>
      <c r="AD951" s="1"/>
      <c r="AE951" s="1"/>
      <c r="AF951" s="1"/>
      <c r="AG951" s="1"/>
      <c r="AH951" s="1"/>
      <c r="AI951" s="1"/>
      <c r="AJ951" s="1"/>
      <c r="AK951" s="1"/>
      <c r="AL951" s="1"/>
      <c r="AM951" s="1"/>
      <c r="AN951" s="1"/>
      <c r="AO951" s="1"/>
      <c r="AP951" s="1"/>
      <c r="AQ951" s="1"/>
      <c r="AR951" s="1"/>
      <c r="AS951" s="1"/>
      <c r="AT951" s="1"/>
      <c r="AU951" s="1"/>
    </row>
    <row r="952" spans="1:47" ht="15.75" thickBot="1" x14ac:dyDescent="0.3">
      <c r="A952" s="34"/>
      <c r="B952" s="1"/>
      <c r="C952" s="1"/>
      <c r="D952" s="1"/>
      <c r="E952" s="1"/>
      <c r="F952" s="1"/>
      <c r="G952" s="1"/>
      <c r="H952" s="1"/>
      <c r="I952" s="1"/>
      <c r="J952" s="1"/>
      <c r="K952" s="1"/>
      <c r="L952" s="1"/>
      <c r="M952" s="1"/>
      <c r="N952" s="1"/>
      <c r="O952" s="1"/>
      <c r="P952" s="1"/>
      <c r="Q952" s="1"/>
      <c r="R952" s="1"/>
      <c r="S952" s="1"/>
      <c r="T952" s="1"/>
      <c r="U952" s="7"/>
      <c r="V952" s="25"/>
      <c r="W952" s="15"/>
      <c r="X952" s="12"/>
      <c r="Y952" s="1"/>
      <c r="Z952" s="1"/>
      <c r="AA952" s="1"/>
      <c r="AB952" s="1"/>
      <c r="AC952" s="1"/>
      <c r="AD952" s="1"/>
      <c r="AE952" s="1"/>
      <c r="AF952" s="1"/>
      <c r="AG952" s="1"/>
      <c r="AH952" s="1"/>
      <c r="AI952" s="1"/>
      <c r="AJ952" s="1"/>
      <c r="AK952" s="1"/>
      <c r="AL952" s="1"/>
      <c r="AM952" s="1"/>
      <c r="AN952" s="1"/>
      <c r="AO952" s="1"/>
      <c r="AP952" s="1"/>
      <c r="AQ952" s="1"/>
      <c r="AR952" s="1"/>
      <c r="AS952" s="1"/>
      <c r="AT952" s="1"/>
      <c r="AU952" s="1"/>
    </row>
    <row r="953" spans="1:47" ht="15.75" thickBot="1" x14ac:dyDescent="0.3">
      <c r="A953" s="34"/>
      <c r="B953" s="1"/>
      <c r="C953" s="1"/>
      <c r="D953" s="1"/>
      <c r="E953" s="1"/>
      <c r="F953" s="1"/>
      <c r="G953" s="1"/>
      <c r="H953" s="1"/>
      <c r="I953" s="1"/>
      <c r="J953" s="1"/>
      <c r="K953" s="1"/>
      <c r="L953" s="1"/>
      <c r="M953" s="1"/>
      <c r="N953" s="1"/>
      <c r="O953" s="1"/>
      <c r="P953" s="1"/>
      <c r="Q953" s="1"/>
      <c r="R953" s="1"/>
      <c r="S953" s="1"/>
      <c r="T953" s="1"/>
      <c r="U953" s="7"/>
      <c r="V953" s="25"/>
      <c r="W953" s="15"/>
      <c r="X953" s="12"/>
      <c r="Y953" s="1"/>
      <c r="Z953" s="1"/>
      <c r="AA953" s="1"/>
      <c r="AB953" s="1"/>
      <c r="AC953" s="1"/>
      <c r="AD953" s="1"/>
      <c r="AE953" s="1"/>
      <c r="AF953" s="1"/>
      <c r="AG953" s="1"/>
      <c r="AH953" s="1"/>
      <c r="AI953" s="1"/>
      <c r="AJ953" s="1"/>
      <c r="AK953" s="1"/>
      <c r="AL953" s="1"/>
      <c r="AM953" s="1"/>
      <c r="AN953" s="1"/>
      <c r="AO953" s="1"/>
      <c r="AP953" s="1"/>
      <c r="AQ953" s="1"/>
      <c r="AR953" s="1"/>
      <c r="AS953" s="1"/>
      <c r="AT953" s="1"/>
      <c r="AU953" s="1"/>
    </row>
    <row r="954" spans="1:47" ht="15.75" thickBot="1" x14ac:dyDescent="0.3">
      <c r="A954" s="34"/>
      <c r="B954" s="1"/>
      <c r="C954" s="1"/>
      <c r="D954" s="1"/>
      <c r="E954" s="1"/>
      <c r="F954" s="1"/>
      <c r="G954" s="1"/>
      <c r="H954" s="1"/>
      <c r="I954" s="1"/>
      <c r="J954" s="1"/>
      <c r="K954" s="1"/>
      <c r="L954" s="1"/>
      <c r="M954" s="1"/>
      <c r="N954" s="1"/>
      <c r="O954" s="1"/>
      <c r="P954" s="1"/>
      <c r="Q954" s="1"/>
      <c r="R954" s="1"/>
      <c r="S954" s="1"/>
      <c r="T954" s="1"/>
      <c r="U954" s="7"/>
      <c r="V954" s="25"/>
      <c r="W954" s="15"/>
      <c r="X954" s="12"/>
      <c r="Y954" s="1"/>
      <c r="Z954" s="1"/>
      <c r="AA954" s="1"/>
      <c r="AB954" s="1"/>
      <c r="AC954" s="1"/>
      <c r="AD954" s="1"/>
      <c r="AE954" s="1"/>
      <c r="AF954" s="1"/>
      <c r="AG954" s="1"/>
      <c r="AH954" s="1"/>
      <c r="AI954" s="1"/>
      <c r="AJ954" s="1"/>
      <c r="AK954" s="1"/>
      <c r="AL954" s="1"/>
      <c r="AM954" s="1"/>
      <c r="AN954" s="1"/>
      <c r="AO954" s="1"/>
      <c r="AP954" s="1"/>
      <c r="AQ954" s="1"/>
      <c r="AR954" s="1"/>
      <c r="AS954" s="1"/>
      <c r="AT954" s="1"/>
      <c r="AU954" s="1"/>
    </row>
    <row r="955" spans="1:47" ht="15.75" thickBot="1" x14ac:dyDescent="0.3">
      <c r="A955" s="34"/>
      <c r="B955" s="1"/>
      <c r="C955" s="1"/>
      <c r="D955" s="1"/>
      <c r="E955" s="1"/>
      <c r="F955" s="1"/>
      <c r="G955" s="1"/>
      <c r="H955" s="1"/>
      <c r="I955" s="1"/>
      <c r="J955" s="1"/>
      <c r="K955" s="1"/>
      <c r="L955" s="1"/>
      <c r="M955" s="1"/>
      <c r="N955" s="1"/>
      <c r="O955" s="1"/>
      <c r="P955" s="1"/>
      <c r="Q955" s="1"/>
      <c r="R955" s="1"/>
      <c r="S955" s="1"/>
      <c r="T955" s="1"/>
      <c r="U955" s="7"/>
      <c r="V955" s="25"/>
      <c r="W955" s="15"/>
      <c r="X955" s="12"/>
      <c r="Y955" s="1"/>
      <c r="Z955" s="1"/>
      <c r="AA955" s="1"/>
      <c r="AB955" s="1"/>
      <c r="AC955" s="1"/>
      <c r="AD955" s="1"/>
      <c r="AE955" s="1"/>
      <c r="AF955" s="1"/>
      <c r="AG955" s="1"/>
      <c r="AH955" s="1"/>
      <c r="AI955" s="1"/>
      <c r="AJ955" s="1"/>
      <c r="AK955" s="1"/>
      <c r="AL955" s="1"/>
      <c r="AM955" s="1"/>
      <c r="AN955" s="1"/>
      <c r="AO955" s="1"/>
      <c r="AP955" s="1"/>
      <c r="AQ955" s="1"/>
      <c r="AR955" s="1"/>
      <c r="AS955" s="1"/>
      <c r="AT955" s="1"/>
      <c r="AU955" s="1"/>
    </row>
    <row r="956" spans="1:47" ht="15.75" thickBot="1" x14ac:dyDescent="0.3">
      <c r="A956" s="34"/>
      <c r="B956" s="1"/>
      <c r="C956" s="1"/>
      <c r="D956" s="1"/>
      <c r="E956" s="1"/>
      <c r="F956" s="1"/>
      <c r="G956" s="1"/>
      <c r="H956" s="1"/>
      <c r="I956" s="1"/>
      <c r="J956" s="1"/>
      <c r="K956" s="1"/>
      <c r="L956" s="1"/>
      <c r="M956" s="1"/>
      <c r="N956" s="1"/>
      <c r="O956" s="1"/>
      <c r="P956" s="1"/>
      <c r="Q956" s="1"/>
      <c r="R956" s="1"/>
      <c r="S956" s="1"/>
      <c r="T956" s="1"/>
      <c r="U956" s="7"/>
      <c r="V956" s="25"/>
      <c r="W956" s="15"/>
      <c r="X956" s="12"/>
      <c r="Y956" s="1"/>
      <c r="Z956" s="1"/>
      <c r="AA956" s="1"/>
      <c r="AB956" s="1"/>
      <c r="AC956" s="1"/>
      <c r="AD956" s="1"/>
      <c r="AE956" s="1"/>
      <c r="AF956" s="1"/>
      <c r="AG956" s="1"/>
      <c r="AH956" s="1"/>
      <c r="AI956" s="1"/>
      <c r="AJ956" s="1"/>
      <c r="AK956" s="1"/>
      <c r="AL956" s="1"/>
      <c r="AM956" s="1"/>
      <c r="AN956" s="1"/>
      <c r="AO956" s="1"/>
      <c r="AP956" s="1"/>
      <c r="AQ956" s="1"/>
      <c r="AR956" s="1"/>
      <c r="AS956" s="1"/>
      <c r="AT956" s="1"/>
      <c r="AU956" s="1"/>
    </row>
    <row r="957" spans="1:47" ht="15.75" thickBot="1" x14ac:dyDescent="0.3">
      <c r="A957" s="34"/>
      <c r="B957" s="1"/>
      <c r="C957" s="1"/>
      <c r="D957" s="1"/>
      <c r="E957" s="1"/>
      <c r="F957" s="1"/>
      <c r="G957" s="1"/>
      <c r="H957" s="1"/>
      <c r="I957" s="1"/>
      <c r="J957" s="1"/>
      <c r="K957" s="1"/>
      <c r="L957" s="1"/>
      <c r="M957" s="1"/>
      <c r="N957" s="1"/>
      <c r="O957" s="1"/>
      <c r="P957" s="1"/>
      <c r="Q957" s="1"/>
      <c r="R957" s="1"/>
      <c r="S957" s="1"/>
      <c r="T957" s="1"/>
      <c r="U957" s="7"/>
      <c r="V957" s="25"/>
      <c r="W957" s="15"/>
      <c r="X957" s="12"/>
      <c r="Y957" s="1"/>
      <c r="Z957" s="1"/>
      <c r="AA957" s="1"/>
      <c r="AB957" s="1"/>
      <c r="AC957" s="1"/>
      <c r="AD957" s="1"/>
      <c r="AE957" s="1"/>
      <c r="AF957" s="1"/>
      <c r="AG957" s="1"/>
      <c r="AH957" s="1"/>
      <c r="AI957" s="1"/>
      <c r="AJ957" s="1"/>
      <c r="AK957" s="1"/>
      <c r="AL957" s="1"/>
      <c r="AM957" s="1"/>
      <c r="AN957" s="1"/>
      <c r="AO957" s="1"/>
      <c r="AP957" s="1"/>
      <c r="AQ957" s="1"/>
      <c r="AR957" s="1"/>
      <c r="AS957" s="1"/>
      <c r="AT957" s="1"/>
      <c r="AU957" s="1"/>
    </row>
    <row r="958" spans="1:47" ht="15.75" thickBot="1" x14ac:dyDescent="0.3">
      <c r="A958" s="34"/>
      <c r="B958" s="1"/>
      <c r="C958" s="1"/>
      <c r="D958" s="1"/>
      <c r="E958" s="1"/>
      <c r="F958" s="1"/>
      <c r="G958" s="1"/>
      <c r="H958" s="1"/>
      <c r="I958" s="1"/>
      <c r="J958" s="1"/>
      <c r="K958" s="1"/>
      <c r="L958" s="1"/>
      <c r="M958" s="1"/>
      <c r="N958" s="1"/>
      <c r="O958" s="1"/>
      <c r="P958" s="1"/>
      <c r="Q958" s="1"/>
      <c r="R958" s="1"/>
      <c r="S958" s="1"/>
      <c r="T958" s="1"/>
      <c r="U958" s="7"/>
      <c r="V958" s="25"/>
      <c r="W958" s="15"/>
      <c r="X958" s="12"/>
      <c r="Y958" s="1"/>
      <c r="Z958" s="1"/>
      <c r="AA958" s="1"/>
      <c r="AB958" s="1"/>
      <c r="AC958" s="1"/>
      <c r="AD958" s="1"/>
      <c r="AE958" s="1"/>
      <c r="AF958" s="1"/>
      <c r="AG958" s="1"/>
      <c r="AH958" s="1"/>
      <c r="AI958" s="1"/>
      <c r="AJ958" s="1"/>
      <c r="AK958" s="1"/>
      <c r="AL958" s="1"/>
      <c r="AM958" s="1"/>
      <c r="AN958" s="1"/>
      <c r="AO958" s="1"/>
      <c r="AP958" s="1"/>
      <c r="AQ958" s="1"/>
      <c r="AR958" s="1"/>
      <c r="AS958" s="1"/>
      <c r="AT958" s="1"/>
      <c r="AU958" s="1"/>
    </row>
    <row r="959" spans="1:47" ht="15.75" thickBot="1" x14ac:dyDescent="0.3">
      <c r="A959" s="34"/>
      <c r="B959" s="1"/>
      <c r="C959" s="1"/>
      <c r="D959" s="1"/>
      <c r="E959" s="1"/>
      <c r="F959" s="1"/>
      <c r="G959" s="1"/>
      <c r="H959" s="1"/>
      <c r="I959" s="1"/>
      <c r="J959" s="1"/>
      <c r="K959" s="1"/>
      <c r="L959" s="1"/>
      <c r="M959" s="1"/>
      <c r="N959" s="1"/>
      <c r="O959" s="1"/>
      <c r="P959" s="1"/>
      <c r="Q959" s="1"/>
      <c r="R959" s="1"/>
      <c r="S959" s="1"/>
      <c r="T959" s="1"/>
      <c r="U959" s="7"/>
      <c r="V959" s="25"/>
      <c r="W959" s="15"/>
      <c r="X959" s="12"/>
      <c r="Y959" s="1"/>
      <c r="Z959" s="1"/>
      <c r="AA959" s="1"/>
      <c r="AB959" s="1"/>
      <c r="AC959" s="1"/>
      <c r="AD959" s="1"/>
      <c r="AE959" s="1"/>
      <c r="AF959" s="1"/>
      <c r="AG959" s="1"/>
      <c r="AH959" s="1"/>
      <c r="AI959" s="1"/>
      <c r="AJ959" s="1"/>
      <c r="AK959" s="1"/>
      <c r="AL959" s="1"/>
      <c r="AM959" s="1"/>
      <c r="AN959" s="1"/>
      <c r="AO959" s="1"/>
      <c r="AP959" s="1"/>
      <c r="AQ959" s="1"/>
      <c r="AR959" s="1"/>
      <c r="AS959" s="1"/>
      <c r="AT959" s="1"/>
      <c r="AU959" s="1"/>
    </row>
    <row r="960" spans="1:47" ht="15.75" thickBot="1" x14ac:dyDescent="0.3">
      <c r="A960" s="34"/>
      <c r="B960" s="1"/>
      <c r="C960" s="1"/>
      <c r="D960" s="1"/>
      <c r="E960" s="1"/>
      <c r="F960" s="1"/>
      <c r="G960" s="1"/>
      <c r="H960" s="1"/>
      <c r="I960" s="1"/>
      <c r="J960" s="1"/>
      <c r="K960" s="1"/>
      <c r="L960" s="1"/>
      <c r="M960" s="1"/>
      <c r="N960" s="1"/>
      <c r="O960" s="1"/>
      <c r="P960" s="1"/>
      <c r="Q960" s="1"/>
      <c r="R960" s="1"/>
      <c r="S960" s="1"/>
      <c r="T960" s="1"/>
      <c r="U960" s="7"/>
      <c r="V960" s="25"/>
      <c r="W960" s="15"/>
      <c r="X960" s="12"/>
      <c r="Y960" s="1"/>
      <c r="Z960" s="1"/>
      <c r="AA960" s="1"/>
      <c r="AB960" s="1"/>
      <c r="AC960" s="1"/>
      <c r="AD960" s="1"/>
      <c r="AE960" s="1"/>
      <c r="AF960" s="1"/>
      <c r="AG960" s="1"/>
      <c r="AH960" s="1"/>
      <c r="AI960" s="1"/>
      <c r="AJ960" s="1"/>
      <c r="AK960" s="1"/>
      <c r="AL960" s="1"/>
      <c r="AM960" s="1"/>
      <c r="AN960" s="1"/>
      <c r="AO960" s="1"/>
      <c r="AP960" s="1"/>
      <c r="AQ960" s="1"/>
      <c r="AR960" s="1"/>
      <c r="AS960" s="1"/>
      <c r="AT960" s="1"/>
      <c r="AU960" s="1"/>
    </row>
    <row r="961" spans="1:47" ht="15.75" thickBot="1" x14ac:dyDescent="0.3">
      <c r="A961" s="34"/>
      <c r="B961" s="1"/>
      <c r="C961" s="1"/>
      <c r="D961" s="1"/>
      <c r="E961" s="1"/>
      <c r="F961" s="1"/>
      <c r="G961" s="1"/>
      <c r="H961" s="1"/>
      <c r="I961" s="1"/>
      <c r="J961" s="1"/>
      <c r="K961" s="1"/>
      <c r="L961" s="1"/>
      <c r="M961" s="1"/>
      <c r="N961" s="1"/>
      <c r="O961" s="1"/>
      <c r="P961" s="1"/>
      <c r="Q961" s="1"/>
      <c r="R961" s="1"/>
      <c r="S961" s="1"/>
      <c r="T961" s="1"/>
      <c r="U961" s="7"/>
      <c r="V961" s="25"/>
      <c r="W961" s="15"/>
      <c r="X961" s="12"/>
      <c r="Y961" s="1"/>
      <c r="Z961" s="1"/>
      <c r="AA961" s="1"/>
      <c r="AB961" s="1"/>
      <c r="AC961" s="1"/>
      <c r="AD961" s="1"/>
      <c r="AE961" s="1"/>
      <c r="AF961" s="1"/>
      <c r="AG961" s="1"/>
      <c r="AH961" s="1"/>
      <c r="AI961" s="1"/>
      <c r="AJ961" s="1"/>
      <c r="AK961" s="1"/>
      <c r="AL961" s="1"/>
      <c r="AM961" s="1"/>
      <c r="AN961" s="1"/>
      <c r="AO961" s="1"/>
      <c r="AP961" s="1"/>
      <c r="AQ961" s="1"/>
      <c r="AR961" s="1"/>
      <c r="AS961" s="1"/>
      <c r="AT961" s="1"/>
      <c r="AU961" s="1"/>
    </row>
    <row r="962" spans="1:47" ht="15.75" thickBot="1" x14ac:dyDescent="0.3">
      <c r="A962" s="34"/>
      <c r="B962" s="1"/>
      <c r="C962" s="1"/>
      <c r="D962" s="1"/>
      <c r="E962" s="1"/>
      <c r="F962" s="1"/>
      <c r="G962" s="1"/>
      <c r="H962" s="1"/>
      <c r="I962" s="1"/>
      <c r="J962" s="1"/>
      <c r="K962" s="1"/>
      <c r="L962" s="1"/>
      <c r="M962" s="1"/>
      <c r="N962" s="1"/>
      <c r="O962" s="1"/>
      <c r="P962" s="1"/>
      <c r="Q962" s="1"/>
      <c r="R962" s="1"/>
      <c r="S962" s="1"/>
      <c r="T962" s="1"/>
      <c r="U962" s="7"/>
      <c r="V962" s="25"/>
      <c r="W962" s="15"/>
      <c r="X962" s="12"/>
      <c r="Y962" s="1"/>
      <c r="Z962" s="1"/>
      <c r="AA962" s="1"/>
      <c r="AB962" s="1"/>
      <c r="AC962" s="1"/>
      <c r="AD962" s="1"/>
      <c r="AE962" s="1"/>
      <c r="AF962" s="1"/>
      <c r="AG962" s="1"/>
      <c r="AH962" s="1"/>
      <c r="AI962" s="1"/>
      <c r="AJ962" s="1"/>
      <c r="AK962" s="1"/>
      <c r="AL962" s="1"/>
      <c r="AM962" s="1"/>
      <c r="AN962" s="1"/>
      <c r="AO962" s="1"/>
      <c r="AP962" s="1"/>
      <c r="AQ962" s="1"/>
      <c r="AR962" s="1"/>
      <c r="AS962" s="1"/>
      <c r="AT962" s="1"/>
      <c r="AU962" s="1"/>
    </row>
    <row r="963" spans="1:47" ht="15.75" thickBot="1" x14ac:dyDescent="0.3">
      <c r="A963" s="34"/>
      <c r="B963" s="1"/>
      <c r="C963" s="1"/>
      <c r="D963" s="1"/>
      <c r="E963" s="1"/>
      <c r="F963" s="1"/>
      <c r="G963" s="1"/>
      <c r="H963" s="1"/>
      <c r="I963" s="1"/>
      <c r="J963" s="1"/>
      <c r="K963" s="1"/>
      <c r="L963" s="1"/>
      <c r="M963" s="1"/>
      <c r="N963" s="1"/>
      <c r="O963" s="1"/>
      <c r="P963" s="1"/>
      <c r="Q963" s="1"/>
      <c r="R963" s="1"/>
      <c r="S963" s="1"/>
      <c r="T963" s="1"/>
      <c r="U963" s="7"/>
      <c r="V963" s="25"/>
      <c r="W963" s="15"/>
      <c r="X963" s="12"/>
      <c r="Y963" s="1"/>
      <c r="Z963" s="1"/>
      <c r="AA963" s="1"/>
      <c r="AB963" s="1"/>
      <c r="AC963" s="1"/>
      <c r="AD963" s="1"/>
      <c r="AE963" s="1"/>
      <c r="AF963" s="1"/>
      <c r="AG963" s="1"/>
      <c r="AH963" s="1"/>
      <c r="AI963" s="1"/>
      <c r="AJ963" s="1"/>
      <c r="AK963" s="1"/>
      <c r="AL963" s="1"/>
      <c r="AM963" s="1"/>
      <c r="AN963" s="1"/>
      <c r="AO963" s="1"/>
      <c r="AP963" s="1"/>
      <c r="AQ963" s="1"/>
      <c r="AR963" s="1"/>
      <c r="AS963" s="1"/>
      <c r="AT963" s="1"/>
      <c r="AU963" s="1"/>
    </row>
    <row r="964" spans="1:47" ht="15.75" thickBot="1" x14ac:dyDescent="0.3">
      <c r="A964" s="34"/>
      <c r="B964" s="1"/>
      <c r="C964" s="1"/>
      <c r="D964" s="1"/>
      <c r="E964" s="1"/>
      <c r="F964" s="1"/>
      <c r="G964" s="1"/>
      <c r="H964" s="1"/>
      <c r="I964" s="1"/>
      <c r="J964" s="1"/>
      <c r="K964" s="1"/>
      <c r="L964" s="1"/>
      <c r="M964" s="1"/>
      <c r="N964" s="1"/>
      <c r="O964" s="1"/>
      <c r="P964" s="1"/>
      <c r="Q964" s="1"/>
      <c r="R964" s="1"/>
      <c r="S964" s="1"/>
      <c r="T964" s="1"/>
      <c r="U964" s="7"/>
      <c r="V964" s="25"/>
      <c r="W964" s="15"/>
      <c r="X964" s="12"/>
      <c r="Y964" s="1"/>
      <c r="Z964" s="1"/>
      <c r="AA964" s="1"/>
      <c r="AB964" s="1"/>
      <c r="AC964" s="1"/>
      <c r="AD964" s="1"/>
      <c r="AE964" s="1"/>
      <c r="AF964" s="1"/>
      <c r="AG964" s="1"/>
      <c r="AH964" s="1"/>
      <c r="AI964" s="1"/>
      <c r="AJ964" s="1"/>
      <c r="AK964" s="1"/>
      <c r="AL964" s="1"/>
      <c r="AM964" s="1"/>
      <c r="AN964" s="1"/>
      <c r="AO964" s="1"/>
      <c r="AP964" s="1"/>
      <c r="AQ964" s="1"/>
      <c r="AR964" s="1"/>
      <c r="AS964" s="1"/>
      <c r="AT964" s="1"/>
      <c r="AU964" s="1"/>
    </row>
    <row r="965" spans="1:47" ht="15.75" thickBot="1" x14ac:dyDescent="0.3">
      <c r="A965" s="34"/>
      <c r="B965" s="1"/>
      <c r="C965" s="1"/>
      <c r="D965" s="1"/>
      <c r="E965" s="1"/>
      <c r="F965" s="1"/>
      <c r="G965" s="1"/>
      <c r="H965" s="1"/>
      <c r="I965" s="1"/>
      <c r="J965" s="1"/>
      <c r="K965" s="1"/>
      <c r="L965" s="1"/>
      <c r="M965" s="1"/>
      <c r="N965" s="1"/>
      <c r="O965" s="1"/>
      <c r="P965" s="1"/>
      <c r="Q965" s="1"/>
      <c r="R965" s="1"/>
      <c r="S965" s="1"/>
      <c r="T965" s="1"/>
      <c r="U965" s="7"/>
      <c r="V965" s="25"/>
      <c r="W965" s="15"/>
      <c r="X965" s="12"/>
      <c r="Y965" s="1"/>
      <c r="Z965" s="1"/>
      <c r="AA965" s="1"/>
      <c r="AB965" s="1"/>
      <c r="AC965" s="1"/>
      <c r="AD965" s="1"/>
      <c r="AE965" s="1"/>
      <c r="AF965" s="1"/>
      <c r="AG965" s="1"/>
      <c r="AH965" s="1"/>
      <c r="AI965" s="1"/>
      <c r="AJ965" s="1"/>
      <c r="AK965" s="1"/>
      <c r="AL965" s="1"/>
      <c r="AM965" s="1"/>
      <c r="AN965" s="1"/>
      <c r="AO965" s="1"/>
      <c r="AP965" s="1"/>
      <c r="AQ965" s="1"/>
      <c r="AR965" s="1"/>
      <c r="AS965" s="1"/>
      <c r="AT965" s="1"/>
      <c r="AU965" s="1"/>
    </row>
    <row r="966" spans="1:47" ht="15.75" thickBot="1" x14ac:dyDescent="0.3">
      <c r="A966" s="34"/>
      <c r="B966" s="1"/>
      <c r="C966" s="1"/>
      <c r="D966" s="1"/>
      <c r="E966" s="1"/>
      <c r="F966" s="1"/>
      <c r="G966" s="1"/>
      <c r="H966" s="1"/>
      <c r="I966" s="1"/>
      <c r="J966" s="1"/>
      <c r="K966" s="1"/>
      <c r="L966" s="1"/>
      <c r="M966" s="1"/>
      <c r="N966" s="1"/>
      <c r="O966" s="1"/>
      <c r="P966" s="1"/>
      <c r="Q966" s="1"/>
      <c r="R966" s="1"/>
      <c r="S966" s="1"/>
      <c r="T966" s="1"/>
      <c r="U966" s="7"/>
      <c r="V966" s="25"/>
      <c r="W966" s="15"/>
      <c r="X966" s="12"/>
      <c r="Y966" s="1"/>
      <c r="Z966" s="1"/>
      <c r="AA966" s="1"/>
      <c r="AB966" s="1"/>
      <c r="AC966" s="1"/>
      <c r="AD966" s="1"/>
      <c r="AE966" s="1"/>
      <c r="AF966" s="1"/>
      <c r="AG966" s="1"/>
      <c r="AH966" s="1"/>
      <c r="AI966" s="1"/>
      <c r="AJ966" s="1"/>
      <c r="AK966" s="1"/>
      <c r="AL966" s="1"/>
      <c r="AM966" s="1"/>
      <c r="AN966" s="1"/>
      <c r="AO966" s="1"/>
      <c r="AP966" s="1"/>
      <c r="AQ966" s="1"/>
      <c r="AR966" s="1"/>
      <c r="AS966" s="1"/>
      <c r="AT966" s="1"/>
      <c r="AU966" s="1"/>
    </row>
    <row r="967" spans="1:47" ht="15.75" thickBot="1" x14ac:dyDescent="0.3">
      <c r="A967" s="34"/>
      <c r="B967" s="1"/>
      <c r="C967" s="1"/>
      <c r="D967" s="1"/>
      <c r="E967" s="1"/>
      <c r="F967" s="1"/>
      <c r="G967" s="1"/>
      <c r="H967" s="1"/>
      <c r="I967" s="1"/>
      <c r="J967" s="1"/>
      <c r="K967" s="1"/>
      <c r="L967" s="1"/>
      <c r="M967" s="1"/>
      <c r="N967" s="1"/>
      <c r="O967" s="1"/>
      <c r="P967" s="1"/>
      <c r="Q967" s="1"/>
      <c r="R967" s="1"/>
      <c r="S967" s="1"/>
      <c r="T967" s="1"/>
      <c r="U967" s="7"/>
      <c r="V967" s="25"/>
      <c r="W967" s="15"/>
      <c r="X967" s="12"/>
      <c r="Y967" s="1"/>
      <c r="Z967" s="1"/>
      <c r="AA967" s="1"/>
      <c r="AB967" s="1"/>
      <c r="AC967" s="1"/>
      <c r="AD967" s="1"/>
      <c r="AE967" s="1"/>
      <c r="AF967" s="1"/>
      <c r="AG967" s="1"/>
      <c r="AH967" s="1"/>
      <c r="AI967" s="1"/>
      <c r="AJ967" s="1"/>
      <c r="AK967" s="1"/>
      <c r="AL967" s="1"/>
      <c r="AM967" s="1"/>
      <c r="AN967" s="1"/>
      <c r="AO967" s="1"/>
      <c r="AP967" s="1"/>
      <c r="AQ967" s="1"/>
      <c r="AR967" s="1"/>
      <c r="AS967" s="1"/>
      <c r="AT967" s="1"/>
      <c r="AU967" s="1"/>
    </row>
    <row r="968" spans="1:47" ht="15.75" thickBot="1" x14ac:dyDescent="0.3">
      <c r="A968" s="34"/>
      <c r="B968" s="1"/>
      <c r="C968" s="1"/>
      <c r="D968" s="1"/>
      <c r="E968" s="1"/>
      <c r="F968" s="1"/>
      <c r="G968" s="1"/>
      <c r="H968" s="1"/>
      <c r="I968" s="1"/>
      <c r="J968" s="1"/>
      <c r="K968" s="1"/>
      <c r="L968" s="1"/>
      <c r="M968" s="1"/>
      <c r="N968" s="1"/>
      <c r="O968" s="1"/>
      <c r="P968" s="1"/>
      <c r="Q968" s="1"/>
      <c r="R968" s="1"/>
      <c r="S968" s="1"/>
      <c r="T968" s="1"/>
      <c r="U968" s="7"/>
      <c r="V968" s="25"/>
      <c r="W968" s="15"/>
      <c r="X968" s="12"/>
      <c r="Y968" s="1"/>
      <c r="Z968" s="1"/>
      <c r="AA968" s="1"/>
      <c r="AB968" s="1"/>
      <c r="AC968" s="1"/>
      <c r="AD968" s="1"/>
      <c r="AE968" s="1"/>
      <c r="AF968" s="1"/>
      <c r="AG968" s="1"/>
      <c r="AH968" s="1"/>
      <c r="AI968" s="1"/>
      <c r="AJ968" s="1"/>
      <c r="AK968" s="1"/>
      <c r="AL968" s="1"/>
      <c r="AM968" s="1"/>
      <c r="AN968" s="1"/>
      <c r="AO968" s="1"/>
      <c r="AP968" s="1"/>
      <c r="AQ968" s="1"/>
      <c r="AR968" s="1"/>
      <c r="AS968" s="1"/>
      <c r="AT968" s="1"/>
      <c r="AU968" s="1"/>
    </row>
    <row r="969" spans="1:47" ht="15.75" thickBot="1" x14ac:dyDescent="0.3">
      <c r="A969" s="34"/>
      <c r="B969" s="1"/>
      <c r="C969" s="1"/>
      <c r="D969" s="1"/>
      <c r="E969" s="1"/>
      <c r="F969" s="1"/>
      <c r="G969" s="1"/>
      <c r="H969" s="1"/>
      <c r="I969" s="1"/>
      <c r="J969" s="1"/>
      <c r="K969" s="1"/>
      <c r="L969" s="1"/>
      <c r="M969" s="1"/>
      <c r="N969" s="1"/>
      <c r="O969" s="1"/>
      <c r="P969" s="1"/>
      <c r="Q969" s="1"/>
      <c r="R969" s="1"/>
      <c r="S969" s="1"/>
      <c r="T969" s="1"/>
      <c r="U969" s="7"/>
      <c r="V969" s="25"/>
      <c r="W969" s="15"/>
      <c r="X969" s="12"/>
      <c r="Y969" s="1"/>
      <c r="Z969" s="1"/>
      <c r="AA969" s="1"/>
      <c r="AB969" s="1"/>
      <c r="AC969" s="1"/>
      <c r="AD969" s="1"/>
      <c r="AE969" s="1"/>
      <c r="AF969" s="1"/>
      <c r="AG969" s="1"/>
      <c r="AH969" s="1"/>
      <c r="AI969" s="1"/>
      <c r="AJ969" s="1"/>
      <c r="AK969" s="1"/>
      <c r="AL969" s="1"/>
      <c r="AM969" s="1"/>
      <c r="AN969" s="1"/>
      <c r="AO969" s="1"/>
      <c r="AP969" s="1"/>
      <c r="AQ969" s="1"/>
      <c r="AR969" s="1"/>
      <c r="AS969" s="1"/>
      <c r="AT969" s="1"/>
      <c r="AU969" s="1"/>
    </row>
    <row r="970" spans="1:47" ht="15.75" thickBot="1" x14ac:dyDescent="0.3">
      <c r="A970" s="34"/>
      <c r="B970" s="1"/>
      <c r="C970" s="1"/>
      <c r="D970" s="1"/>
      <c r="E970" s="1"/>
      <c r="F970" s="1"/>
      <c r="G970" s="1"/>
      <c r="H970" s="1"/>
      <c r="I970" s="1"/>
      <c r="J970" s="1"/>
      <c r="K970" s="1"/>
      <c r="L970" s="1"/>
      <c r="M970" s="1"/>
      <c r="N970" s="1"/>
      <c r="O970" s="1"/>
      <c r="P970" s="1"/>
      <c r="Q970" s="1"/>
      <c r="R970" s="1"/>
      <c r="S970" s="1"/>
      <c r="T970" s="1"/>
      <c r="U970" s="7"/>
      <c r="V970" s="25"/>
      <c r="W970" s="15"/>
      <c r="X970" s="12"/>
      <c r="Y970" s="1"/>
      <c r="Z970" s="1"/>
      <c r="AA970" s="1"/>
      <c r="AB970" s="1"/>
      <c r="AC970" s="1"/>
      <c r="AD970" s="1"/>
      <c r="AE970" s="1"/>
      <c r="AF970" s="1"/>
      <c r="AG970" s="1"/>
      <c r="AH970" s="1"/>
      <c r="AI970" s="1"/>
      <c r="AJ970" s="1"/>
      <c r="AK970" s="1"/>
      <c r="AL970" s="1"/>
      <c r="AM970" s="1"/>
      <c r="AN970" s="1"/>
      <c r="AO970" s="1"/>
      <c r="AP970" s="1"/>
      <c r="AQ970" s="1"/>
      <c r="AR970" s="1"/>
      <c r="AS970" s="1"/>
      <c r="AT970" s="1"/>
      <c r="AU970" s="1"/>
    </row>
    <row r="971" spans="1:47" ht="15.75" thickBot="1" x14ac:dyDescent="0.3">
      <c r="A971" s="34"/>
      <c r="B971" s="1"/>
      <c r="C971" s="1"/>
      <c r="D971" s="1"/>
      <c r="E971" s="1"/>
      <c r="F971" s="1"/>
      <c r="G971" s="1"/>
      <c r="H971" s="1"/>
      <c r="I971" s="1"/>
      <c r="J971" s="1"/>
      <c r="K971" s="1"/>
      <c r="L971" s="1"/>
      <c r="M971" s="1"/>
      <c r="N971" s="1"/>
      <c r="O971" s="1"/>
      <c r="P971" s="1"/>
      <c r="Q971" s="1"/>
      <c r="R971" s="1"/>
      <c r="S971" s="1"/>
      <c r="T971" s="1"/>
      <c r="U971" s="7"/>
      <c r="V971" s="25"/>
      <c r="W971" s="15"/>
      <c r="X971" s="12"/>
      <c r="Y971" s="1"/>
      <c r="Z971" s="1"/>
      <c r="AA971" s="1"/>
      <c r="AB971" s="1"/>
      <c r="AC971" s="1"/>
      <c r="AD971" s="1"/>
      <c r="AE971" s="1"/>
      <c r="AF971" s="1"/>
      <c r="AG971" s="1"/>
      <c r="AH971" s="1"/>
      <c r="AI971" s="1"/>
      <c r="AJ971" s="1"/>
      <c r="AK971" s="1"/>
      <c r="AL971" s="1"/>
      <c r="AM971" s="1"/>
      <c r="AN971" s="1"/>
      <c r="AO971" s="1"/>
      <c r="AP971" s="1"/>
      <c r="AQ971" s="1"/>
      <c r="AR971" s="1"/>
      <c r="AS971" s="1"/>
      <c r="AT971" s="1"/>
      <c r="AU971" s="1"/>
    </row>
    <row r="972" spans="1:47" ht="15.75" thickBot="1" x14ac:dyDescent="0.3">
      <c r="A972" s="34"/>
      <c r="B972" s="1"/>
      <c r="C972" s="1"/>
      <c r="D972" s="1"/>
      <c r="E972" s="1"/>
      <c r="F972" s="1"/>
      <c r="G972" s="1"/>
      <c r="H972" s="1"/>
      <c r="I972" s="1"/>
      <c r="J972" s="1"/>
      <c r="K972" s="1"/>
      <c r="L972" s="1"/>
      <c r="M972" s="1"/>
      <c r="N972" s="1"/>
      <c r="O972" s="1"/>
      <c r="P972" s="1"/>
      <c r="Q972" s="1"/>
      <c r="R972" s="1"/>
      <c r="S972" s="1"/>
      <c r="T972" s="1"/>
      <c r="U972" s="7"/>
      <c r="V972" s="25"/>
      <c r="W972" s="15"/>
      <c r="X972" s="12"/>
      <c r="Y972" s="1"/>
      <c r="Z972" s="1"/>
      <c r="AA972" s="1"/>
      <c r="AB972" s="1"/>
      <c r="AC972" s="1"/>
      <c r="AD972" s="1"/>
      <c r="AE972" s="1"/>
      <c r="AF972" s="1"/>
      <c r="AG972" s="1"/>
      <c r="AH972" s="1"/>
      <c r="AI972" s="1"/>
      <c r="AJ972" s="1"/>
      <c r="AK972" s="1"/>
      <c r="AL972" s="1"/>
      <c r="AM972" s="1"/>
      <c r="AN972" s="1"/>
      <c r="AO972" s="1"/>
      <c r="AP972" s="1"/>
      <c r="AQ972" s="1"/>
      <c r="AR972" s="1"/>
      <c r="AS972" s="1"/>
      <c r="AT972" s="1"/>
      <c r="AU972" s="1"/>
    </row>
    <row r="973" spans="1:47" ht="15.75" thickBot="1" x14ac:dyDescent="0.3">
      <c r="A973" s="34"/>
      <c r="B973" s="1"/>
      <c r="C973" s="1"/>
      <c r="D973" s="1"/>
      <c r="E973" s="1"/>
      <c r="F973" s="1"/>
      <c r="G973" s="1"/>
      <c r="H973" s="1"/>
      <c r="I973" s="1"/>
      <c r="J973" s="1"/>
      <c r="K973" s="1"/>
      <c r="L973" s="1"/>
      <c r="M973" s="1"/>
      <c r="N973" s="1"/>
      <c r="O973" s="1"/>
      <c r="P973" s="1"/>
      <c r="Q973" s="1"/>
      <c r="R973" s="1"/>
      <c r="S973" s="1"/>
      <c r="T973" s="1"/>
      <c r="U973" s="7"/>
      <c r="V973" s="25"/>
      <c r="W973" s="15"/>
      <c r="X973" s="12"/>
      <c r="Y973" s="1"/>
      <c r="Z973" s="1"/>
      <c r="AA973" s="1"/>
      <c r="AB973" s="1"/>
      <c r="AC973" s="1"/>
      <c r="AD973" s="1"/>
      <c r="AE973" s="1"/>
      <c r="AF973" s="1"/>
      <c r="AG973" s="1"/>
      <c r="AH973" s="1"/>
      <c r="AI973" s="1"/>
      <c r="AJ973" s="1"/>
      <c r="AK973" s="1"/>
      <c r="AL973" s="1"/>
      <c r="AM973" s="1"/>
      <c r="AN973" s="1"/>
      <c r="AO973" s="1"/>
      <c r="AP973" s="1"/>
      <c r="AQ973" s="1"/>
      <c r="AR973" s="1"/>
      <c r="AS973" s="1"/>
      <c r="AT973" s="1"/>
      <c r="AU973" s="1"/>
    </row>
    <row r="974" spans="1:47" ht="15.75" thickBot="1" x14ac:dyDescent="0.3">
      <c r="A974" s="34"/>
      <c r="B974" s="1"/>
      <c r="C974" s="1"/>
      <c r="D974" s="1"/>
      <c r="E974" s="1"/>
      <c r="F974" s="1"/>
      <c r="G974" s="1"/>
      <c r="H974" s="1"/>
      <c r="I974" s="1"/>
      <c r="J974" s="1"/>
      <c r="K974" s="1"/>
      <c r="L974" s="1"/>
      <c r="M974" s="1"/>
      <c r="N974" s="1"/>
      <c r="O974" s="1"/>
      <c r="P974" s="1"/>
      <c r="Q974" s="1"/>
      <c r="R974" s="1"/>
      <c r="S974" s="1"/>
      <c r="T974" s="1"/>
      <c r="U974" s="7"/>
      <c r="V974" s="25"/>
      <c r="W974" s="15"/>
      <c r="X974" s="12"/>
      <c r="Y974" s="1"/>
      <c r="Z974" s="1"/>
      <c r="AA974" s="1"/>
      <c r="AB974" s="1"/>
      <c r="AC974" s="1"/>
      <c r="AD974" s="1"/>
      <c r="AE974" s="1"/>
      <c r="AF974" s="1"/>
      <c r="AG974" s="1"/>
      <c r="AH974" s="1"/>
      <c r="AI974" s="1"/>
      <c r="AJ974" s="1"/>
      <c r="AK974" s="1"/>
      <c r="AL974" s="1"/>
      <c r="AM974" s="1"/>
      <c r="AN974" s="1"/>
      <c r="AO974" s="1"/>
      <c r="AP974" s="1"/>
      <c r="AQ974" s="1"/>
      <c r="AR974" s="1"/>
      <c r="AS974" s="1"/>
      <c r="AT974" s="1"/>
      <c r="AU974" s="1"/>
    </row>
    <row r="975" spans="1:47" ht="15.75" thickBot="1" x14ac:dyDescent="0.3">
      <c r="A975" s="34"/>
      <c r="B975" s="1"/>
      <c r="C975" s="1"/>
      <c r="D975" s="1"/>
      <c r="E975" s="1"/>
      <c r="F975" s="1"/>
      <c r="G975" s="1"/>
      <c r="H975" s="1"/>
      <c r="I975" s="1"/>
      <c r="J975" s="1"/>
      <c r="K975" s="1"/>
      <c r="L975" s="1"/>
      <c r="M975" s="1"/>
      <c r="N975" s="1"/>
      <c r="O975" s="1"/>
      <c r="P975" s="1"/>
      <c r="Q975" s="1"/>
      <c r="R975" s="1"/>
      <c r="S975" s="1"/>
      <c r="T975" s="1"/>
      <c r="U975" s="7"/>
      <c r="V975" s="25"/>
      <c r="W975" s="15"/>
      <c r="X975" s="12"/>
      <c r="Y975" s="1"/>
      <c r="Z975" s="1"/>
      <c r="AA975" s="1"/>
      <c r="AB975" s="1"/>
      <c r="AC975" s="1"/>
      <c r="AD975" s="1"/>
      <c r="AE975" s="1"/>
      <c r="AF975" s="1"/>
      <c r="AG975" s="1"/>
      <c r="AH975" s="1"/>
      <c r="AI975" s="1"/>
      <c r="AJ975" s="1"/>
      <c r="AK975" s="1"/>
      <c r="AL975" s="1"/>
      <c r="AM975" s="1"/>
      <c r="AN975" s="1"/>
      <c r="AO975" s="1"/>
      <c r="AP975" s="1"/>
      <c r="AQ975" s="1"/>
      <c r="AR975" s="1"/>
      <c r="AS975" s="1"/>
      <c r="AT975" s="1"/>
      <c r="AU975" s="1"/>
    </row>
    <row r="976" spans="1:47" ht="15.75" thickBot="1" x14ac:dyDescent="0.3">
      <c r="A976" s="34"/>
      <c r="B976" s="1"/>
      <c r="C976" s="1"/>
      <c r="D976" s="1"/>
      <c r="E976" s="1"/>
      <c r="F976" s="1"/>
      <c r="G976" s="1"/>
      <c r="H976" s="1"/>
      <c r="I976" s="1"/>
      <c r="J976" s="1"/>
      <c r="K976" s="1"/>
      <c r="L976" s="1"/>
      <c r="M976" s="1"/>
      <c r="N976" s="1"/>
      <c r="O976" s="1"/>
      <c r="P976" s="1"/>
      <c r="Q976" s="1"/>
      <c r="R976" s="1"/>
      <c r="S976" s="1"/>
      <c r="T976" s="1"/>
      <c r="U976" s="7"/>
      <c r="V976" s="25"/>
      <c r="W976" s="15"/>
      <c r="X976" s="12"/>
      <c r="Y976" s="1"/>
      <c r="Z976" s="1"/>
      <c r="AA976" s="1"/>
      <c r="AB976" s="1"/>
      <c r="AC976" s="1"/>
      <c r="AD976" s="1"/>
      <c r="AE976" s="1"/>
      <c r="AF976" s="1"/>
      <c r="AG976" s="1"/>
      <c r="AH976" s="1"/>
      <c r="AI976" s="1"/>
      <c r="AJ976" s="1"/>
      <c r="AK976" s="1"/>
      <c r="AL976" s="1"/>
      <c r="AM976" s="1"/>
      <c r="AN976" s="1"/>
      <c r="AO976" s="1"/>
      <c r="AP976" s="1"/>
      <c r="AQ976" s="1"/>
      <c r="AR976" s="1"/>
      <c r="AS976" s="1"/>
      <c r="AT976" s="1"/>
      <c r="AU976" s="1"/>
    </row>
    <row r="977" spans="1:47" ht="15.75" thickBot="1" x14ac:dyDescent="0.3">
      <c r="A977" s="34"/>
      <c r="B977" s="1"/>
      <c r="C977" s="1"/>
      <c r="D977" s="1"/>
      <c r="E977" s="1"/>
      <c r="F977" s="1"/>
      <c r="G977" s="1"/>
      <c r="H977" s="1"/>
      <c r="I977" s="1"/>
      <c r="J977" s="1"/>
      <c r="K977" s="1"/>
      <c r="L977" s="1"/>
      <c r="M977" s="1"/>
      <c r="N977" s="1"/>
      <c r="O977" s="1"/>
      <c r="P977" s="1"/>
      <c r="Q977" s="1"/>
      <c r="R977" s="1"/>
      <c r="S977" s="1"/>
      <c r="T977" s="1"/>
      <c r="U977" s="7"/>
      <c r="V977" s="25"/>
      <c r="W977" s="15"/>
      <c r="X977" s="12"/>
      <c r="Y977" s="1"/>
      <c r="Z977" s="1"/>
      <c r="AA977" s="1"/>
      <c r="AB977" s="1"/>
      <c r="AC977" s="1"/>
      <c r="AD977" s="1"/>
      <c r="AE977" s="1"/>
      <c r="AF977" s="1"/>
      <c r="AG977" s="1"/>
      <c r="AH977" s="1"/>
      <c r="AI977" s="1"/>
      <c r="AJ977" s="1"/>
      <c r="AK977" s="1"/>
      <c r="AL977" s="1"/>
      <c r="AM977" s="1"/>
      <c r="AN977" s="1"/>
      <c r="AO977" s="1"/>
      <c r="AP977" s="1"/>
      <c r="AQ977" s="1"/>
      <c r="AR977" s="1"/>
      <c r="AS977" s="1"/>
      <c r="AT977" s="1"/>
      <c r="AU977" s="1"/>
    </row>
    <row r="978" spans="1:47" ht="15.75" thickBot="1" x14ac:dyDescent="0.3">
      <c r="A978" s="34"/>
      <c r="B978" s="1"/>
      <c r="C978" s="1"/>
      <c r="D978" s="1"/>
      <c r="E978" s="1"/>
      <c r="F978" s="1"/>
      <c r="G978" s="1"/>
      <c r="H978" s="1"/>
      <c r="I978" s="1"/>
      <c r="J978" s="1"/>
      <c r="K978" s="1"/>
      <c r="L978" s="1"/>
      <c r="M978" s="1"/>
      <c r="N978" s="1"/>
      <c r="O978" s="1"/>
      <c r="P978" s="1"/>
      <c r="Q978" s="1"/>
      <c r="R978" s="1"/>
      <c r="S978" s="1"/>
      <c r="T978" s="1"/>
      <c r="U978" s="7"/>
      <c r="V978" s="25"/>
      <c r="W978" s="15"/>
      <c r="X978" s="12"/>
      <c r="Y978" s="1"/>
      <c r="Z978" s="1"/>
      <c r="AA978" s="1"/>
      <c r="AB978" s="1"/>
      <c r="AC978" s="1"/>
      <c r="AD978" s="1"/>
      <c r="AE978" s="1"/>
      <c r="AF978" s="1"/>
      <c r="AG978" s="1"/>
      <c r="AH978" s="1"/>
      <c r="AI978" s="1"/>
      <c r="AJ978" s="1"/>
      <c r="AK978" s="1"/>
      <c r="AL978" s="1"/>
      <c r="AM978" s="1"/>
      <c r="AN978" s="1"/>
      <c r="AO978" s="1"/>
      <c r="AP978" s="1"/>
      <c r="AQ978" s="1"/>
      <c r="AR978" s="1"/>
      <c r="AS978" s="1"/>
      <c r="AT978" s="1"/>
      <c r="AU978" s="1"/>
    </row>
    <row r="979" spans="1:47" ht="15.75" thickBot="1" x14ac:dyDescent="0.3">
      <c r="A979" s="34"/>
      <c r="B979" s="1"/>
      <c r="C979" s="1"/>
      <c r="D979" s="1"/>
      <c r="E979" s="1"/>
      <c r="F979" s="1"/>
      <c r="G979" s="1"/>
      <c r="H979" s="1"/>
      <c r="I979" s="1"/>
      <c r="J979" s="1"/>
      <c r="K979" s="1"/>
      <c r="L979" s="1"/>
      <c r="M979" s="1"/>
      <c r="N979" s="1"/>
      <c r="O979" s="1"/>
      <c r="P979" s="1"/>
      <c r="Q979" s="1"/>
      <c r="R979" s="1"/>
      <c r="S979" s="1"/>
      <c r="T979" s="1"/>
      <c r="U979" s="7"/>
      <c r="V979" s="25"/>
      <c r="W979" s="15"/>
      <c r="X979" s="12"/>
      <c r="Y979" s="1"/>
      <c r="Z979" s="1"/>
      <c r="AA979" s="1"/>
      <c r="AB979" s="1"/>
      <c r="AC979" s="1"/>
      <c r="AD979" s="1"/>
      <c r="AE979" s="1"/>
      <c r="AF979" s="1"/>
      <c r="AG979" s="1"/>
      <c r="AH979" s="1"/>
      <c r="AI979" s="1"/>
      <c r="AJ979" s="1"/>
      <c r="AK979" s="1"/>
      <c r="AL979" s="1"/>
      <c r="AM979" s="1"/>
      <c r="AN979" s="1"/>
      <c r="AO979" s="1"/>
      <c r="AP979" s="1"/>
      <c r="AQ979" s="1"/>
      <c r="AR979" s="1"/>
      <c r="AS979" s="1"/>
      <c r="AT979" s="1"/>
      <c r="AU979" s="1"/>
    </row>
    <row r="980" spans="1:47" ht="15.75" thickBot="1" x14ac:dyDescent="0.3">
      <c r="A980" s="34"/>
      <c r="B980" s="1"/>
      <c r="C980" s="1"/>
      <c r="D980" s="1"/>
      <c r="E980" s="1"/>
      <c r="F980" s="1"/>
      <c r="G980" s="1"/>
      <c r="H980" s="1"/>
      <c r="I980" s="1"/>
      <c r="J980" s="1"/>
      <c r="K980" s="1"/>
      <c r="L980" s="1"/>
      <c r="M980" s="1"/>
      <c r="N980" s="1"/>
      <c r="O980" s="1"/>
      <c r="P980" s="1"/>
      <c r="Q980" s="1"/>
      <c r="R980" s="1"/>
      <c r="S980" s="1"/>
      <c r="T980" s="1"/>
      <c r="U980" s="7"/>
      <c r="V980" s="25"/>
      <c r="W980" s="15"/>
      <c r="X980" s="12"/>
      <c r="Y980" s="1"/>
      <c r="Z980" s="1"/>
      <c r="AA980" s="1"/>
      <c r="AB980" s="1"/>
      <c r="AC980" s="1"/>
      <c r="AD980" s="1"/>
      <c r="AE980" s="1"/>
      <c r="AF980" s="1"/>
      <c r="AG980" s="1"/>
      <c r="AH980" s="1"/>
      <c r="AI980" s="1"/>
      <c r="AJ980" s="1"/>
      <c r="AK980" s="1"/>
      <c r="AL980" s="1"/>
      <c r="AM980" s="1"/>
      <c r="AN980" s="1"/>
      <c r="AO980" s="1"/>
      <c r="AP980" s="1"/>
      <c r="AQ980" s="1"/>
      <c r="AR980" s="1"/>
      <c r="AS980" s="1"/>
      <c r="AT980" s="1"/>
      <c r="AU980" s="1"/>
    </row>
    <row r="981" spans="1:47" ht="15.75" thickBot="1" x14ac:dyDescent="0.3">
      <c r="A981" s="34"/>
      <c r="B981" s="1"/>
      <c r="C981" s="1"/>
      <c r="D981" s="1"/>
      <c r="E981" s="1"/>
      <c r="F981" s="1"/>
      <c r="G981" s="1"/>
      <c r="H981" s="1"/>
      <c r="I981" s="1"/>
      <c r="J981" s="1"/>
      <c r="K981" s="1"/>
      <c r="L981" s="1"/>
      <c r="M981" s="1"/>
      <c r="N981" s="1"/>
      <c r="O981" s="1"/>
      <c r="P981" s="1"/>
      <c r="Q981" s="1"/>
      <c r="R981" s="1"/>
      <c r="S981" s="1"/>
      <c r="T981" s="1"/>
      <c r="U981" s="7"/>
      <c r="V981" s="25"/>
      <c r="W981" s="15"/>
      <c r="X981" s="12"/>
      <c r="Y981" s="1"/>
      <c r="Z981" s="1"/>
      <c r="AA981" s="1"/>
      <c r="AB981" s="1"/>
      <c r="AC981" s="1"/>
      <c r="AD981" s="1"/>
      <c r="AE981" s="1"/>
      <c r="AF981" s="1"/>
      <c r="AG981" s="1"/>
      <c r="AH981" s="1"/>
      <c r="AI981" s="1"/>
      <c r="AJ981" s="1"/>
      <c r="AK981" s="1"/>
      <c r="AL981" s="1"/>
      <c r="AM981" s="1"/>
      <c r="AN981" s="1"/>
      <c r="AO981" s="1"/>
      <c r="AP981" s="1"/>
      <c r="AQ981" s="1"/>
      <c r="AR981" s="1"/>
      <c r="AS981" s="1"/>
      <c r="AT981" s="1"/>
      <c r="AU981" s="1"/>
    </row>
    <row r="982" spans="1:47" ht="15.75" thickBot="1" x14ac:dyDescent="0.3">
      <c r="A982" s="34"/>
      <c r="B982" s="1"/>
      <c r="C982" s="1"/>
      <c r="D982" s="1"/>
      <c r="E982" s="1"/>
      <c r="F982" s="1"/>
      <c r="G982" s="1"/>
      <c r="H982" s="1"/>
      <c r="I982" s="1"/>
      <c r="J982" s="1"/>
      <c r="K982" s="1"/>
      <c r="L982" s="1"/>
      <c r="M982" s="1"/>
      <c r="N982" s="1"/>
      <c r="O982" s="1"/>
      <c r="P982" s="1"/>
      <c r="Q982" s="1"/>
      <c r="R982" s="1"/>
      <c r="S982" s="1"/>
      <c r="T982" s="1"/>
      <c r="U982" s="7"/>
      <c r="V982" s="25"/>
      <c r="W982" s="15"/>
      <c r="X982" s="12"/>
      <c r="Y982" s="1"/>
      <c r="Z982" s="1"/>
      <c r="AA982" s="1"/>
      <c r="AB982" s="1"/>
      <c r="AC982" s="1"/>
      <c r="AD982" s="1"/>
      <c r="AE982" s="1"/>
      <c r="AF982" s="1"/>
      <c r="AG982" s="1"/>
      <c r="AH982" s="1"/>
      <c r="AI982" s="1"/>
      <c r="AJ982" s="1"/>
      <c r="AK982" s="1"/>
      <c r="AL982" s="1"/>
      <c r="AM982" s="1"/>
      <c r="AN982" s="1"/>
      <c r="AO982" s="1"/>
      <c r="AP982" s="1"/>
      <c r="AQ982" s="1"/>
      <c r="AR982" s="1"/>
      <c r="AS982" s="1"/>
      <c r="AT982" s="1"/>
      <c r="AU982" s="1"/>
    </row>
    <row r="983" spans="1:47" ht="15.75" thickBot="1" x14ac:dyDescent="0.3">
      <c r="A983" s="34"/>
      <c r="B983" s="1"/>
      <c r="C983" s="1"/>
      <c r="D983" s="1"/>
      <c r="E983" s="1"/>
      <c r="F983" s="1"/>
      <c r="G983" s="1"/>
      <c r="H983" s="1"/>
      <c r="I983" s="1"/>
      <c r="J983" s="1"/>
      <c r="K983" s="1"/>
      <c r="L983" s="1"/>
      <c r="M983" s="1"/>
      <c r="N983" s="1"/>
      <c r="O983" s="1"/>
      <c r="P983" s="1"/>
      <c r="Q983" s="1"/>
      <c r="R983" s="1"/>
      <c r="S983" s="1"/>
      <c r="T983" s="1"/>
      <c r="U983" s="7"/>
      <c r="V983" s="25"/>
      <c r="W983" s="15"/>
      <c r="X983" s="12"/>
      <c r="Y983" s="1"/>
      <c r="Z983" s="1"/>
      <c r="AA983" s="1"/>
      <c r="AB983" s="1"/>
      <c r="AC983" s="1"/>
      <c r="AD983" s="1"/>
      <c r="AE983" s="1"/>
      <c r="AF983" s="1"/>
      <c r="AG983" s="1"/>
      <c r="AH983" s="1"/>
      <c r="AI983" s="1"/>
      <c r="AJ983" s="1"/>
      <c r="AK983" s="1"/>
      <c r="AL983" s="1"/>
      <c r="AM983" s="1"/>
      <c r="AN983" s="1"/>
      <c r="AO983" s="1"/>
      <c r="AP983" s="1"/>
      <c r="AQ983" s="1"/>
      <c r="AR983" s="1"/>
      <c r="AS983" s="1"/>
      <c r="AT983" s="1"/>
      <c r="AU983" s="1"/>
    </row>
    <row r="984" spans="1:47" ht="15.75" thickBot="1" x14ac:dyDescent="0.3">
      <c r="A984" s="34"/>
      <c r="B984" s="1"/>
      <c r="C984" s="1"/>
      <c r="D984" s="1"/>
      <c r="E984" s="1"/>
      <c r="F984" s="1"/>
      <c r="G984" s="1"/>
      <c r="H984" s="1"/>
      <c r="I984" s="1"/>
      <c r="J984" s="1"/>
      <c r="K984" s="1"/>
      <c r="L984" s="1"/>
      <c r="M984" s="1"/>
      <c r="N984" s="1"/>
      <c r="O984" s="1"/>
      <c r="P984" s="1"/>
      <c r="Q984" s="1"/>
      <c r="R984" s="1"/>
      <c r="S984" s="1"/>
      <c r="T984" s="1"/>
      <c r="U984" s="7"/>
      <c r="V984" s="25"/>
      <c r="W984" s="15"/>
      <c r="X984" s="12"/>
      <c r="Y984" s="1"/>
      <c r="Z984" s="1"/>
      <c r="AA984" s="1"/>
      <c r="AB984" s="1"/>
      <c r="AC984" s="1"/>
      <c r="AD984" s="1"/>
      <c r="AE984" s="1"/>
      <c r="AF984" s="1"/>
      <c r="AG984" s="1"/>
      <c r="AH984" s="1"/>
      <c r="AI984" s="1"/>
      <c r="AJ984" s="1"/>
      <c r="AK984" s="1"/>
      <c r="AL984" s="1"/>
      <c r="AM984" s="1"/>
      <c r="AN984" s="1"/>
      <c r="AO984" s="1"/>
      <c r="AP984" s="1"/>
      <c r="AQ984" s="1"/>
      <c r="AR984" s="1"/>
      <c r="AS984" s="1"/>
      <c r="AT984" s="1"/>
      <c r="AU984" s="1"/>
    </row>
    <row r="985" spans="1:47" ht="15.75" thickBot="1" x14ac:dyDescent="0.3">
      <c r="A985" s="34"/>
      <c r="B985" s="1"/>
      <c r="C985" s="1"/>
      <c r="D985" s="1"/>
      <c r="E985" s="1"/>
      <c r="F985" s="1"/>
      <c r="G985" s="1"/>
      <c r="H985" s="1"/>
      <c r="I985" s="1"/>
      <c r="J985" s="1"/>
      <c r="K985" s="1"/>
      <c r="L985" s="1"/>
      <c r="M985" s="1"/>
      <c r="N985" s="1"/>
      <c r="O985" s="1"/>
      <c r="P985" s="1"/>
      <c r="Q985" s="1"/>
      <c r="R985" s="1"/>
      <c r="S985" s="1"/>
      <c r="T985" s="1"/>
      <c r="U985" s="7"/>
      <c r="V985" s="25"/>
      <c r="W985" s="15"/>
      <c r="X985" s="12"/>
      <c r="Y985" s="1"/>
      <c r="Z985" s="1"/>
      <c r="AA985" s="1"/>
      <c r="AB985" s="1"/>
      <c r="AC985" s="1"/>
      <c r="AD985" s="1"/>
      <c r="AE985" s="1"/>
      <c r="AF985" s="1"/>
      <c r="AG985" s="1"/>
      <c r="AH985" s="1"/>
      <c r="AI985" s="1"/>
      <c r="AJ985" s="1"/>
      <c r="AK985" s="1"/>
      <c r="AL985" s="1"/>
      <c r="AM985" s="1"/>
      <c r="AN985" s="1"/>
      <c r="AO985" s="1"/>
      <c r="AP985" s="1"/>
      <c r="AQ985" s="1"/>
      <c r="AR985" s="1"/>
      <c r="AS985" s="1"/>
      <c r="AT985" s="1"/>
      <c r="AU985" s="1"/>
    </row>
    <row r="986" spans="1:47" ht="15.75" thickBot="1" x14ac:dyDescent="0.3">
      <c r="A986" s="34"/>
      <c r="B986" s="1"/>
      <c r="C986" s="1"/>
      <c r="D986" s="1"/>
      <c r="E986" s="1"/>
      <c r="F986" s="1"/>
      <c r="G986" s="1"/>
      <c r="H986" s="1"/>
      <c r="I986" s="1"/>
      <c r="J986" s="1"/>
      <c r="K986" s="1"/>
      <c r="L986" s="1"/>
      <c r="M986" s="1"/>
      <c r="N986" s="1"/>
      <c r="O986" s="1"/>
      <c r="P986" s="1"/>
      <c r="Q986" s="1"/>
      <c r="R986" s="1"/>
      <c r="S986" s="1"/>
      <c r="T986" s="1"/>
      <c r="U986" s="7"/>
      <c r="V986" s="25"/>
      <c r="W986" s="15"/>
      <c r="X986" s="12"/>
      <c r="Y986" s="1"/>
      <c r="Z986" s="1"/>
      <c r="AA986" s="1"/>
      <c r="AB986" s="1"/>
      <c r="AC986" s="1"/>
      <c r="AD986" s="1"/>
      <c r="AE986" s="1"/>
      <c r="AF986" s="1"/>
      <c r="AG986" s="1"/>
      <c r="AH986" s="1"/>
      <c r="AI986" s="1"/>
      <c r="AJ986" s="1"/>
      <c r="AK986" s="1"/>
      <c r="AL986" s="1"/>
      <c r="AM986" s="1"/>
      <c r="AN986" s="1"/>
      <c r="AO986" s="1"/>
      <c r="AP986" s="1"/>
      <c r="AQ986" s="1"/>
      <c r="AR986" s="1"/>
      <c r="AS986" s="1"/>
      <c r="AT986" s="1"/>
      <c r="AU986" s="1"/>
    </row>
    <row r="987" spans="1:47" ht="15.75" thickBot="1" x14ac:dyDescent="0.3">
      <c r="A987" s="34"/>
      <c r="B987" s="1"/>
      <c r="C987" s="1"/>
      <c r="D987" s="1"/>
      <c r="E987" s="1"/>
      <c r="F987" s="1"/>
      <c r="G987" s="1"/>
      <c r="H987" s="1"/>
      <c r="I987" s="1"/>
      <c r="J987" s="1"/>
      <c r="K987" s="1"/>
      <c r="L987" s="1"/>
      <c r="M987" s="1"/>
      <c r="N987" s="1"/>
      <c r="O987" s="1"/>
      <c r="P987" s="1"/>
      <c r="Q987" s="1"/>
      <c r="R987" s="1"/>
      <c r="S987" s="1"/>
      <c r="T987" s="1"/>
      <c r="U987" s="7"/>
      <c r="V987" s="25"/>
      <c r="W987" s="15"/>
      <c r="X987" s="12"/>
      <c r="Y987" s="1"/>
      <c r="Z987" s="1"/>
      <c r="AA987" s="1"/>
      <c r="AB987" s="1"/>
      <c r="AC987" s="1"/>
      <c r="AD987" s="1"/>
      <c r="AE987" s="1"/>
      <c r="AF987" s="1"/>
      <c r="AG987" s="1"/>
      <c r="AH987" s="1"/>
      <c r="AI987" s="1"/>
      <c r="AJ987" s="1"/>
      <c r="AK987" s="1"/>
      <c r="AL987" s="1"/>
      <c r="AM987" s="1"/>
      <c r="AN987" s="1"/>
      <c r="AO987" s="1"/>
      <c r="AP987" s="1"/>
      <c r="AQ987" s="1"/>
      <c r="AR987" s="1"/>
      <c r="AS987" s="1"/>
      <c r="AT987" s="1"/>
      <c r="AU987" s="1"/>
    </row>
    <row r="988" spans="1:47" ht="15.75" thickBot="1" x14ac:dyDescent="0.3">
      <c r="A988" s="34"/>
      <c r="B988" s="1"/>
      <c r="C988" s="1"/>
      <c r="D988" s="1"/>
      <c r="E988" s="1"/>
      <c r="F988" s="1"/>
      <c r="G988" s="1"/>
      <c r="H988" s="1"/>
      <c r="I988" s="1"/>
      <c r="J988" s="1"/>
      <c r="K988" s="1"/>
      <c r="L988" s="1"/>
      <c r="M988" s="1"/>
      <c r="N988" s="1"/>
      <c r="O988" s="1"/>
      <c r="P988" s="1"/>
      <c r="Q988" s="1"/>
      <c r="R988" s="1"/>
      <c r="S988" s="1"/>
      <c r="T988" s="1"/>
      <c r="U988" s="7"/>
      <c r="V988" s="25"/>
      <c r="W988" s="15"/>
      <c r="X988" s="12"/>
      <c r="Y988" s="1"/>
      <c r="Z988" s="1"/>
      <c r="AA988" s="1"/>
      <c r="AB988" s="1"/>
      <c r="AC988" s="1"/>
      <c r="AD988" s="1"/>
      <c r="AE988" s="1"/>
      <c r="AF988" s="1"/>
      <c r="AG988" s="1"/>
      <c r="AH988" s="1"/>
      <c r="AI988" s="1"/>
      <c r="AJ988" s="1"/>
      <c r="AK988" s="1"/>
      <c r="AL988" s="1"/>
      <c r="AM988" s="1"/>
      <c r="AN988" s="1"/>
      <c r="AO988" s="1"/>
      <c r="AP988" s="1"/>
      <c r="AQ988" s="1"/>
      <c r="AR988" s="1"/>
      <c r="AS988" s="1"/>
      <c r="AT988" s="1"/>
      <c r="AU988" s="1"/>
    </row>
    <row r="989" spans="1:47" ht="15.75" thickBot="1" x14ac:dyDescent="0.3">
      <c r="A989" s="34"/>
      <c r="B989" s="1"/>
      <c r="C989" s="1"/>
      <c r="D989" s="1"/>
      <c r="E989" s="1"/>
      <c r="F989" s="1"/>
      <c r="G989" s="1"/>
      <c r="H989" s="1"/>
      <c r="I989" s="1"/>
      <c r="J989" s="1"/>
      <c r="K989" s="1"/>
      <c r="L989" s="1"/>
      <c r="M989" s="1"/>
      <c r="N989" s="1"/>
      <c r="O989" s="1"/>
      <c r="P989" s="1"/>
      <c r="Q989" s="1"/>
      <c r="R989" s="1"/>
      <c r="S989" s="1"/>
      <c r="T989" s="1"/>
      <c r="U989" s="7"/>
      <c r="V989" s="25"/>
      <c r="W989" s="15"/>
      <c r="X989" s="12"/>
      <c r="Y989" s="1"/>
      <c r="Z989" s="1"/>
      <c r="AA989" s="1"/>
      <c r="AB989" s="1"/>
      <c r="AC989" s="1"/>
      <c r="AD989" s="1"/>
      <c r="AE989" s="1"/>
      <c r="AF989" s="1"/>
      <c r="AG989" s="1"/>
      <c r="AH989" s="1"/>
      <c r="AI989" s="1"/>
      <c r="AJ989" s="1"/>
      <c r="AK989" s="1"/>
      <c r="AL989" s="1"/>
      <c r="AM989" s="1"/>
      <c r="AN989" s="1"/>
      <c r="AO989" s="1"/>
      <c r="AP989" s="1"/>
      <c r="AQ989" s="1"/>
      <c r="AR989" s="1"/>
      <c r="AS989" s="1"/>
      <c r="AT989" s="1"/>
      <c r="AU989" s="1"/>
    </row>
    <row r="990" spans="1:47" ht="15.75" thickBot="1" x14ac:dyDescent="0.3">
      <c r="A990" s="34"/>
      <c r="B990" s="1"/>
      <c r="C990" s="1"/>
      <c r="D990" s="1"/>
      <c r="E990" s="1"/>
      <c r="F990" s="1"/>
      <c r="G990" s="1"/>
      <c r="H990" s="1"/>
      <c r="I990" s="1"/>
      <c r="J990" s="1"/>
      <c r="K990" s="1"/>
      <c r="L990" s="1"/>
      <c r="M990" s="1"/>
      <c r="N990" s="1"/>
      <c r="O990" s="1"/>
      <c r="P990" s="1"/>
      <c r="Q990" s="1"/>
      <c r="R990" s="1"/>
      <c r="S990" s="1"/>
      <c r="T990" s="1"/>
      <c r="U990" s="7"/>
      <c r="V990" s="25"/>
      <c r="W990" s="15"/>
      <c r="X990" s="12"/>
      <c r="Y990" s="1"/>
      <c r="Z990" s="1"/>
      <c r="AA990" s="1"/>
      <c r="AB990" s="1"/>
      <c r="AC990" s="1"/>
      <c r="AD990" s="1"/>
      <c r="AE990" s="1"/>
      <c r="AF990" s="1"/>
      <c r="AG990" s="1"/>
      <c r="AH990" s="1"/>
      <c r="AI990" s="1"/>
      <c r="AJ990" s="1"/>
      <c r="AK990" s="1"/>
      <c r="AL990" s="1"/>
      <c r="AM990" s="1"/>
      <c r="AN990" s="1"/>
      <c r="AO990" s="1"/>
      <c r="AP990" s="1"/>
      <c r="AQ990" s="1"/>
      <c r="AR990" s="1"/>
      <c r="AS990" s="1"/>
      <c r="AT990" s="1"/>
      <c r="AU990" s="1"/>
    </row>
    <row r="991" spans="1:47" ht="15.75" thickBot="1" x14ac:dyDescent="0.3">
      <c r="A991" s="34"/>
      <c r="B991" s="1"/>
      <c r="C991" s="1"/>
      <c r="D991" s="1"/>
      <c r="E991" s="1"/>
      <c r="F991" s="1"/>
      <c r="G991" s="1"/>
      <c r="H991" s="1"/>
      <c r="I991" s="1"/>
      <c r="J991" s="1"/>
      <c r="K991" s="1"/>
      <c r="L991" s="1"/>
      <c r="M991" s="1"/>
      <c r="N991" s="1"/>
      <c r="O991" s="1"/>
      <c r="P991" s="1"/>
      <c r="Q991" s="1"/>
      <c r="R991" s="1"/>
      <c r="S991" s="1"/>
      <c r="T991" s="1"/>
      <c r="U991" s="7"/>
      <c r="V991" s="25"/>
      <c r="W991" s="15"/>
      <c r="X991" s="12"/>
      <c r="Y991" s="1"/>
      <c r="Z991" s="1"/>
      <c r="AA991" s="1"/>
      <c r="AB991" s="1"/>
      <c r="AC991" s="1"/>
      <c r="AD991" s="1"/>
      <c r="AE991" s="1"/>
      <c r="AF991" s="1"/>
      <c r="AG991" s="1"/>
      <c r="AH991" s="1"/>
      <c r="AI991" s="1"/>
      <c r="AJ991" s="1"/>
      <c r="AK991" s="1"/>
      <c r="AL991" s="1"/>
      <c r="AM991" s="1"/>
      <c r="AN991" s="1"/>
      <c r="AO991" s="1"/>
      <c r="AP991" s="1"/>
      <c r="AQ991" s="1"/>
      <c r="AR991" s="1"/>
      <c r="AS991" s="1"/>
      <c r="AT991" s="1"/>
      <c r="AU991" s="1"/>
    </row>
    <row r="992" spans="1:47" ht="15.75" thickBot="1" x14ac:dyDescent="0.3">
      <c r="A992" s="34"/>
      <c r="B992" s="1"/>
      <c r="C992" s="1"/>
      <c r="D992" s="1"/>
      <c r="E992" s="1"/>
      <c r="F992" s="1"/>
      <c r="G992" s="1"/>
      <c r="H992" s="1"/>
      <c r="I992" s="1"/>
      <c r="J992" s="1"/>
      <c r="K992" s="1"/>
      <c r="L992" s="1"/>
      <c r="M992" s="1"/>
      <c r="N992" s="1"/>
      <c r="O992" s="1"/>
      <c r="P992" s="1"/>
      <c r="Q992" s="1"/>
      <c r="R992" s="1"/>
      <c r="S992" s="1"/>
      <c r="T992" s="1"/>
      <c r="U992" s="7"/>
      <c r="V992" s="25"/>
      <c r="W992" s="15"/>
      <c r="X992" s="12"/>
      <c r="Y992" s="1"/>
      <c r="Z992" s="1"/>
      <c r="AA992" s="1"/>
      <c r="AB992" s="1"/>
      <c r="AC992" s="1"/>
      <c r="AD992" s="1"/>
      <c r="AE992" s="1"/>
      <c r="AF992" s="1"/>
      <c r="AG992" s="1"/>
      <c r="AH992" s="1"/>
      <c r="AI992" s="1"/>
      <c r="AJ992" s="1"/>
      <c r="AK992" s="1"/>
      <c r="AL992" s="1"/>
      <c r="AM992" s="1"/>
      <c r="AN992" s="1"/>
      <c r="AO992" s="1"/>
      <c r="AP992" s="1"/>
      <c r="AQ992" s="1"/>
      <c r="AR992" s="1"/>
      <c r="AS992" s="1"/>
      <c r="AT992" s="1"/>
      <c r="AU992" s="1"/>
    </row>
    <row r="993" spans="1:47" ht="15.75" thickBot="1" x14ac:dyDescent="0.3">
      <c r="A993" s="34"/>
      <c r="B993" s="1"/>
      <c r="C993" s="1"/>
      <c r="D993" s="1"/>
      <c r="E993" s="1"/>
      <c r="F993" s="1"/>
      <c r="G993" s="1"/>
      <c r="H993" s="1"/>
      <c r="I993" s="1"/>
      <c r="J993" s="1"/>
      <c r="K993" s="1"/>
      <c r="L993" s="1"/>
      <c r="M993" s="1"/>
      <c r="N993" s="1"/>
      <c r="O993" s="1"/>
      <c r="P993" s="1"/>
      <c r="Q993" s="1"/>
      <c r="R993" s="1"/>
      <c r="S993" s="1"/>
      <c r="T993" s="1"/>
      <c r="U993" s="7"/>
      <c r="V993" s="25"/>
      <c r="W993" s="15"/>
      <c r="X993" s="12"/>
      <c r="Y993" s="1"/>
      <c r="Z993" s="1"/>
      <c r="AA993" s="1"/>
      <c r="AB993" s="1"/>
      <c r="AC993" s="1"/>
      <c r="AD993" s="1"/>
      <c r="AE993" s="1"/>
      <c r="AF993" s="1"/>
      <c r="AG993" s="1"/>
      <c r="AH993" s="1"/>
      <c r="AI993" s="1"/>
      <c r="AJ993" s="1"/>
      <c r="AK993" s="1"/>
      <c r="AL993" s="1"/>
      <c r="AM993" s="1"/>
      <c r="AN993" s="1"/>
      <c r="AO993" s="1"/>
      <c r="AP993" s="1"/>
      <c r="AQ993" s="1"/>
      <c r="AR993" s="1"/>
      <c r="AS993" s="1"/>
      <c r="AT993" s="1"/>
      <c r="AU993" s="1"/>
    </row>
    <row r="994" spans="1:47" ht="15.75" thickBot="1" x14ac:dyDescent="0.3">
      <c r="A994" s="34"/>
      <c r="B994" s="1"/>
      <c r="C994" s="1"/>
      <c r="D994" s="1"/>
      <c r="E994" s="1"/>
      <c r="F994" s="1"/>
      <c r="G994" s="1"/>
      <c r="H994" s="1"/>
      <c r="I994" s="1"/>
      <c r="J994" s="1"/>
      <c r="K994" s="1"/>
      <c r="L994" s="1"/>
      <c r="M994" s="1"/>
      <c r="N994" s="1"/>
      <c r="O994" s="1"/>
      <c r="P994" s="1"/>
      <c r="Q994" s="1"/>
      <c r="R994" s="1"/>
      <c r="S994" s="1"/>
      <c r="T994" s="1"/>
      <c r="U994" s="7"/>
      <c r="V994" s="25"/>
      <c r="W994" s="15"/>
      <c r="X994" s="12"/>
      <c r="Y994" s="1"/>
      <c r="Z994" s="1"/>
      <c r="AA994" s="1"/>
      <c r="AB994" s="1"/>
      <c r="AC994" s="1"/>
      <c r="AD994" s="1"/>
      <c r="AE994" s="1"/>
      <c r="AF994" s="1"/>
      <c r="AG994" s="1"/>
      <c r="AH994" s="1"/>
      <c r="AI994" s="1"/>
      <c r="AJ994" s="1"/>
      <c r="AK994" s="1"/>
      <c r="AL994" s="1"/>
      <c r="AM994" s="1"/>
      <c r="AN994" s="1"/>
      <c r="AO994" s="1"/>
      <c r="AP994" s="1"/>
      <c r="AQ994" s="1"/>
      <c r="AR994" s="1"/>
      <c r="AS994" s="1"/>
      <c r="AT994" s="1"/>
      <c r="AU994" s="1"/>
    </row>
    <row r="995" spans="1:47" ht="15.75" thickBot="1" x14ac:dyDescent="0.3">
      <c r="A995" s="34"/>
      <c r="B995" s="1"/>
      <c r="C995" s="1"/>
      <c r="D995" s="1"/>
      <c r="E995" s="1"/>
      <c r="F995" s="1"/>
      <c r="G995" s="1"/>
      <c r="H995" s="1"/>
      <c r="I995" s="1"/>
      <c r="J995" s="1"/>
      <c r="K995" s="1"/>
      <c r="L995" s="1"/>
      <c r="M995" s="1"/>
      <c r="N995" s="1"/>
      <c r="O995" s="1"/>
      <c r="P995" s="1"/>
      <c r="Q995" s="1"/>
      <c r="R995" s="1"/>
      <c r="S995" s="1"/>
      <c r="T995" s="1"/>
      <c r="U995" s="7"/>
      <c r="V995" s="25"/>
      <c r="W995" s="15"/>
      <c r="X995" s="12"/>
      <c r="Y995" s="1"/>
      <c r="Z995" s="1"/>
      <c r="AA995" s="1"/>
      <c r="AB995" s="1"/>
      <c r="AC995" s="1"/>
      <c r="AD995" s="1"/>
      <c r="AE995" s="1"/>
      <c r="AF995" s="1"/>
      <c r="AG995" s="1"/>
      <c r="AH995" s="1"/>
      <c r="AI995" s="1"/>
      <c r="AJ995" s="1"/>
      <c r="AK995" s="1"/>
      <c r="AL995" s="1"/>
      <c r="AM995" s="1"/>
      <c r="AN995" s="1"/>
      <c r="AO995" s="1"/>
      <c r="AP995" s="1"/>
      <c r="AQ995" s="1"/>
      <c r="AR995" s="1"/>
      <c r="AS995" s="1"/>
      <c r="AT995" s="1"/>
      <c r="AU995" s="1"/>
    </row>
    <row r="996" spans="1:47" ht="15.75" thickBot="1" x14ac:dyDescent="0.3">
      <c r="A996" s="34"/>
      <c r="B996" s="1"/>
      <c r="C996" s="1"/>
      <c r="D996" s="1"/>
      <c r="E996" s="1"/>
      <c r="F996" s="1"/>
      <c r="G996" s="1"/>
      <c r="H996" s="1"/>
      <c r="I996" s="1"/>
      <c r="J996" s="1"/>
      <c r="K996" s="1"/>
      <c r="L996" s="1"/>
      <c r="M996" s="1"/>
      <c r="N996" s="1"/>
      <c r="O996" s="1"/>
      <c r="P996" s="1"/>
      <c r="Q996" s="1"/>
      <c r="R996" s="1"/>
      <c r="S996" s="1"/>
      <c r="T996" s="1"/>
      <c r="U996" s="7"/>
      <c r="V996" s="25"/>
      <c r="W996" s="15"/>
      <c r="X996" s="12"/>
      <c r="Y996" s="1"/>
      <c r="Z996" s="1"/>
      <c r="AA996" s="1"/>
      <c r="AB996" s="1"/>
      <c r="AC996" s="1"/>
      <c r="AD996" s="1"/>
      <c r="AE996" s="1"/>
      <c r="AF996" s="1"/>
      <c r="AG996" s="1"/>
      <c r="AH996" s="1"/>
      <c r="AI996" s="1"/>
      <c r="AJ996" s="1"/>
      <c r="AK996" s="1"/>
      <c r="AL996" s="1"/>
      <c r="AM996" s="1"/>
      <c r="AN996" s="1"/>
      <c r="AO996" s="1"/>
      <c r="AP996" s="1"/>
      <c r="AQ996" s="1"/>
      <c r="AR996" s="1"/>
      <c r="AS996" s="1"/>
      <c r="AT996" s="1"/>
      <c r="AU996" s="1"/>
    </row>
    <row r="997" spans="1:47" ht="15.75" thickBot="1" x14ac:dyDescent="0.3">
      <c r="A997" s="34"/>
      <c r="B997" s="1"/>
      <c r="C997" s="1"/>
      <c r="D997" s="1"/>
      <c r="E997" s="1"/>
      <c r="F997" s="1"/>
      <c r="G997" s="1"/>
      <c r="H997" s="1"/>
      <c r="I997" s="1"/>
      <c r="J997" s="1"/>
      <c r="K997" s="1"/>
      <c r="L997" s="1"/>
      <c r="M997" s="1"/>
      <c r="N997" s="1"/>
      <c r="O997" s="1"/>
      <c r="P997" s="1"/>
      <c r="Q997" s="1"/>
      <c r="R997" s="1"/>
      <c r="S997" s="1"/>
      <c r="T997" s="1"/>
      <c r="U997" s="7"/>
      <c r="V997" s="25"/>
      <c r="W997" s="15"/>
      <c r="X997" s="12"/>
      <c r="Y997" s="1"/>
      <c r="Z997" s="1"/>
      <c r="AA997" s="1"/>
      <c r="AB997" s="1"/>
      <c r="AC997" s="1"/>
      <c r="AD997" s="1"/>
      <c r="AE997" s="1"/>
      <c r="AF997" s="1"/>
      <c r="AG997" s="1"/>
      <c r="AH997" s="1"/>
      <c r="AI997" s="1"/>
      <c r="AJ997" s="1"/>
      <c r="AK997" s="1"/>
      <c r="AL997" s="1"/>
      <c r="AM997" s="1"/>
      <c r="AN997" s="1"/>
      <c r="AO997" s="1"/>
      <c r="AP997" s="1"/>
      <c r="AQ997" s="1"/>
      <c r="AR997" s="1"/>
      <c r="AS997" s="1"/>
      <c r="AT997" s="1"/>
      <c r="AU997" s="1"/>
    </row>
    <row r="998" spans="1:47" ht="15.75" thickBot="1" x14ac:dyDescent="0.3">
      <c r="A998" s="34"/>
      <c r="B998" s="1"/>
      <c r="C998" s="1"/>
      <c r="D998" s="1"/>
      <c r="E998" s="1"/>
      <c r="F998" s="1"/>
      <c r="G998" s="1"/>
      <c r="H998" s="1"/>
      <c r="I998" s="1"/>
      <c r="J998" s="1"/>
      <c r="K998" s="1"/>
      <c r="L998" s="1"/>
      <c r="M998" s="1"/>
      <c r="N998" s="1"/>
      <c r="O998" s="1"/>
      <c r="P998" s="1"/>
      <c r="Q998" s="1"/>
      <c r="R998" s="1"/>
      <c r="S998" s="1"/>
      <c r="T998" s="1"/>
      <c r="U998" s="7"/>
      <c r="V998" s="25"/>
      <c r="W998" s="15"/>
      <c r="X998" s="12"/>
      <c r="Y998" s="1"/>
      <c r="Z998" s="1"/>
      <c r="AA998" s="1"/>
      <c r="AB998" s="1"/>
      <c r="AC998" s="1"/>
      <c r="AD998" s="1"/>
      <c r="AE998" s="1"/>
      <c r="AF998" s="1"/>
      <c r="AG998" s="1"/>
      <c r="AH998" s="1"/>
      <c r="AI998" s="1"/>
      <c r="AJ998" s="1"/>
      <c r="AK998" s="1"/>
      <c r="AL998" s="1"/>
      <c r="AM998" s="1"/>
      <c r="AN998" s="1"/>
      <c r="AO998" s="1"/>
      <c r="AP998" s="1"/>
      <c r="AQ998" s="1"/>
      <c r="AR998" s="1"/>
      <c r="AS998" s="1"/>
      <c r="AT998" s="1"/>
      <c r="AU998" s="1"/>
    </row>
    <row r="999" spans="1:47" ht="15.75" thickBot="1" x14ac:dyDescent="0.3">
      <c r="A999" s="34"/>
      <c r="B999" s="1"/>
      <c r="C999" s="1"/>
      <c r="D999" s="1"/>
      <c r="E999" s="1"/>
      <c r="F999" s="1"/>
      <c r="G999" s="1"/>
      <c r="H999" s="1"/>
      <c r="I999" s="1"/>
      <c r="J999" s="1"/>
      <c r="K999" s="1"/>
      <c r="L999" s="1"/>
      <c r="M999" s="1"/>
      <c r="N999" s="1"/>
      <c r="O999" s="1"/>
      <c r="P999" s="1"/>
      <c r="Q999" s="1"/>
      <c r="R999" s="1"/>
      <c r="S999" s="1"/>
      <c r="T999" s="1"/>
      <c r="U999" s="7"/>
      <c r="V999" s="25"/>
      <c r="W999" s="15"/>
      <c r="X999" s="12"/>
      <c r="Y999" s="1"/>
      <c r="Z999" s="1"/>
      <c r="AA999" s="1"/>
      <c r="AB999" s="1"/>
      <c r="AC999" s="1"/>
      <c r="AD999" s="1"/>
      <c r="AE999" s="1"/>
      <c r="AF999" s="1"/>
      <c r="AG999" s="1"/>
      <c r="AH999" s="1"/>
      <c r="AI999" s="1"/>
      <c r="AJ999" s="1"/>
      <c r="AK999" s="1"/>
      <c r="AL999" s="1"/>
      <c r="AM999" s="1"/>
      <c r="AN999" s="1"/>
      <c r="AO999" s="1"/>
      <c r="AP999" s="1"/>
      <c r="AQ999" s="1"/>
      <c r="AR999" s="1"/>
      <c r="AS999" s="1"/>
      <c r="AT999" s="1"/>
      <c r="AU999" s="1"/>
    </row>
    <row r="1000" spans="1:47" ht="15.75" thickBot="1" x14ac:dyDescent="0.3">
      <c r="A1000" s="34"/>
      <c r="B1000" s="1"/>
      <c r="C1000" s="1"/>
      <c r="D1000" s="1"/>
      <c r="E1000" s="1"/>
      <c r="F1000" s="1"/>
      <c r="G1000" s="1"/>
      <c r="H1000" s="1"/>
      <c r="I1000" s="1"/>
      <c r="J1000" s="1"/>
      <c r="K1000" s="1"/>
      <c r="L1000" s="1"/>
      <c r="M1000" s="1"/>
      <c r="N1000" s="1"/>
      <c r="O1000" s="1"/>
      <c r="P1000" s="1"/>
      <c r="Q1000" s="1"/>
      <c r="R1000" s="1"/>
      <c r="S1000" s="1"/>
      <c r="T1000" s="1"/>
      <c r="U1000" s="7"/>
      <c r="V1000" s="25"/>
      <c r="W1000" s="15"/>
      <c r="X1000" s="12"/>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row>
    <row r="1001" spans="1:47" ht="15.75" thickBot="1" x14ac:dyDescent="0.3">
      <c r="A1001" s="34"/>
      <c r="B1001" s="1"/>
      <c r="C1001" s="1"/>
      <c r="D1001" s="1"/>
      <c r="E1001" s="1"/>
      <c r="F1001" s="1"/>
      <c r="G1001" s="1"/>
      <c r="H1001" s="1"/>
      <c r="I1001" s="1"/>
      <c r="J1001" s="1"/>
      <c r="K1001" s="1"/>
      <c r="L1001" s="1"/>
      <c r="M1001" s="1"/>
      <c r="N1001" s="1"/>
      <c r="O1001" s="1"/>
      <c r="P1001" s="1"/>
      <c r="Q1001" s="1"/>
      <c r="R1001" s="1"/>
      <c r="S1001" s="1"/>
      <c r="T1001" s="1"/>
      <c r="U1001" s="7"/>
      <c r="V1001" s="25"/>
      <c r="W1001" s="15"/>
      <c r="X1001" s="12"/>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row>
    <row r="1002" spans="1:47" ht="15.75" thickBot="1" x14ac:dyDescent="0.3">
      <c r="A1002" s="34"/>
      <c r="B1002" s="1"/>
      <c r="C1002" s="1"/>
      <c r="D1002" s="1"/>
      <c r="E1002" s="1"/>
      <c r="F1002" s="1"/>
      <c r="G1002" s="1"/>
      <c r="H1002" s="1"/>
      <c r="I1002" s="1"/>
      <c r="J1002" s="1"/>
      <c r="K1002" s="1"/>
      <c r="L1002" s="1"/>
      <c r="M1002" s="1"/>
      <c r="N1002" s="1"/>
      <c r="O1002" s="1"/>
      <c r="P1002" s="1"/>
      <c r="Q1002" s="1"/>
      <c r="R1002" s="1"/>
      <c r="S1002" s="1"/>
      <c r="T1002" s="1"/>
      <c r="U1002" s="7"/>
      <c r="V1002" s="25"/>
      <c r="W1002" s="15"/>
      <c r="X1002" s="12"/>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row>
    <row r="1003" spans="1:47" ht="15.75" thickBot="1" x14ac:dyDescent="0.3">
      <c r="A1003" s="34"/>
      <c r="B1003" s="1"/>
      <c r="C1003" s="1"/>
      <c r="D1003" s="1"/>
      <c r="E1003" s="1"/>
      <c r="F1003" s="1"/>
      <c r="G1003" s="1"/>
      <c r="H1003" s="1"/>
      <c r="I1003" s="1"/>
      <c r="J1003" s="1"/>
      <c r="K1003" s="1"/>
      <c r="L1003" s="1"/>
      <c r="M1003" s="1"/>
      <c r="N1003" s="1"/>
      <c r="O1003" s="1"/>
      <c r="P1003" s="1"/>
      <c r="Q1003" s="1"/>
      <c r="R1003" s="1"/>
      <c r="S1003" s="1"/>
      <c r="T1003" s="1"/>
      <c r="U1003" s="7"/>
      <c r="V1003" s="25"/>
      <c r="W1003" s="15"/>
      <c r="X1003" s="12"/>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row>
    <row r="1004" spans="1:47" ht="15.75" thickBot="1" x14ac:dyDescent="0.3">
      <c r="A1004" s="34"/>
      <c r="B1004" s="1"/>
      <c r="C1004" s="1"/>
      <c r="D1004" s="1"/>
      <c r="E1004" s="1"/>
      <c r="F1004" s="1"/>
      <c r="G1004" s="1"/>
      <c r="H1004" s="1"/>
      <c r="I1004" s="1"/>
      <c r="J1004" s="1"/>
      <c r="K1004" s="1"/>
      <c r="L1004" s="1"/>
      <c r="M1004" s="1"/>
      <c r="N1004" s="1"/>
      <c r="O1004" s="1"/>
      <c r="P1004" s="1"/>
      <c r="Q1004" s="1"/>
      <c r="R1004" s="1"/>
      <c r="S1004" s="1"/>
      <c r="T1004" s="1"/>
      <c r="U1004" s="7"/>
      <c r="V1004" s="25"/>
      <c r="W1004" s="15"/>
      <c r="X1004" s="12"/>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row>
    <row r="1005" spans="1:47" ht="15.75" thickBot="1" x14ac:dyDescent="0.3">
      <c r="A1005" s="34"/>
      <c r="B1005" s="1"/>
      <c r="C1005" s="1"/>
      <c r="D1005" s="1"/>
      <c r="E1005" s="1"/>
      <c r="F1005" s="1"/>
      <c r="G1005" s="1"/>
      <c r="H1005" s="1"/>
      <c r="I1005" s="1"/>
      <c r="J1005" s="1"/>
      <c r="K1005" s="1"/>
      <c r="L1005" s="1"/>
      <c r="M1005" s="1"/>
      <c r="N1005" s="1"/>
      <c r="O1005" s="1"/>
      <c r="P1005" s="1"/>
      <c r="Q1005" s="1"/>
      <c r="R1005" s="1"/>
      <c r="S1005" s="1"/>
      <c r="T1005" s="1"/>
      <c r="U1005" s="7"/>
      <c r="V1005" s="25"/>
      <c r="W1005" s="15"/>
      <c r="X1005" s="12"/>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row>
    <row r="1006" spans="1:47" ht="15.75" thickBot="1" x14ac:dyDescent="0.3">
      <c r="A1006" s="34"/>
      <c r="B1006" s="1"/>
      <c r="C1006" s="1"/>
      <c r="D1006" s="1"/>
      <c r="E1006" s="1"/>
      <c r="F1006" s="1"/>
      <c r="G1006" s="1"/>
      <c r="H1006" s="1"/>
      <c r="I1006" s="1"/>
      <c r="J1006" s="1"/>
      <c r="K1006" s="1"/>
      <c r="L1006" s="1"/>
      <c r="M1006" s="1"/>
      <c r="N1006" s="1"/>
      <c r="O1006" s="1"/>
      <c r="P1006" s="1"/>
      <c r="Q1006" s="1"/>
      <c r="R1006" s="1"/>
      <c r="S1006" s="1"/>
      <c r="T1006" s="1"/>
      <c r="U1006" s="7"/>
      <c r="V1006" s="25"/>
      <c r="W1006" s="15"/>
      <c r="X1006" s="12"/>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row>
    <row r="1007" spans="1:47" ht="15.75" thickBot="1" x14ac:dyDescent="0.3">
      <c r="A1007" s="34"/>
      <c r="B1007" s="1"/>
      <c r="C1007" s="1"/>
      <c r="D1007" s="1"/>
      <c r="E1007" s="1"/>
      <c r="F1007" s="1"/>
      <c r="G1007" s="1"/>
      <c r="H1007" s="1"/>
      <c r="I1007" s="1"/>
      <c r="J1007" s="1"/>
      <c r="K1007" s="1"/>
      <c r="L1007" s="1"/>
      <c r="M1007" s="1"/>
      <c r="N1007" s="1"/>
      <c r="O1007" s="1"/>
      <c r="P1007" s="1"/>
      <c r="Q1007" s="1"/>
      <c r="R1007" s="1"/>
      <c r="S1007" s="1"/>
      <c r="T1007" s="1"/>
      <c r="U1007" s="7"/>
      <c r="V1007" s="25"/>
      <c r="W1007" s="15"/>
      <c r="X1007" s="12"/>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row>
    <row r="1008" spans="1:47" ht="15.75" thickBot="1" x14ac:dyDescent="0.3">
      <c r="A1008" s="34"/>
      <c r="B1008" s="1"/>
      <c r="C1008" s="1"/>
      <c r="D1008" s="1"/>
      <c r="E1008" s="1"/>
      <c r="F1008" s="1"/>
      <c r="G1008" s="1"/>
      <c r="H1008" s="1"/>
      <c r="I1008" s="1"/>
      <c r="J1008" s="1"/>
      <c r="K1008" s="1"/>
      <c r="L1008" s="1"/>
      <c r="M1008" s="1"/>
      <c r="N1008" s="1"/>
      <c r="O1008" s="1"/>
      <c r="P1008" s="1"/>
      <c r="Q1008" s="1"/>
      <c r="R1008" s="1"/>
      <c r="S1008" s="1"/>
      <c r="T1008" s="1"/>
      <c r="U1008" s="7"/>
      <c r="V1008" s="25"/>
      <c r="W1008" s="15"/>
      <c r="X1008" s="12"/>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row>
    <row r="1009" spans="1:47" ht="15.75" thickBot="1" x14ac:dyDescent="0.3">
      <c r="A1009" s="34"/>
      <c r="B1009" s="1"/>
      <c r="C1009" s="1"/>
      <c r="D1009" s="1"/>
      <c r="E1009" s="1"/>
      <c r="F1009" s="1"/>
      <c r="G1009" s="1"/>
      <c r="H1009" s="1"/>
      <c r="I1009" s="1"/>
      <c r="J1009" s="1"/>
      <c r="K1009" s="1"/>
      <c r="L1009" s="1"/>
      <c r="M1009" s="1"/>
      <c r="N1009" s="1"/>
      <c r="O1009" s="1"/>
      <c r="P1009" s="1"/>
      <c r="Q1009" s="1"/>
      <c r="R1009" s="1"/>
      <c r="S1009" s="1"/>
      <c r="T1009" s="1"/>
      <c r="U1009" s="7"/>
      <c r="V1009" s="25"/>
      <c r="W1009" s="15"/>
      <c r="X1009" s="12"/>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row>
    <row r="1010" spans="1:47" ht="15.75" thickBot="1" x14ac:dyDescent="0.3">
      <c r="A1010" s="34"/>
      <c r="B1010" s="1"/>
      <c r="C1010" s="1"/>
      <c r="D1010" s="1"/>
      <c r="E1010" s="1"/>
      <c r="F1010" s="1"/>
      <c r="G1010" s="1"/>
      <c r="H1010" s="1"/>
      <c r="I1010" s="1"/>
      <c r="J1010" s="1"/>
      <c r="K1010" s="1"/>
      <c r="L1010" s="1"/>
      <c r="M1010" s="1"/>
      <c r="N1010" s="1"/>
      <c r="O1010" s="1"/>
      <c r="P1010" s="1"/>
      <c r="Q1010" s="1"/>
      <c r="R1010" s="1"/>
      <c r="S1010" s="1"/>
      <c r="T1010" s="1"/>
      <c r="U1010" s="7"/>
      <c r="V1010" s="25"/>
      <c r="W1010" s="15"/>
      <c r="X1010" s="12"/>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row>
    <row r="1011" spans="1:47" ht="15.75" thickBot="1" x14ac:dyDescent="0.3">
      <c r="A1011" s="34"/>
      <c r="B1011" s="1"/>
      <c r="C1011" s="1"/>
      <c r="D1011" s="1"/>
      <c r="E1011" s="1"/>
      <c r="F1011" s="1"/>
      <c r="G1011" s="1"/>
      <c r="H1011" s="1"/>
      <c r="I1011" s="1"/>
      <c r="J1011" s="1"/>
      <c r="K1011" s="1"/>
      <c r="L1011" s="1"/>
      <c r="M1011" s="1"/>
      <c r="N1011" s="1"/>
      <c r="O1011" s="1"/>
      <c r="P1011" s="1"/>
      <c r="Q1011" s="1"/>
      <c r="R1011" s="1"/>
      <c r="S1011" s="1"/>
      <c r="T1011" s="1"/>
      <c r="U1011" s="7"/>
      <c r="V1011" s="25"/>
      <c r="W1011" s="15"/>
      <c r="X1011" s="12"/>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row>
    <row r="1012" spans="1:47" ht="15.75" thickBot="1" x14ac:dyDescent="0.3">
      <c r="A1012" s="34"/>
      <c r="B1012" s="1"/>
      <c r="C1012" s="1"/>
      <c r="D1012" s="1"/>
      <c r="E1012" s="1"/>
      <c r="F1012" s="1"/>
      <c r="G1012" s="1"/>
      <c r="H1012" s="1"/>
      <c r="I1012" s="1"/>
      <c r="J1012" s="1"/>
      <c r="K1012" s="1"/>
      <c r="L1012" s="1"/>
      <c r="M1012" s="1"/>
      <c r="N1012" s="1"/>
      <c r="O1012" s="1"/>
      <c r="P1012" s="1"/>
      <c r="Q1012" s="1"/>
      <c r="R1012" s="1"/>
      <c r="S1012" s="1"/>
      <c r="T1012" s="1"/>
      <c r="U1012" s="7"/>
      <c r="V1012" s="25"/>
      <c r="W1012" s="15"/>
      <c r="X1012" s="12"/>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row>
    <row r="1013" spans="1:47" ht="15.75" thickBot="1" x14ac:dyDescent="0.3">
      <c r="A1013" s="34"/>
      <c r="B1013" s="1"/>
      <c r="C1013" s="1"/>
      <c r="D1013" s="1"/>
      <c r="E1013" s="1"/>
      <c r="F1013" s="1"/>
      <c r="G1013" s="1"/>
      <c r="H1013" s="1"/>
      <c r="I1013" s="1"/>
      <c r="J1013" s="1"/>
      <c r="K1013" s="1"/>
      <c r="L1013" s="1"/>
      <c r="M1013" s="1"/>
      <c r="N1013" s="1"/>
      <c r="O1013" s="1"/>
      <c r="P1013" s="1"/>
      <c r="Q1013" s="1"/>
      <c r="R1013" s="1"/>
      <c r="S1013" s="1"/>
      <c r="T1013" s="1"/>
      <c r="U1013" s="7"/>
      <c r="V1013" s="25"/>
      <c r="W1013" s="15"/>
      <c r="X1013" s="12"/>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row>
    <row r="1014" spans="1:47" ht="15.75" thickBot="1" x14ac:dyDescent="0.3">
      <c r="A1014" s="34"/>
      <c r="B1014" s="1"/>
      <c r="C1014" s="1"/>
      <c r="D1014" s="1"/>
      <c r="E1014" s="1"/>
      <c r="F1014" s="1"/>
      <c r="G1014" s="1"/>
      <c r="H1014" s="1"/>
      <c r="I1014" s="1"/>
      <c r="J1014" s="1"/>
      <c r="K1014" s="1"/>
      <c r="L1014" s="1"/>
      <c r="M1014" s="1"/>
      <c r="N1014" s="1"/>
      <c r="O1014" s="1"/>
      <c r="P1014" s="1"/>
      <c r="Q1014" s="1"/>
      <c r="R1014" s="1"/>
      <c r="S1014" s="1"/>
      <c r="T1014" s="1"/>
      <c r="U1014" s="7"/>
      <c r="V1014" s="25"/>
      <c r="W1014" s="15"/>
      <c r="X1014" s="12"/>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row>
    <row r="1015" spans="1:47" ht="15.75" thickBot="1" x14ac:dyDescent="0.3">
      <c r="A1015" s="34"/>
      <c r="B1015" s="1"/>
      <c r="C1015" s="1"/>
      <c r="D1015" s="1"/>
      <c r="E1015" s="1"/>
      <c r="F1015" s="1"/>
      <c r="G1015" s="1"/>
      <c r="H1015" s="1"/>
      <c r="I1015" s="1"/>
      <c r="J1015" s="1"/>
      <c r="K1015" s="1"/>
      <c r="L1015" s="1"/>
      <c r="M1015" s="1"/>
      <c r="N1015" s="1"/>
      <c r="O1015" s="1"/>
      <c r="P1015" s="1"/>
      <c r="Q1015" s="1"/>
      <c r="R1015" s="1"/>
      <c r="S1015" s="1"/>
      <c r="T1015" s="1"/>
      <c r="U1015" s="7"/>
      <c r="V1015" s="25"/>
      <c r="W1015" s="15"/>
      <c r="X1015" s="12"/>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row>
    <row r="1016" spans="1:47" ht="15.75" thickBot="1" x14ac:dyDescent="0.3">
      <c r="A1016" s="34"/>
      <c r="B1016" s="1"/>
      <c r="C1016" s="1"/>
      <c r="D1016" s="1"/>
      <c r="E1016" s="1"/>
      <c r="F1016" s="1"/>
      <c r="G1016" s="1"/>
      <c r="H1016" s="1"/>
      <c r="I1016" s="1"/>
      <c r="J1016" s="1"/>
      <c r="K1016" s="1"/>
      <c r="L1016" s="1"/>
      <c r="M1016" s="1"/>
      <c r="N1016" s="1"/>
      <c r="O1016" s="1"/>
      <c r="P1016" s="1"/>
      <c r="Q1016" s="1"/>
      <c r="R1016" s="1"/>
      <c r="S1016" s="1"/>
      <c r="T1016" s="1"/>
      <c r="U1016" s="7"/>
      <c r="V1016" s="25"/>
      <c r="W1016" s="15"/>
      <c r="X1016" s="12"/>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row>
    <row r="1017" spans="1:47" ht="15.75" thickBot="1" x14ac:dyDescent="0.3">
      <c r="A1017" s="34"/>
      <c r="B1017" s="1"/>
      <c r="C1017" s="1"/>
      <c r="D1017" s="1"/>
      <c r="E1017" s="1"/>
      <c r="F1017" s="1"/>
      <c r="G1017" s="1"/>
      <c r="H1017" s="1"/>
      <c r="I1017" s="1"/>
      <c r="J1017" s="1"/>
      <c r="K1017" s="1"/>
      <c r="L1017" s="1"/>
      <c r="M1017" s="1"/>
      <c r="N1017" s="1"/>
      <c r="O1017" s="1"/>
      <c r="P1017" s="1"/>
      <c r="Q1017" s="1"/>
      <c r="R1017" s="1"/>
      <c r="S1017" s="1"/>
      <c r="T1017" s="1"/>
      <c r="U1017" s="7"/>
      <c r="V1017" s="25"/>
      <c r="W1017" s="15"/>
      <c r="X1017" s="12"/>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row>
    <row r="1018" spans="1:47" ht="15.75" thickBot="1" x14ac:dyDescent="0.3">
      <c r="A1018" s="34"/>
      <c r="B1018" s="1"/>
      <c r="C1018" s="1"/>
      <c r="D1018" s="1"/>
      <c r="E1018" s="1"/>
      <c r="F1018" s="1"/>
      <c r="G1018" s="1"/>
      <c r="H1018" s="1"/>
      <c r="I1018" s="1"/>
      <c r="J1018" s="1"/>
      <c r="K1018" s="1"/>
      <c r="L1018" s="1"/>
      <c r="M1018" s="1"/>
      <c r="N1018" s="1"/>
      <c r="O1018" s="1"/>
      <c r="P1018" s="1"/>
      <c r="Q1018" s="1"/>
      <c r="R1018" s="1"/>
      <c r="S1018" s="1"/>
      <c r="T1018" s="1"/>
      <c r="U1018" s="7"/>
      <c r="V1018" s="25"/>
      <c r="W1018" s="15"/>
      <c r="X1018" s="12"/>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row>
    <row r="1019" spans="1:47" ht="15.75" thickBot="1" x14ac:dyDescent="0.3">
      <c r="A1019" s="34"/>
      <c r="B1019" s="1"/>
      <c r="C1019" s="1"/>
      <c r="D1019" s="1"/>
      <c r="E1019" s="1"/>
      <c r="F1019" s="1"/>
      <c r="G1019" s="1"/>
      <c r="H1019" s="1"/>
      <c r="I1019" s="1"/>
      <c r="J1019" s="1"/>
      <c r="K1019" s="1"/>
      <c r="L1019" s="1"/>
      <c r="M1019" s="1"/>
      <c r="N1019" s="1"/>
      <c r="O1019" s="1"/>
      <c r="P1019" s="1"/>
      <c r="Q1019" s="1"/>
      <c r="R1019" s="1"/>
      <c r="S1019" s="1"/>
      <c r="T1019" s="1"/>
      <c r="U1019" s="7"/>
      <c r="V1019" s="25"/>
      <c r="W1019" s="15"/>
      <c r="X1019" s="12"/>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row>
    <row r="1020" spans="1:47" ht="15.75" thickBot="1" x14ac:dyDescent="0.3">
      <c r="A1020" s="34"/>
      <c r="B1020" s="1"/>
      <c r="C1020" s="1"/>
      <c r="D1020" s="1"/>
      <c r="E1020" s="1"/>
      <c r="F1020" s="1"/>
      <c r="G1020" s="1"/>
      <c r="H1020" s="1"/>
      <c r="I1020" s="1"/>
      <c r="J1020" s="1"/>
      <c r="K1020" s="1"/>
      <c r="L1020" s="1"/>
      <c r="M1020" s="1"/>
      <c r="N1020" s="1"/>
      <c r="O1020" s="1"/>
      <c r="P1020" s="1"/>
      <c r="Q1020" s="1"/>
      <c r="R1020" s="1"/>
      <c r="S1020" s="1"/>
      <c r="T1020" s="1"/>
      <c r="U1020" s="7"/>
      <c r="V1020" s="25"/>
      <c r="W1020" s="15"/>
      <c r="X1020" s="12"/>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row>
    <row r="1021" spans="1:47" ht="15.75" thickBot="1" x14ac:dyDescent="0.3">
      <c r="A1021" s="34"/>
      <c r="B1021" s="1"/>
      <c r="C1021" s="1"/>
      <c r="D1021" s="1"/>
      <c r="E1021" s="1"/>
      <c r="F1021" s="1"/>
      <c r="G1021" s="1"/>
      <c r="H1021" s="1"/>
      <c r="I1021" s="1"/>
      <c r="J1021" s="1"/>
      <c r="K1021" s="1"/>
      <c r="L1021" s="1"/>
      <c r="M1021" s="1"/>
      <c r="N1021" s="1"/>
      <c r="O1021" s="1"/>
      <c r="P1021" s="1"/>
      <c r="Q1021" s="1"/>
      <c r="R1021" s="1"/>
      <c r="S1021" s="1"/>
      <c r="T1021" s="1"/>
      <c r="U1021" s="7"/>
      <c r="V1021" s="25"/>
      <c r="W1021" s="15"/>
      <c r="X1021" s="12"/>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row>
    <row r="1022" spans="1:47" ht="15.75" thickBot="1" x14ac:dyDescent="0.3">
      <c r="A1022" s="34"/>
      <c r="B1022" s="1"/>
      <c r="C1022" s="1"/>
      <c r="D1022" s="1"/>
      <c r="E1022" s="1"/>
      <c r="F1022" s="1"/>
      <c r="G1022" s="1"/>
      <c r="H1022" s="1"/>
      <c r="I1022" s="1"/>
      <c r="J1022" s="1"/>
      <c r="K1022" s="1"/>
      <c r="L1022" s="1"/>
      <c r="M1022" s="1"/>
      <c r="N1022" s="1"/>
      <c r="O1022" s="1"/>
      <c r="P1022" s="1"/>
      <c r="Q1022" s="1"/>
      <c r="R1022" s="1"/>
      <c r="S1022" s="1"/>
      <c r="T1022" s="1"/>
      <c r="U1022" s="7"/>
      <c r="V1022" s="25"/>
      <c r="W1022" s="15"/>
      <c r="X1022" s="12"/>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row>
  </sheetData>
  <mergeCells count="3">
    <mergeCell ref="A21:Y21"/>
    <mergeCell ref="AX21:BU21"/>
    <mergeCell ref="Z21:AW21"/>
  </mergeCells>
  <phoneticPr fontId="6" type="noConversion"/>
  <dataValidations count="3">
    <dataValidation type="list" allowBlank="1" showInputMessage="1" showErrorMessage="1" sqref="F2:F4" xr:uid="{CA294D27-E31D-4111-821B-BAA8FAEFF668}">
      <formula1>rent_keys</formula1>
    </dataValidation>
    <dataValidation type="list" allowBlank="1" showInputMessage="1" showErrorMessage="1" sqref="C2:C4" xr:uid="{7D134E9A-0292-45E4-8CF0-BD2FD1DF4C56}">
      <formula1>term_keys</formula1>
    </dataValidation>
    <dataValidation type="decimal" allowBlank="1" showInputMessage="1" showErrorMessage="1" sqref="D2:D4" xr:uid="{F31AC373-CB0A-47C1-8C76-DBA06D5CBFFE}">
      <formula1>0</formula1>
      <formula2>1</formula2>
    </dataValidation>
  </dataValidation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C724D-BE68-4249-ACA1-2C7F3E9A321C}">
  <dimension ref="A1:Y101"/>
  <sheetViews>
    <sheetView topLeftCell="A85" workbookViewId="0">
      <selection activeCell="A104" sqref="A104"/>
    </sheetView>
  </sheetViews>
  <sheetFormatPr defaultColWidth="20.5703125" defaultRowHeight="15" x14ac:dyDescent="0.25"/>
  <sheetData>
    <row r="1" spans="1:25" x14ac:dyDescent="0.25">
      <c r="A1" t="s">
        <v>269</v>
      </c>
      <c r="B1" t="s">
        <v>0</v>
      </c>
      <c r="C1" t="s">
        <v>17</v>
      </c>
      <c r="D1" t="s">
        <v>18</v>
      </c>
      <c r="E1" t="s">
        <v>19</v>
      </c>
      <c r="F1" t="s">
        <v>20</v>
      </c>
      <c r="G1" t="s">
        <v>21</v>
      </c>
      <c r="H1" t="s">
        <v>22</v>
      </c>
      <c r="I1" t="s">
        <v>23</v>
      </c>
      <c r="J1" t="s">
        <v>24</v>
      </c>
      <c r="K1" t="s">
        <v>25</v>
      </c>
      <c r="L1" t="s">
        <v>26</v>
      </c>
      <c r="M1" t="s">
        <v>28</v>
      </c>
      <c r="N1" t="s">
        <v>418</v>
      </c>
      <c r="O1" t="s">
        <v>27</v>
      </c>
      <c r="P1" t="s">
        <v>29</v>
      </c>
      <c r="Q1" t="s">
        <v>30</v>
      </c>
      <c r="R1" t="s">
        <v>31</v>
      </c>
      <c r="S1" s="9" t="s">
        <v>7</v>
      </c>
      <c r="T1" s="9" t="s">
        <v>397</v>
      </c>
      <c r="U1" s="9" t="s">
        <v>8</v>
      </c>
      <c r="V1" s="9" t="s">
        <v>9</v>
      </c>
      <c r="W1" s="9" t="s">
        <v>386</v>
      </c>
      <c r="X1" s="9" t="s">
        <v>416</v>
      </c>
      <c r="Y1" t="s">
        <v>32</v>
      </c>
    </row>
    <row r="2" spans="1:25" x14ac:dyDescent="0.25">
      <c r="A2" t="s">
        <v>268</v>
      </c>
      <c r="B2" t="s">
        <v>139</v>
      </c>
      <c r="C2" t="s">
        <v>140</v>
      </c>
      <c r="D2" s="3">
        <v>599000</v>
      </c>
      <c r="E2" t="s">
        <v>41</v>
      </c>
      <c r="H2">
        <v>6903</v>
      </c>
      <c r="I2" t="s">
        <v>102</v>
      </c>
      <c r="J2" s="4">
        <v>0.06</v>
      </c>
      <c r="K2">
        <v>4155.8</v>
      </c>
      <c r="L2">
        <v>3778</v>
      </c>
      <c r="M2">
        <v>6000</v>
      </c>
      <c r="N2">
        <v>4000</v>
      </c>
      <c r="O2">
        <v>4000</v>
      </c>
      <c r="P2">
        <v>0.58814187399999995</v>
      </c>
      <c r="Q2">
        <v>-3.7489773329999997E-2</v>
      </c>
      <c r="R2" t="s">
        <v>92</v>
      </c>
      <c r="S2">
        <v>80</v>
      </c>
      <c r="T2">
        <v>100</v>
      </c>
      <c r="U2">
        <v>100</v>
      </c>
      <c r="V2">
        <v>300</v>
      </c>
      <c r="W2">
        <v>100</v>
      </c>
      <c r="X2">
        <v>1000</v>
      </c>
    </row>
    <row r="3" spans="1:25" x14ac:dyDescent="0.25">
      <c r="A3" t="s">
        <v>268</v>
      </c>
      <c r="B3" t="s">
        <v>122</v>
      </c>
      <c r="C3" t="s">
        <v>123</v>
      </c>
      <c r="D3" s="3">
        <v>449000</v>
      </c>
      <c r="E3" t="s">
        <v>124</v>
      </c>
      <c r="H3">
        <v>6906</v>
      </c>
      <c r="I3" t="s">
        <v>42</v>
      </c>
      <c r="J3" s="4">
        <v>0.37</v>
      </c>
      <c r="K3">
        <v>3481.5</v>
      </c>
      <c r="L3">
        <v>3165</v>
      </c>
      <c r="M3">
        <v>4500</v>
      </c>
      <c r="N3">
        <v>3000</v>
      </c>
      <c r="O3">
        <v>3000</v>
      </c>
      <c r="P3">
        <v>0.4218009479</v>
      </c>
      <c r="Q3">
        <v>-0.1383024558</v>
      </c>
      <c r="R3" t="s">
        <v>92</v>
      </c>
      <c r="S3">
        <v>80</v>
      </c>
      <c r="T3">
        <v>100</v>
      </c>
      <c r="U3">
        <v>100</v>
      </c>
      <c r="V3">
        <v>300</v>
      </c>
      <c r="W3">
        <v>100</v>
      </c>
      <c r="X3">
        <v>1000</v>
      </c>
      <c r="Y3" t="s">
        <v>125</v>
      </c>
    </row>
    <row r="4" spans="1:25" x14ac:dyDescent="0.25">
      <c r="A4" t="s">
        <v>268</v>
      </c>
      <c r="B4" t="s">
        <v>48</v>
      </c>
      <c r="C4" t="s">
        <v>49</v>
      </c>
      <c r="D4" s="3">
        <v>485000</v>
      </c>
      <c r="E4" t="s">
        <v>50</v>
      </c>
      <c r="H4">
        <v>6906</v>
      </c>
      <c r="I4" t="s">
        <v>42</v>
      </c>
      <c r="J4" s="4">
        <v>0.37</v>
      </c>
      <c r="K4">
        <v>3300</v>
      </c>
      <c r="L4">
        <v>3000</v>
      </c>
      <c r="M4">
        <v>4500</v>
      </c>
      <c r="N4">
        <v>3800</v>
      </c>
      <c r="O4">
        <v>3800</v>
      </c>
      <c r="P4">
        <v>0.5</v>
      </c>
      <c r="Q4">
        <v>0.1515151515</v>
      </c>
      <c r="R4" t="s">
        <v>37</v>
      </c>
      <c r="S4">
        <v>80</v>
      </c>
      <c r="T4">
        <v>100</v>
      </c>
      <c r="U4">
        <v>100</v>
      </c>
      <c r="V4">
        <v>300</v>
      </c>
      <c r="W4">
        <v>100</v>
      </c>
      <c r="X4">
        <v>1000</v>
      </c>
      <c r="Y4" t="s">
        <v>51</v>
      </c>
    </row>
    <row r="5" spans="1:25" x14ac:dyDescent="0.25">
      <c r="A5" t="s">
        <v>268</v>
      </c>
      <c r="B5" t="s">
        <v>181</v>
      </c>
      <c r="C5" t="s">
        <v>182</v>
      </c>
      <c r="D5" s="3">
        <v>619900</v>
      </c>
      <c r="E5" t="s">
        <v>183</v>
      </c>
      <c r="H5">
        <v>6907</v>
      </c>
      <c r="I5" t="s">
        <v>55</v>
      </c>
      <c r="J5" s="4">
        <v>0.31</v>
      </c>
      <c r="K5">
        <v>4446.2</v>
      </c>
      <c r="L5">
        <v>4042</v>
      </c>
      <c r="M5">
        <v>4500</v>
      </c>
      <c r="N5">
        <v>3000</v>
      </c>
      <c r="O5">
        <v>3000</v>
      </c>
      <c r="P5">
        <v>0.11331024250000001</v>
      </c>
      <c r="Q5">
        <v>-0.32526651969999998</v>
      </c>
      <c r="R5" t="s">
        <v>92</v>
      </c>
      <c r="S5">
        <v>80</v>
      </c>
      <c r="T5">
        <v>100</v>
      </c>
      <c r="U5">
        <v>100</v>
      </c>
      <c r="V5">
        <v>300</v>
      </c>
      <c r="W5">
        <v>100</v>
      </c>
      <c r="X5">
        <v>1000</v>
      </c>
      <c r="Y5" t="s">
        <v>184</v>
      </c>
    </row>
    <row r="6" spans="1:25" x14ac:dyDescent="0.25">
      <c r="A6" t="s">
        <v>268</v>
      </c>
      <c r="B6" t="s">
        <v>208</v>
      </c>
      <c r="C6" t="s">
        <v>209</v>
      </c>
      <c r="D6" s="3">
        <v>585000</v>
      </c>
      <c r="E6" t="s">
        <v>210</v>
      </c>
      <c r="H6">
        <v>6901</v>
      </c>
      <c r="I6" t="s">
        <v>36</v>
      </c>
      <c r="J6" s="4">
        <v>0.84</v>
      </c>
      <c r="K6">
        <v>3256</v>
      </c>
      <c r="L6">
        <v>2960</v>
      </c>
      <c r="M6">
        <v>3000</v>
      </c>
      <c r="N6">
        <v>2200</v>
      </c>
      <c r="O6">
        <v>2200</v>
      </c>
      <c r="P6">
        <v>1.351351351E-2</v>
      </c>
      <c r="Q6">
        <v>-0.32432432430000002</v>
      </c>
      <c r="R6" t="s">
        <v>92</v>
      </c>
      <c r="S6">
        <v>80</v>
      </c>
      <c r="T6">
        <v>100</v>
      </c>
      <c r="U6">
        <v>100</v>
      </c>
      <c r="V6">
        <v>300</v>
      </c>
      <c r="W6">
        <v>100</v>
      </c>
      <c r="X6">
        <v>1000</v>
      </c>
      <c r="Y6" t="s">
        <v>88</v>
      </c>
    </row>
    <row r="7" spans="1:25" x14ac:dyDescent="0.25">
      <c r="A7" t="s">
        <v>268</v>
      </c>
      <c r="B7" t="s">
        <v>128</v>
      </c>
      <c r="C7" t="s">
        <v>129</v>
      </c>
      <c r="D7" s="3">
        <v>220000</v>
      </c>
      <c r="E7" t="s">
        <v>61</v>
      </c>
      <c r="H7">
        <v>6902</v>
      </c>
      <c r="I7" t="s">
        <v>55</v>
      </c>
      <c r="J7" s="4">
        <v>0.6</v>
      </c>
      <c r="K7">
        <v>1962.4</v>
      </c>
      <c r="L7">
        <v>1784</v>
      </c>
      <c r="M7">
        <v>2300</v>
      </c>
      <c r="N7">
        <v>1800</v>
      </c>
      <c r="O7">
        <v>1800</v>
      </c>
      <c r="P7">
        <v>0.28923766820000002</v>
      </c>
      <c r="Q7">
        <v>-8.2755809210000003E-2</v>
      </c>
      <c r="R7" t="s">
        <v>92</v>
      </c>
      <c r="S7">
        <v>80</v>
      </c>
      <c r="T7">
        <v>100</v>
      </c>
      <c r="U7">
        <v>100</v>
      </c>
      <c r="V7">
        <v>300</v>
      </c>
      <c r="W7">
        <v>100</v>
      </c>
      <c r="X7">
        <v>1000</v>
      </c>
    </row>
    <row r="8" spans="1:25" x14ac:dyDescent="0.25">
      <c r="A8" t="s">
        <v>268</v>
      </c>
      <c r="B8" t="s">
        <v>168</v>
      </c>
      <c r="C8" t="s">
        <v>169</v>
      </c>
      <c r="D8" s="3">
        <v>565000</v>
      </c>
      <c r="E8" t="s">
        <v>170</v>
      </c>
      <c r="H8">
        <v>6903</v>
      </c>
      <c r="I8" t="s">
        <v>102</v>
      </c>
      <c r="J8" s="4">
        <v>0.06</v>
      </c>
      <c r="K8">
        <v>4075.5</v>
      </c>
      <c r="L8">
        <v>3705</v>
      </c>
      <c r="M8">
        <v>5500</v>
      </c>
      <c r="N8">
        <v>4000</v>
      </c>
      <c r="O8">
        <v>4000</v>
      </c>
      <c r="P8">
        <v>0.4844804318</v>
      </c>
      <c r="Q8">
        <v>-1.8525334309999999E-2</v>
      </c>
      <c r="R8" t="s">
        <v>92</v>
      </c>
      <c r="S8">
        <v>80</v>
      </c>
      <c r="T8">
        <v>100</v>
      </c>
      <c r="U8">
        <v>100</v>
      </c>
      <c r="V8">
        <v>300</v>
      </c>
      <c r="W8">
        <v>100</v>
      </c>
      <c r="X8">
        <v>1000</v>
      </c>
      <c r="Y8" t="s">
        <v>171</v>
      </c>
    </row>
    <row r="9" spans="1:25" x14ac:dyDescent="0.25">
      <c r="A9" t="s">
        <v>270</v>
      </c>
      <c r="B9" t="s">
        <v>348</v>
      </c>
      <c r="C9" t="s">
        <v>349</v>
      </c>
      <c r="D9">
        <v>180000</v>
      </c>
      <c r="E9" t="s">
        <v>308</v>
      </c>
      <c r="F9">
        <v>160000</v>
      </c>
      <c r="G9">
        <v>0.11111111110000001</v>
      </c>
      <c r="H9">
        <v>60626</v>
      </c>
      <c r="I9" t="s">
        <v>42</v>
      </c>
      <c r="J9" s="4">
        <v>0.76</v>
      </c>
      <c r="K9">
        <v>1402.5</v>
      </c>
      <c r="L9">
        <v>1275</v>
      </c>
      <c r="M9">
        <v>2000</v>
      </c>
      <c r="N9">
        <v>1300</v>
      </c>
      <c r="O9">
        <v>1300</v>
      </c>
      <c r="P9">
        <v>0.56862745100000001</v>
      </c>
      <c r="Q9">
        <v>-7.3083778969999999E-2</v>
      </c>
      <c r="R9" t="s">
        <v>350</v>
      </c>
      <c r="S9">
        <v>80</v>
      </c>
      <c r="T9">
        <v>100</v>
      </c>
      <c r="U9">
        <v>100</v>
      </c>
      <c r="V9">
        <v>300</v>
      </c>
      <c r="W9">
        <v>100</v>
      </c>
      <c r="X9">
        <v>1000</v>
      </c>
      <c r="Y9" t="s">
        <v>351</v>
      </c>
    </row>
    <row r="10" spans="1:25" x14ac:dyDescent="0.25">
      <c r="A10" t="s">
        <v>268</v>
      </c>
      <c r="B10" t="s">
        <v>33</v>
      </c>
      <c r="C10" t="s">
        <v>34</v>
      </c>
      <c r="D10" s="3">
        <v>399000</v>
      </c>
      <c r="E10" t="s">
        <v>35</v>
      </c>
      <c r="H10" s="6" t="s">
        <v>383</v>
      </c>
      <c r="I10" t="s">
        <v>36</v>
      </c>
      <c r="J10" s="4">
        <v>0.84</v>
      </c>
      <c r="K10">
        <v>3315.4</v>
      </c>
      <c r="L10">
        <v>3014</v>
      </c>
      <c r="M10">
        <v>4000</v>
      </c>
      <c r="N10">
        <v>3200</v>
      </c>
      <c r="O10">
        <v>3200</v>
      </c>
      <c r="P10">
        <v>0.32714001329999998</v>
      </c>
      <c r="Q10">
        <v>-3.4807263079999998E-2</v>
      </c>
      <c r="R10" t="s">
        <v>37</v>
      </c>
      <c r="S10">
        <v>80</v>
      </c>
      <c r="T10">
        <v>100</v>
      </c>
      <c r="U10">
        <v>100</v>
      </c>
      <c r="V10">
        <v>300</v>
      </c>
      <c r="W10">
        <v>100</v>
      </c>
      <c r="X10">
        <v>1000</v>
      </c>
      <c r="Y10" t="s">
        <v>38</v>
      </c>
    </row>
    <row r="11" spans="1:25" x14ac:dyDescent="0.25">
      <c r="A11" t="s">
        <v>268</v>
      </c>
      <c r="B11" t="s">
        <v>178</v>
      </c>
      <c r="C11" t="s">
        <v>179</v>
      </c>
      <c r="D11" s="3">
        <v>240000</v>
      </c>
      <c r="E11" t="s">
        <v>180</v>
      </c>
      <c r="H11">
        <v>6901</v>
      </c>
      <c r="I11" t="s">
        <v>36</v>
      </c>
      <c r="J11" s="4">
        <v>0.84</v>
      </c>
      <c r="K11">
        <v>2530</v>
      </c>
      <c r="L11">
        <v>2300</v>
      </c>
      <c r="M11">
        <v>2200</v>
      </c>
      <c r="N11">
        <v>1800</v>
      </c>
      <c r="O11">
        <v>1800</v>
      </c>
      <c r="P11">
        <v>-4.347826087E-2</v>
      </c>
      <c r="Q11">
        <v>-0.28853754939999998</v>
      </c>
      <c r="R11" t="s">
        <v>92</v>
      </c>
      <c r="S11">
        <v>80</v>
      </c>
      <c r="T11">
        <v>100</v>
      </c>
      <c r="U11">
        <v>100</v>
      </c>
      <c r="V11">
        <v>300</v>
      </c>
      <c r="W11">
        <v>100</v>
      </c>
      <c r="X11">
        <v>1000</v>
      </c>
    </row>
    <row r="12" spans="1:25" x14ac:dyDescent="0.25">
      <c r="A12" t="s">
        <v>270</v>
      </c>
      <c r="B12" t="s">
        <v>279</v>
      </c>
      <c r="C12" t="s">
        <v>280</v>
      </c>
      <c r="D12">
        <v>242900</v>
      </c>
      <c r="E12" t="s">
        <v>281</v>
      </c>
      <c r="F12">
        <v>194000</v>
      </c>
      <c r="G12">
        <v>0.20131741459999999</v>
      </c>
      <c r="H12">
        <v>60202</v>
      </c>
      <c r="I12" t="s">
        <v>36</v>
      </c>
      <c r="J12" s="4">
        <v>0.48</v>
      </c>
      <c r="K12">
        <v>1901.9</v>
      </c>
      <c r="L12">
        <v>1729</v>
      </c>
      <c r="M12">
        <v>3000</v>
      </c>
      <c r="N12">
        <v>1800</v>
      </c>
      <c r="O12">
        <v>1800</v>
      </c>
      <c r="P12">
        <v>0.73510699830000004</v>
      </c>
      <c r="Q12">
        <v>-5.3578000950000003E-2</v>
      </c>
      <c r="R12" t="s">
        <v>263</v>
      </c>
      <c r="S12">
        <v>80</v>
      </c>
      <c r="T12">
        <v>100</v>
      </c>
      <c r="U12">
        <v>100</v>
      </c>
      <c r="V12">
        <v>300</v>
      </c>
      <c r="W12">
        <v>100</v>
      </c>
      <c r="X12">
        <v>1000</v>
      </c>
      <c r="Y12" t="s">
        <v>282</v>
      </c>
    </row>
    <row r="13" spans="1:25" x14ac:dyDescent="0.25">
      <c r="A13" t="s">
        <v>268</v>
      </c>
      <c r="B13" t="s">
        <v>185</v>
      </c>
      <c r="C13" t="s">
        <v>186</v>
      </c>
      <c r="D13" s="3">
        <v>749000</v>
      </c>
      <c r="E13" t="s">
        <v>187</v>
      </c>
      <c r="H13">
        <v>6906</v>
      </c>
      <c r="I13" t="s">
        <v>42</v>
      </c>
      <c r="J13" s="4">
        <v>0.37</v>
      </c>
      <c r="K13">
        <v>5041.3</v>
      </c>
      <c r="L13">
        <v>4583</v>
      </c>
      <c r="M13">
        <v>5000</v>
      </c>
      <c r="N13">
        <v>3500</v>
      </c>
      <c r="O13">
        <v>3500</v>
      </c>
      <c r="P13">
        <v>9.0988435519999994E-2</v>
      </c>
      <c r="Q13">
        <v>-0.3057346319</v>
      </c>
      <c r="R13" t="s">
        <v>92</v>
      </c>
      <c r="S13">
        <v>80</v>
      </c>
      <c r="T13">
        <v>100</v>
      </c>
      <c r="U13">
        <v>100</v>
      </c>
      <c r="V13">
        <v>300</v>
      </c>
      <c r="W13">
        <v>100</v>
      </c>
      <c r="X13">
        <v>1000</v>
      </c>
    </row>
    <row r="14" spans="1:25" x14ac:dyDescent="0.25">
      <c r="A14" t="s">
        <v>270</v>
      </c>
      <c r="B14" t="s">
        <v>322</v>
      </c>
      <c r="C14" t="s">
        <v>323</v>
      </c>
      <c r="D14">
        <v>229000</v>
      </c>
      <c r="E14" t="s">
        <v>324</v>
      </c>
      <c r="F14">
        <v>229000</v>
      </c>
      <c r="G14">
        <v>0</v>
      </c>
      <c r="H14">
        <v>60201</v>
      </c>
      <c r="I14" t="s">
        <v>36</v>
      </c>
      <c r="J14" s="4">
        <v>0.41</v>
      </c>
      <c r="K14">
        <v>1515.8</v>
      </c>
      <c r="L14">
        <v>1378</v>
      </c>
      <c r="M14">
        <v>2100</v>
      </c>
      <c r="N14">
        <v>1600</v>
      </c>
      <c r="O14">
        <v>1600</v>
      </c>
      <c r="P14">
        <v>0.52394775039999997</v>
      </c>
      <c r="Q14">
        <v>5.5548225360000002E-2</v>
      </c>
      <c r="R14" t="s">
        <v>37</v>
      </c>
      <c r="S14">
        <v>80</v>
      </c>
      <c r="T14">
        <v>100</v>
      </c>
      <c r="U14">
        <v>100</v>
      </c>
      <c r="V14">
        <v>300</v>
      </c>
      <c r="W14">
        <v>100</v>
      </c>
      <c r="X14">
        <v>1000</v>
      </c>
      <c r="Y14" t="s">
        <v>325</v>
      </c>
    </row>
    <row r="15" spans="1:25" x14ac:dyDescent="0.25">
      <c r="A15" t="s">
        <v>268</v>
      </c>
      <c r="B15" t="s">
        <v>1</v>
      </c>
      <c r="C15" t="s">
        <v>60</v>
      </c>
      <c r="D15" s="3">
        <v>325000</v>
      </c>
      <c r="E15" t="s">
        <v>61</v>
      </c>
      <c r="H15">
        <v>6902</v>
      </c>
      <c r="I15" t="s">
        <v>55</v>
      </c>
      <c r="J15" s="4">
        <v>0.6</v>
      </c>
      <c r="K15">
        <v>2561.9</v>
      </c>
      <c r="L15">
        <v>2329</v>
      </c>
      <c r="M15">
        <v>3000</v>
      </c>
      <c r="N15">
        <v>2500</v>
      </c>
      <c r="O15">
        <v>2500</v>
      </c>
      <c r="P15">
        <v>0.28810648350000001</v>
      </c>
      <c r="Q15">
        <v>-2.4161754949999999E-2</v>
      </c>
      <c r="R15" t="s">
        <v>37</v>
      </c>
      <c r="S15">
        <v>80</v>
      </c>
      <c r="T15">
        <v>100</v>
      </c>
      <c r="U15">
        <v>100</v>
      </c>
      <c r="V15">
        <v>300</v>
      </c>
      <c r="W15">
        <v>100</v>
      </c>
      <c r="X15">
        <v>1000</v>
      </c>
    </row>
    <row r="16" spans="1:25" x14ac:dyDescent="0.25">
      <c r="A16" t="s">
        <v>270</v>
      </c>
      <c r="B16" t="s">
        <v>329</v>
      </c>
      <c r="C16" t="s">
        <v>330</v>
      </c>
      <c r="D16">
        <v>135000</v>
      </c>
      <c r="E16" t="s">
        <v>331</v>
      </c>
      <c r="F16">
        <v>120000</v>
      </c>
      <c r="G16">
        <v>0.11111111110000001</v>
      </c>
      <c r="H16">
        <v>60626</v>
      </c>
      <c r="I16" t="s">
        <v>42</v>
      </c>
      <c r="J16" s="4">
        <v>0.76</v>
      </c>
      <c r="K16">
        <v>1188</v>
      </c>
      <c r="L16">
        <v>1080</v>
      </c>
      <c r="M16">
        <v>1550</v>
      </c>
      <c r="N16">
        <v>1250</v>
      </c>
      <c r="O16">
        <v>1250</v>
      </c>
      <c r="P16">
        <v>0.43518518519999999</v>
      </c>
      <c r="Q16">
        <v>5.2188552190000001E-2</v>
      </c>
      <c r="R16" t="s">
        <v>37</v>
      </c>
      <c r="S16">
        <v>80</v>
      </c>
      <c r="T16">
        <v>100</v>
      </c>
      <c r="U16">
        <v>100</v>
      </c>
      <c r="V16">
        <v>300</v>
      </c>
      <c r="W16">
        <v>100</v>
      </c>
      <c r="X16">
        <v>1000</v>
      </c>
      <c r="Y16" t="s">
        <v>332</v>
      </c>
    </row>
    <row r="17" spans="1:25" x14ac:dyDescent="0.25">
      <c r="A17" t="s">
        <v>268</v>
      </c>
      <c r="B17" t="s">
        <v>126</v>
      </c>
      <c r="C17" t="s">
        <v>127</v>
      </c>
      <c r="D17" s="3">
        <v>279000</v>
      </c>
      <c r="E17" t="s">
        <v>61</v>
      </c>
      <c r="H17">
        <v>6905</v>
      </c>
      <c r="I17" t="s">
        <v>102</v>
      </c>
      <c r="J17" s="4">
        <v>0.27</v>
      </c>
      <c r="K17">
        <v>2304.5</v>
      </c>
      <c r="L17">
        <v>2095</v>
      </c>
      <c r="M17">
        <v>2500</v>
      </c>
      <c r="N17">
        <v>1800</v>
      </c>
      <c r="O17">
        <v>1800</v>
      </c>
      <c r="P17">
        <v>0.19331742239999999</v>
      </c>
      <c r="Q17">
        <v>-0.21891950530000001</v>
      </c>
      <c r="R17" t="s">
        <v>92</v>
      </c>
      <c r="S17">
        <v>80</v>
      </c>
      <c r="T17">
        <v>100</v>
      </c>
      <c r="U17">
        <v>100</v>
      </c>
      <c r="V17">
        <v>300</v>
      </c>
      <c r="W17">
        <v>100</v>
      </c>
      <c r="X17">
        <v>1000</v>
      </c>
    </row>
    <row r="18" spans="1:25" x14ac:dyDescent="0.25">
      <c r="A18" t="s">
        <v>270</v>
      </c>
      <c r="B18" t="s">
        <v>376</v>
      </c>
      <c r="C18" t="s">
        <v>377</v>
      </c>
      <c r="D18">
        <v>175000</v>
      </c>
      <c r="E18" t="s">
        <v>343</v>
      </c>
      <c r="F18">
        <v>155000</v>
      </c>
      <c r="G18">
        <v>0.11428571429999999</v>
      </c>
      <c r="H18">
        <v>60626</v>
      </c>
      <c r="I18" t="s">
        <v>42</v>
      </c>
      <c r="J18" s="4">
        <v>0.76</v>
      </c>
      <c r="K18">
        <v>1173.7</v>
      </c>
      <c r="L18">
        <v>1067</v>
      </c>
      <c r="M18">
        <v>1800</v>
      </c>
      <c r="N18">
        <v>1400</v>
      </c>
      <c r="O18">
        <v>1400</v>
      </c>
      <c r="P18">
        <v>0.68697282100000001</v>
      </c>
      <c r="Q18">
        <v>0.1928090653</v>
      </c>
      <c r="R18" t="s">
        <v>92</v>
      </c>
      <c r="S18">
        <v>80</v>
      </c>
      <c r="T18">
        <v>100</v>
      </c>
      <c r="U18">
        <v>100</v>
      </c>
      <c r="V18">
        <v>300</v>
      </c>
      <c r="W18">
        <v>100</v>
      </c>
      <c r="X18">
        <v>1000</v>
      </c>
      <c r="Y18" t="s">
        <v>378</v>
      </c>
    </row>
    <row r="19" spans="1:25" x14ac:dyDescent="0.25">
      <c r="A19" t="s">
        <v>270</v>
      </c>
      <c r="B19" t="s">
        <v>345</v>
      </c>
      <c r="C19" t="s">
        <v>346</v>
      </c>
      <c r="D19">
        <v>157000</v>
      </c>
      <c r="E19" t="s">
        <v>339</v>
      </c>
      <c r="F19">
        <v>120000</v>
      </c>
      <c r="G19">
        <v>0.2356687898</v>
      </c>
      <c r="H19">
        <v>60626</v>
      </c>
      <c r="I19" t="s">
        <v>42</v>
      </c>
      <c r="J19" s="4">
        <v>0.76</v>
      </c>
      <c r="K19">
        <v>1034</v>
      </c>
      <c r="L19">
        <v>940</v>
      </c>
      <c r="M19">
        <v>1600</v>
      </c>
      <c r="N19">
        <v>1300</v>
      </c>
      <c r="O19">
        <v>1300</v>
      </c>
      <c r="P19">
        <v>0.70212765960000001</v>
      </c>
      <c r="Q19">
        <v>0.25725338489999999</v>
      </c>
      <c r="R19" t="s">
        <v>67</v>
      </c>
      <c r="S19">
        <v>80</v>
      </c>
      <c r="T19">
        <v>100</v>
      </c>
      <c r="U19">
        <v>100</v>
      </c>
      <c r="V19">
        <v>300</v>
      </c>
      <c r="W19">
        <v>100</v>
      </c>
      <c r="X19">
        <v>1000</v>
      </c>
      <c r="Y19" t="s">
        <v>347</v>
      </c>
    </row>
    <row r="20" spans="1:25" x14ac:dyDescent="0.25">
      <c r="A20" t="s">
        <v>270</v>
      </c>
      <c r="B20" t="s">
        <v>326</v>
      </c>
      <c r="C20" t="s">
        <v>327</v>
      </c>
      <c r="D20">
        <v>167000</v>
      </c>
      <c r="E20" t="s">
        <v>285</v>
      </c>
      <c r="F20">
        <v>155000</v>
      </c>
      <c r="G20">
        <v>7.1856287429999999E-2</v>
      </c>
      <c r="H20">
        <v>60626</v>
      </c>
      <c r="I20" t="s">
        <v>42</v>
      </c>
      <c r="J20" s="4">
        <v>0.76</v>
      </c>
      <c r="K20">
        <v>1320</v>
      </c>
      <c r="L20">
        <v>1200</v>
      </c>
      <c r="M20">
        <v>1700</v>
      </c>
      <c r="N20">
        <v>1400</v>
      </c>
      <c r="O20">
        <v>1400</v>
      </c>
      <c r="P20">
        <v>0.41666666670000002</v>
      </c>
      <c r="Q20">
        <v>6.0606060609999998E-2</v>
      </c>
      <c r="R20" t="s">
        <v>37</v>
      </c>
      <c r="S20">
        <v>80</v>
      </c>
      <c r="T20">
        <v>100</v>
      </c>
      <c r="U20">
        <v>100</v>
      </c>
      <c r="V20">
        <v>300</v>
      </c>
      <c r="W20">
        <v>100</v>
      </c>
      <c r="X20">
        <v>1000</v>
      </c>
      <c r="Y20" t="s">
        <v>328</v>
      </c>
    </row>
    <row r="21" spans="1:25" x14ac:dyDescent="0.25">
      <c r="A21" t="s">
        <v>268</v>
      </c>
      <c r="B21" t="s">
        <v>195</v>
      </c>
      <c r="C21" t="s">
        <v>196</v>
      </c>
      <c r="D21" s="3">
        <v>625000</v>
      </c>
      <c r="E21" t="s">
        <v>197</v>
      </c>
      <c r="H21">
        <v>6902</v>
      </c>
      <c r="I21" t="s">
        <v>55</v>
      </c>
      <c r="J21" s="4">
        <v>0.6</v>
      </c>
      <c r="K21">
        <v>4280.1000000000004</v>
      </c>
      <c r="L21">
        <v>3891</v>
      </c>
      <c r="M21">
        <v>5000</v>
      </c>
      <c r="N21">
        <v>3000</v>
      </c>
      <c r="O21">
        <v>3000</v>
      </c>
      <c r="P21">
        <v>0.2850167052</v>
      </c>
      <c r="Q21">
        <v>-0.2990817972</v>
      </c>
      <c r="R21" t="s">
        <v>92</v>
      </c>
      <c r="S21">
        <v>80</v>
      </c>
      <c r="T21">
        <v>100</v>
      </c>
      <c r="U21">
        <v>100</v>
      </c>
      <c r="V21">
        <v>300</v>
      </c>
      <c r="W21">
        <v>100</v>
      </c>
      <c r="X21">
        <v>1000</v>
      </c>
    </row>
    <row r="22" spans="1:25" x14ac:dyDescent="0.25">
      <c r="A22" t="s">
        <v>270</v>
      </c>
      <c r="B22" t="s">
        <v>352</v>
      </c>
      <c r="C22" t="s">
        <v>353</v>
      </c>
      <c r="D22">
        <v>255000</v>
      </c>
      <c r="E22" t="s">
        <v>203</v>
      </c>
      <c r="F22">
        <v>240000</v>
      </c>
      <c r="G22">
        <v>5.8823529409999999E-2</v>
      </c>
      <c r="H22">
        <v>60639</v>
      </c>
      <c r="I22" t="s">
        <v>286</v>
      </c>
      <c r="J22" s="4">
        <v>0.52</v>
      </c>
      <c r="K22">
        <v>1933.8</v>
      </c>
      <c r="L22">
        <v>1758</v>
      </c>
      <c r="M22">
        <v>3500</v>
      </c>
      <c r="N22">
        <v>2000</v>
      </c>
      <c r="O22">
        <v>2000</v>
      </c>
      <c r="P22">
        <v>0.99089874860000005</v>
      </c>
      <c r="Q22">
        <v>3.4233116139999999E-2</v>
      </c>
      <c r="R22" t="s">
        <v>92</v>
      </c>
      <c r="S22">
        <v>80</v>
      </c>
      <c r="T22">
        <v>100</v>
      </c>
      <c r="U22">
        <v>100</v>
      </c>
      <c r="V22">
        <v>300</v>
      </c>
      <c r="W22">
        <v>100</v>
      </c>
      <c r="X22">
        <v>1000</v>
      </c>
      <c r="Y22" t="s">
        <v>354</v>
      </c>
    </row>
    <row r="23" spans="1:25" x14ac:dyDescent="0.25">
      <c r="A23" t="s">
        <v>268</v>
      </c>
      <c r="B23" t="s">
        <v>94</v>
      </c>
      <c r="C23" t="s">
        <v>95</v>
      </c>
      <c r="D23" s="3">
        <v>430000</v>
      </c>
      <c r="E23" t="s">
        <v>35</v>
      </c>
      <c r="H23">
        <v>6902</v>
      </c>
      <c r="I23" t="s">
        <v>55</v>
      </c>
      <c r="J23" s="4">
        <v>0.6</v>
      </c>
      <c r="K23">
        <v>3165.8</v>
      </c>
      <c r="L23">
        <v>2878</v>
      </c>
      <c r="M23">
        <v>3500</v>
      </c>
      <c r="N23">
        <v>2500</v>
      </c>
      <c r="O23">
        <v>2500</v>
      </c>
      <c r="P23">
        <v>0.2161223072</v>
      </c>
      <c r="Q23">
        <v>-0.2103101902</v>
      </c>
      <c r="R23" t="s">
        <v>92</v>
      </c>
      <c r="S23">
        <v>80</v>
      </c>
      <c r="T23">
        <v>100</v>
      </c>
      <c r="U23">
        <v>100</v>
      </c>
      <c r="V23">
        <v>300</v>
      </c>
      <c r="W23">
        <v>100</v>
      </c>
      <c r="X23">
        <v>1000</v>
      </c>
      <c r="Y23" t="s">
        <v>96</v>
      </c>
    </row>
    <row r="24" spans="1:25" x14ac:dyDescent="0.25">
      <c r="A24" t="s">
        <v>268</v>
      </c>
      <c r="B24" t="s">
        <v>132</v>
      </c>
      <c r="C24" t="s">
        <v>133</v>
      </c>
      <c r="D24" s="3">
        <v>489900</v>
      </c>
      <c r="E24" t="s">
        <v>134</v>
      </c>
      <c r="H24">
        <v>6906</v>
      </c>
      <c r="I24" t="s">
        <v>42</v>
      </c>
      <c r="J24" s="4">
        <v>0.37</v>
      </c>
      <c r="K24">
        <v>3358.3</v>
      </c>
      <c r="L24">
        <v>3053</v>
      </c>
      <c r="M24">
        <v>3500</v>
      </c>
      <c r="N24">
        <v>2700</v>
      </c>
      <c r="O24">
        <v>2700</v>
      </c>
      <c r="P24">
        <v>0.14641336390000001</v>
      </c>
      <c r="Q24">
        <v>-0.1960217967</v>
      </c>
      <c r="R24" t="s">
        <v>92</v>
      </c>
      <c r="S24">
        <v>80</v>
      </c>
      <c r="T24">
        <v>100</v>
      </c>
      <c r="U24">
        <v>100</v>
      </c>
      <c r="V24">
        <v>300</v>
      </c>
      <c r="W24">
        <v>100</v>
      </c>
      <c r="X24">
        <v>1000</v>
      </c>
      <c r="Y24" t="s">
        <v>135</v>
      </c>
    </row>
    <row r="25" spans="1:25" x14ac:dyDescent="0.25">
      <c r="A25" t="s">
        <v>268</v>
      </c>
      <c r="B25" t="s">
        <v>172</v>
      </c>
      <c r="C25" t="s">
        <v>173</v>
      </c>
      <c r="D25" s="3">
        <v>450000</v>
      </c>
      <c r="E25" t="s">
        <v>170</v>
      </c>
      <c r="H25">
        <v>6905</v>
      </c>
      <c r="I25" t="s">
        <v>102</v>
      </c>
      <c r="J25" s="4">
        <v>0.27</v>
      </c>
      <c r="K25">
        <v>3364.9</v>
      </c>
      <c r="L25">
        <v>3059</v>
      </c>
      <c r="M25">
        <v>3628</v>
      </c>
      <c r="N25">
        <v>2700</v>
      </c>
      <c r="O25">
        <v>2700</v>
      </c>
      <c r="P25">
        <v>0.18600849950000001</v>
      </c>
      <c r="Q25">
        <v>-0.19759873989999999</v>
      </c>
      <c r="R25" t="s">
        <v>92</v>
      </c>
      <c r="S25">
        <v>80</v>
      </c>
      <c r="T25">
        <v>100</v>
      </c>
      <c r="U25">
        <v>100</v>
      </c>
      <c r="V25">
        <v>300</v>
      </c>
      <c r="W25">
        <v>100</v>
      </c>
      <c r="X25">
        <v>1000</v>
      </c>
      <c r="Y25" t="s">
        <v>174</v>
      </c>
    </row>
    <row r="26" spans="1:25" x14ac:dyDescent="0.25">
      <c r="A26" t="s">
        <v>270</v>
      </c>
      <c r="B26" t="s">
        <v>381</v>
      </c>
      <c r="C26" t="s">
        <v>382</v>
      </c>
      <c r="D26">
        <v>200000</v>
      </c>
      <c r="E26" t="s">
        <v>54</v>
      </c>
      <c r="F26">
        <v>200000</v>
      </c>
      <c r="G26">
        <v>200000</v>
      </c>
      <c r="H26">
        <v>60602</v>
      </c>
      <c r="K26">
        <v>1778.7</v>
      </c>
      <c r="L26">
        <v>1617</v>
      </c>
      <c r="M26">
        <v>1800</v>
      </c>
      <c r="N26">
        <v>1450</v>
      </c>
      <c r="O26">
        <v>1450</v>
      </c>
      <c r="S26">
        <v>80</v>
      </c>
      <c r="T26">
        <v>100</v>
      </c>
      <c r="U26">
        <v>100</v>
      </c>
      <c r="V26">
        <v>300</v>
      </c>
      <c r="W26">
        <v>100</v>
      </c>
      <c r="X26">
        <v>1000</v>
      </c>
    </row>
    <row r="27" spans="1:25" x14ac:dyDescent="0.25">
      <c r="A27" t="s">
        <v>268</v>
      </c>
      <c r="B27" t="s">
        <v>188</v>
      </c>
      <c r="C27" t="s">
        <v>189</v>
      </c>
      <c r="D27" s="3">
        <v>650000</v>
      </c>
      <c r="E27" t="s">
        <v>190</v>
      </c>
      <c r="H27">
        <v>6905</v>
      </c>
      <c r="I27" t="s">
        <v>102</v>
      </c>
      <c r="J27" s="4">
        <v>0.27</v>
      </c>
      <c r="K27">
        <v>4400</v>
      </c>
      <c r="L27">
        <v>4000</v>
      </c>
      <c r="M27">
        <v>5000</v>
      </c>
      <c r="N27">
        <v>3400</v>
      </c>
      <c r="O27">
        <v>3400</v>
      </c>
      <c r="P27">
        <v>0.25</v>
      </c>
      <c r="Q27">
        <v>-0.2272727273</v>
      </c>
      <c r="R27" t="s">
        <v>92</v>
      </c>
      <c r="S27">
        <v>80</v>
      </c>
      <c r="T27">
        <v>100</v>
      </c>
      <c r="U27">
        <v>100</v>
      </c>
      <c r="V27">
        <v>300</v>
      </c>
      <c r="W27">
        <v>100</v>
      </c>
      <c r="X27">
        <v>1000</v>
      </c>
      <c r="Y27" t="s">
        <v>191</v>
      </c>
    </row>
    <row r="28" spans="1:25" x14ac:dyDescent="0.25">
      <c r="A28" t="s">
        <v>270</v>
      </c>
      <c r="B28" t="s">
        <v>275</v>
      </c>
      <c r="C28" t="s">
        <v>276</v>
      </c>
      <c r="D28">
        <v>199000</v>
      </c>
      <c r="E28" t="s">
        <v>277</v>
      </c>
      <c r="F28">
        <v>170000</v>
      </c>
      <c r="G28">
        <v>0.14572864320000001</v>
      </c>
      <c r="H28">
        <v>60608</v>
      </c>
      <c r="I28" t="s">
        <v>71</v>
      </c>
      <c r="J28" s="4">
        <v>0.63</v>
      </c>
      <c r="K28">
        <v>1300.2</v>
      </c>
      <c r="L28">
        <v>1182</v>
      </c>
      <c r="M28">
        <v>1900</v>
      </c>
      <c r="N28">
        <v>1400</v>
      </c>
      <c r="O28">
        <v>1400</v>
      </c>
      <c r="P28">
        <v>0.60744500850000005</v>
      </c>
      <c r="Q28">
        <v>7.6757421940000001E-2</v>
      </c>
      <c r="R28" t="s">
        <v>263</v>
      </c>
      <c r="S28">
        <v>80</v>
      </c>
      <c r="T28">
        <v>100</v>
      </c>
      <c r="U28">
        <v>100</v>
      </c>
      <c r="V28">
        <v>300</v>
      </c>
      <c r="W28">
        <v>100</v>
      </c>
      <c r="X28">
        <v>1000</v>
      </c>
      <c r="Y28" t="s">
        <v>278</v>
      </c>
    </row>
    <row r="29" spans="1:25" x14ac:dyDescent="0.25">
      <c r="A29" t="s">
        <v>268</v>
      </c>
      <c r="B29" t="s">
        <v>136</v>
      </c>
      <c r="C29" t="s">
        <v>137</v>
      </c>
      <c r="D29" s="3">
        <v>245000</v>
      </c>
      <c r="E29" t="s">
        <v>138</v>
      </c>
      <c r="H29">
        <v>6902</v>
      </c>
      <c r="I29" t="s">
        <v>55</v>
      </c>
      <c r="J29" s="4">
        <v>0.6</v>
      </c>
      <c r="K29">
        <v>2173.6</v>
      </c>
      <c r="L29">
        <v>1976</v>
      </c>
      <c r="M29">
        <v>2200</v>
      </c>
      <c r="N29">
        <v>1900</v>
      </c>
      <c r="O29">
        <v>1900</v>
      </c>
      <c r="P29">
        <v>0.1133603239</v>
      </c>
      <c r="Q29">
        <v>-0.12587412589999999</v>
      </c>
      <c r="R29" t="s">
        <v>92</v>
      </c>
      <c r="S29">
        <v>80</v>
      </c>
      <c r="T29">
        <v>100</v>
      </c>
      <c r="U29">
        <v>100</v>
      </c>
      <c r="V29">
        <v>300</v>
      </c>
      <c r="W29">
        <v>100</v>
      </c>
      <c r="X29">
        <v>1000</v>
      </c>
    </row>
    <row r="30" spans="1:25" x14ac:dyDescent="0.25">
      <c r="A30" t="s">
        <v>268</v>
      </c>
      <c r="B30" t="s">
        <v>265</v>
      </c>
      <c r="C30" t="s">
        <v>266</v>
      </c>
      <c r="D30" s="3">
        <v>146000</v>
      </c>
      <c r="E30" t="s">
        <v>61</v>
      </c>
      <c r="H30">
        <v>6902</v>
      </c>
      <c r="I30" t="s">
        <v>55</v>
      </c>
      <c r="J30" s="4">
        <v>0.6</v>
      </c>
      <c r="K30">
        <v>1295.8</v>
      </c>
      <c r="L30">
        <v>1178</v>
      </c>
      <c r="M30">
        <v>2100</v>
      </c>
      <c r="N30">
        <v>1400</v>
      </c>
      <c r="O30">
        <v>1400</v>
      </c>
      <c r="P30">
        <v>0.7826825127</v>
      </c>
      <c r="Q30">
        <v>8.0413644079999999E-2</v>
      </c>
      <c r="R30" t="s">
        <v>263</v>
      </c>
      <c r="S30">
        <v>80</v>
      </c>
      <c r="T30">
        <v>100</v>
      </c>
      <c r="U30">
        <v>100</v>
      </c>
      <c r="V30">
        <v>300</v>
      </c>
      <c r="W30">
        <v>100</v>
      </c>
      <c r="X30">
        <v>1000</v>
      </c>
      <c r="Y30" t="s">
        <v>267</v>
      </c>
    </row>
    <row r="31" spans="1:25" x14ac:dyDescent="0.25">
      <c r="A31" t="s">
        <v>268</v>
      </c>
      <c r="B31" t="s">
        <v>229</v>
      </c>
      <c r="C31" t="s">
        <v>230</v>
      </c>
      <c r="D31" s="3">
        <v>187500</v>
      </c>
      <c r="E31" t="s">
        <v>231</v>
      </c>
      <c r="H31">
        <v>6902</v>
      </c>
      <c r="I31" t="s">
        <v>55</v>
      </c>
      <c r="J31" s="4">
        <v>0.6</v>
      </c>
      <c r="K31">
        <v>1982.2</v>
      </c>
      <c r="L31">
        <v>1802</v>
      </c>
      <c r="M31">
        <v>1900</v>
      </c>
      <c r="N31">
        <v>1500</v>
      </c>
      <c r="O31">
        <v>1500</v>
      </c>
      <c r="P31">
        <v>5.438401776E-2</v>
      </c>
      <c r="Q31">
        <v>-0.24326505900000001</v>
      </c>
      <c r="R31" t="s">
        <v>92</v>
      </c>
      <c r="S31">
        <v>80</v>
      </c>
      <c r="T31">
        <v>100</v>
      </c>
      <c r="U31">
        <v>100</v>
      </c>
      <c r="V31">
        <v>300</v>
      </c>
      <c r="W31">
        <v>100</v>
      </c>
      <c r="X31">
        <v>1000</v>
      </c>
    </row>
    <row r="32" spans="1:25" x14ac:dyDescent="0.25">
      <c r="A32" t="s">
        <v>268</v>
      </c>
      <c r="B32" t="s">
        <v>68</v>
      </c>
      <c r="C32" t="s">
        <v>69</v>
      </c>
      <c r="D32" s="3">
        <v>399000</v>
      </c>
      <c r="E32" t="s">
        <v>70</v>
      </c>
      <c r="H32">
        <v>6854</v>
      </c>
      <c r="I32" t="s">
        <v>71</v>
      </c>
      <c r="J32" s="4">
        <v>0.51</v>
      </c>
      <c r="K32">
        <v>2806.1</v>
      </c>
      <c r="L32">
        <v>2551</v>
      </c>
      <c r="M32">
        <v>4000</v>
      </c>
      <c r="N32">
        <v>3200</v>
      </c>
      <c r="O32">
        <v>3200</v>
      </c>
      <c r="P32">
        <v>0.56801254410000002</v>
      </c>
      <c r="Q32">
        <v>0.14037275930000001</v>
      </c>
      <c r="R32" t="s">
        <v>67</v>
      </c>
      <c r="S32">
        <v>80</v>
      </c>
      <c r="T32">
        <v>100</v>
      </c>
      <c r="U32">
        <v>100</v>
      </c>
      <c r="V32">
        <v>300</v>
      </c>
      <c r="W32">
        <v>100</v>
      </c>
      <c r="X32">
        <v>1000</v>
      </c>
      <c r="Y32" t="s">
        <v>72</v>
      </c>
    </row>
    <row r="33" spans="1:25" x14ac:dyDescent="0.25">
      <c r="A33" t="s">
        <v>268</v>
      </c>
      <c r="B33" t="s">
        <v>222</v>
      </c>
      <c r="C33" t="s">
        <v>223</v>
      </c>
      <c r="D33" s="3">
        <v>429000</v>
      </c>
      <c r="E33" t="s">
        <v>224</v>
      </c>
      <c r="H33">
        <v>6902</v>
      </c>
      <c r="I33" t="s">
        <v>55</v>
      </c>
      <c r="J33" s="4">
        <v>0.6</v>
      </c>
      <c r="K33">
        <v>3427.6</v>
      </c>
      <c r="L33">
        <v>3116</v>
      </c>
      <c r="M33">
        <v>2600</v>
      </c>
      <c r="N33">
        <v>1800</v>
      </c>
      <c r="O33">
        <v>1800</v>
      </c>
      <c r="P33">
        <v>-0.16559691909999999</v>
      </c>
      <c r="Q33">
        <v>-0.47485120780000001</v>
      </c>
      <c r="R33" t="s">
        <v>92</v>
      </c>
      <c r="S33">
        <v>80</v>
      </c>
      <c r="T33">
        <v>100</v>
      </c>
      <c r="U33">
        <v>100</v>
      </c>
      <c r="V33">
        <v>300</v>
      </c>
      <c r="W33">
        <v>100</v>
      </c>
      <c r="X33">
        <v>1000</v>
      </c>
      <c r="Y33" t="s">
        <v>225</v>
      </c>
    </row>
    <row r="34" spans="1:25" x14ac:dyDescent="0.25">
      <c r="A34" t="s">
        <v>268</v>
      </c>
      <c r="B34" t="s">
        <v>198</v>
      </c>
      <c r="C34" t="s">
        <v>199</v>
      </c>
      <c r="D34" s="3">
        <v>339000</v>
      </c>
      <c r="E34" t="s">
        <v>200</v>
      </c>
      <c r="H34">
        <v>6902</v>
      </c>
      <c r="I34" t="s">
        <v>55</v>
      </c>
      <c r="J34" s="4">
        <v>0.6</v>
      </c>
      <c r="K34">
        <v>2695</v>
      </c>
      <c r="L34">
        <v>2450</v>
      </c>
      <c r="M34">
        <v>3000</v>
      </c>
      <c r="N34">
        <v>2000</v>
      </c>
      <c r="O34">
        <v>2000</v>
      </c>
      <c r="P34">
        <v>0.22448979590000001</v>
      </c>
      <c r="Q34">
        <v>-0.25788497220000001</v>
      </c>
      <c r="R34" t="s">
        <v>92</v>
      </c>
      <c r="S34">
        <v>80</v>
      </c>
      <c r="T34">
        <v>100</v>
      </c>
      <c r="U34">
        <v>100</v>
      </c>
      <c r="V34">
        <v>300</v>
      </c>
      <c r="W34">
        <v>100</v>
      </c>
      <c r="X34">
        <v>1000</v>
      </c>
    </row>
    <row r="35" spans="1:25" x14ac:dyDescent="0.25">
      <c r="A35" t="s">
        <v>268</v>
      </c>
      <c r="B35" t="s">
        <v>111</v>
      </c>
      <c r="C35" t="s">
        <v>112</v>
      </c>
      <c r="D35" s="3">
        <v>348771</v>
      </c>
      <c r="E35" t="s">
        <v>113</v>
      </c>
      <c r="H35">
        <v>6902</v>
      </c>
      <c r="I35" t="s">
        <v>55</v>
      </c>
      <c r="J35" s="4">
        <v>0.6</v>
      </c>
      <c r="K35">
        <v>2806.1</v>
      </c>
      <c r="L35">
        <v>2551</v>
      </c>
      <c r="M35">
        <v>2450</v>
      </c>
      <c r="N35">
        <v>1800</v>
      </c>
      <c r="O35">
        <v>1800</v>
      </c>
      <c r="P35">
        <v>-3.9592316740000001E-2</v>
      </c>
      <c r="Q35">
        <v>-0.35854032289999999</v>
      </c>
      <c r="R35" t="s">
        <v>92</v>
      </c>
      <c r="S35">
        <v>80</v>
      </c>
      <c r="T35">
        <v>100</v>
      </c>
      <c r="U35">
        <v>100</v>
      </c>
      <c r="V35">
        <v>300</v>
      </c>
      <c r="W35">
        <v>100</v>
      </c>
      <c r="X35">
        <v>1000</v>
      </c>
      <c r="Y35" t="s">
        <v>114</v>
      </c>
    </row>
    <row r="36" spans="1:25" x14ac:dyDescent="0.25">
      <c r="A36" t="s">
        <v>268</v>
      </c>
      <c r="B36" t="s">
        <v>192</v>
      </c>
      <c r="C36" t="s">
        <v>193</v>
      </c>
      <c r="D36" s="3">
        <v>210000</v>
      </c>
      <c r="E36" t="s">
        <v>194</v>
      </c>
      <c r="H36">
        <v>6906</v>
      </c>
      <c r="I36" t="s">
        <v>42</v>
      </c>
      <c r="J36" s="4">
        <v>0.37</v>
      </c>
      <c r="K36">
        <v>2038.3</v>
      </c>
      <c r="L36">
        <v>1853</v>
      </c>
      <c r="M36">
        <v>2500</v>
      </c>
      <c r="N36">
        <v>2000</v>
      </c>
      <c r="O36">
        <v>2000</v>
      </c>
      <c r="P36">
        <v>0.3491635186</v>
      </c>
      <c r="Q36">
        <v>-1.8790168279999998E-2</v>
      </c>
      <c r="R36" t="s">
        <v>92</v>
      </c>
      <c r="S36">
        <v>80</v>
      </c>
      <c r="T36">
        <v>100</v>
      </c>
      <c r="U36">
        <v>100</v>
      </c>
      <c r="V36">
        <v>300</v>
      </c>
      <c r="W36">
        <v>100</v>
      </c>
      <c r="X36">
        <v>1000</v>
      </c>
    </row>
    <row r="37" spans="1:25" x14ac:dyDescent="0.25">
      <c r="A37" t="s">
        <v>268</v>
      </c>
      <c r="B37" t="s">
        <v>241</v>
      </c>
      <c r="C37" t="s">
        <v>242</v>
      </c>
      <c r="D37" s="3">
        <v>169000</v>
      </c>
      <c r="E37" t="s">
        <v>35</v>
      </c>
      <c r="H37">
        <v>6907</v>
      </c>
      <c r="I37" t="s">
        <v>55</v>
      </c>
      <c r="J37" s="4">
        <v>0.31</v>
      </c>
      <c r="K37">
        <v>1623.6</v>
      </c>
      <c r="L37">
        <v>1476</v>
      </c>
      <c r="M37">
        <v>1550</v>
      </c>
      <c r="N37">
        <v>1200</v>
      </c>
      <c r="O37">
        <v>1200</v>
      </c>
      <c r="P37">
        <v>5.0135501360000001E-2</v>
      </c>
      <c r="Q37">
        <v>-0.26090169990000001</v>
      </c>
      <c r="R37" t="s">
        <v>92</v>
      </c>
      <c r="S37">
        <v>80</v>
      </c>
      <c r="T37">
        <v>100</v>
      </c>
      <c r="U37">
        <v>100</v>
      </c>
      <c r="V37">
        <v>300</v>
      </c>
      <c r="W37">
        <v>100</v>
      </c>
      <c r="X37">
        <v>1000</v>
      </c>
      <c r="Y37" t="s">
        <v>243</v>
      </c>
    </row>
    <row r="38" spans="1:25" x14ac:dyDescent="0.25">
      <c r="A38" t="s">
        <v>268</v>
      </c>
      <c r="B38" t="s">
        <v>144</v>
      </c>
      <c r="C38" t="s">
        <v>145</v>
      </c>
      <c r="D38" s="3">
        <v>265000</v>
      </c>
      <c r="E38" t="s">
        <v>146</v>
      </c>
      <c r="H38">
        <v>6902</v>
      </c>
      <c r="I38" t="s">
        <v>55</v>
      </c>
      <c r="J38" s="4">
        <v>0.6</v>
      </c>
      <c r="K38">
        <v>2360.6</v>
      </c>
      <c r="L38">
        <v>2146</v>
      </c>
      <c r="M38">
        <v>2200</v>
      </c>
      <c r="N38">
        <v>2000</v>
      </c>
      <c r="O38">
        <v>2000</v>
      </c>
      <c r="P38">
        <v>2.5163094130000001E-2</v>
      </c>
      <c r="Q38">
        <v>-0.15275777339999999</v>
      </c>
      <c r="R38" t="s">
        <v>92</v>
      </c>
      <c r="S38">
        <v>80</v>
      </c>
      <c r="T38">
        <v>100</v>
      </c>
      <c r="U38">
        <v>100</v>
      </c>
      <c r="V38">
        <v>300</v>
      </c>
      <c r="W38">
        <v>100</v>
      </c>
      <c r="X38">
        <v>1000</v>
      </c>
      <c r="Y38" t="s">
        <v>147</v>
      </c>
    </row>
    <row r="39" spans="1:25" ht="45" x14ac:dyDescent="0.25">
      <c r="A39" t="s">
        <v>268</v>
      </c>
      <c r="B39" s="5" t="s">
        <v>251</v>
      </c>
      <c r="C39" t="s">
        <v>252</v>
      </c>
      <c r="D39" s="3">
        <v>270000</v>
      </c>
      <c r="E39" t="s">
        <v>253</v>
      </c>
      <c r="H39">
        <v>6902</v>
      </c>
      <c r="I39" t="s">
        <v>55</v>
      </c>
      <c r="J39" s="4">
        <v>0.6</v>
      </c>
      <c r="K39">
        <v>2471.6999999999998</v>
      </c>
      <c r="L39">
        <v>2247</v>
      </c>
      <c r="M39">
        <v>2300</v>
      </c>
      <c r="N39">
        <v>2100</v>
      </c>
      <c r="O39">
        <v>2100</v>
      </c>
      <c r="P39">
        <v>2.35870049E-2</v>
      </c>
      <c r="Q39">
        <v>-0.15038232800000001</v>
      </c>
      <c r="R39" t="s">
        <v>92</v>
      </c>
      <c r="S39">
        <v>80</v>
      </c>
      <c r="T39">
        <v>100</v>
      </c>
      <c r="U39">
        <v>100</v>
      </c>
      <c r="V39">
        <v>300</v>
      </c>
      <c r="W39">
        <v>100</v>
      </c>
      <c r="X39">
        <v>1000</v>
      </c>
      <c r="Y39" t="s">
        <v>254</v>
      </c>
    </row>
    <row r="40" spans="1:25" x14ac:dyDescent="0.25">
      <c r="A40" t="s">
        <v>270</v>
      </c>
      <c r="B40" t="s">
        <v>370</v>
      </c>
      <c r="C40" t="s">
        <v>371</v>
      </c>
      <c r="D40">
        <v>189900</v>
      </c>
      <c r="E40" t="s">
        <v>35</v>
      </c>
      <c r="F40">
        <v>189900</v>
      </c>
      <c r="G40">
        <v>0</v>
      </c>
      <c r="H40">
        <v>60201</v>
      </c>
      <c r="I40" t="s">
        <v>36</v>
      </c>
      <c r="J40" s="4">
        <v>0.41</v>
      </c>
      <c r="K40">
        <v>1996.5</v>
      </c>
      <c r="L40">
        <v>1815</v>
      </c>
      <c r="M40">
        <v>2000</v>
      </c>
      <c r="N40">
        <v>1500</v>
      </c>
      <c r="O40">
        <v>1500</v>
      </c>
      <c r="P40">
        <v>0.1019283747</v>
      </c>
      <c r="Q40">
        <v>-0.2486851991</v>
      </c>
      <c r="R40" t="s">
        <v>92</v>
      </c>
      <c r="S40">
        <v>80</v>
      </c>
      <c r="T40">
        <v>100</v>
      </c>
      <c r="U40">
        <v>100</v>
      </c>
      <c r="V40">
        <v>300</v>
      </c>
      <c r="W40">
        <v>100</v>
      </c>
      <c r="X40">
        <v>1000</v>
      </c>
      <c r="Y40" t="s">
        <v>372</v>
      </c>
    </row>
    <row r="41" spans="1:25" x14ac:dyDescent="0.25">
      <c r="A41" t="s">
        <v>268</v>
      </c>
      <c r="B41" t="s">
        <v>119</v>
      </c>
      <c r="C41" t="s">
        <v>120</v>
      </c>
      <c r="D41" s="3">
        <v>210000</v>
      </c>
      <c r="E41" t="s">
        <v>61</v>
      </c>
      <c r="H41">
        <v>6902</v>
      </c>
      <c r="I41" t="s">
        <v>55</v>
      </c>
      <c r="J41" s="4">
        <v>0.6</v>
      </c>
      <c r="K41">
        <v>1906.3</v>
      </c>
      <c r="L41">
        <v>1733</v>
      </c>
      <c r="M41">
        <v>2200</v>
      </c>
      <c r="N41">
        <v>1800</v>
      </c>
      <c r="O41">
        <v>1800</v>
      </c>
      <c r="P41">
        <v>0.26947489899999999</v>
      </c>
      <c r="Q41">
        <v>-5.5762471799999998E-2</v>
      </c>
      <c r="R41" t="s">
        <v>92</v>
      </c>
      <c r="S41">
        <v>80</v>
      </c>
      <c r="T41">
        <v>100</v>
      </c>
      <c r="U41">
        <v>100</v>
      </c>
      <c r="V41">
        <v>300</v>
      </c>
      <c r="W41">
        <v>100</v>
      </c>
      <c r="X41">
        <v>1000</v>
      </c>
      <c r="Y41" t="s">
        <v>121</v>
      </c>
    </row>
    <row r="42" spans="1:25" x14ac:dyDescent="0.25">
      <c r="A42" t="s">
        <v>270</v>
      </c>
      <c r="B42" t="s">
        <v>362</v>
      </c>
      <c r="C42" t="s">
        <v>363</v>
      </c>
      <c r="D42">
        <v>229000</v>
      </c>
      <c r="E42" t="s">
        <v>364</v>
      </c>
      <c r="F42">
        <v>229000</v>
      </c>
      <c r="G42">
        <v>0</v>
      </c>
      <c r="H42">
        <v>60612</v>
      </c>
      <c r="I42" t="s">
        <v>71</v>
      </c>
      <c r="J42" s="4">
        <v>0.72</v>
      </c>
      <c r="K42">
        <v>1782</v>
      </c>
      <c r="L42">
        <v>1620</v>
      </c>
      <c r="M42">
        <v>2000</v>
      </c>
      <c r="N42">
        <v>1500</v>
      </c>
      <c r="O42">
        <v>1500</v>
      </c>
      <c r="P42">
        <v>0.23456790120000001</v>
      </c>
      <c r="Q42">
        <v>-0.15824915819999999</v>
      </c>
      <c r="R42" t="s">
        <v>92</v>
      </c>
      <c r="S42">
        <v>80</v>
      </c>
      <c r="T42">
        <v>100</v>
      </c>
      <c r="U42">
        <v>100</v>
      </c>
      <c r="V42">
        <v>300</v>
      </c>
      <c r="W42">
        <v>100</v>
      </c>
      <c r="X42">
        <v>1000</v>
      </c>
      <c r="Y42" t="s">
        <v>365</v>
      </c>
    </row>
    <row r="43" spans="1:25" x14ac:dyDescent="0.25">
      <c r="A43" t="s">
        <v>270</v>
      </c>
      <c r="B43" t="s">
        <v>271</v>
      </c>
      <c r="C43" t="s">
        <v>272</v>
      </c>
      <c r="D43">
        <v>175000</v>
      </c>
      <c r="E43" t="s">
        <v>273</v>
      </c>
      <c r="F43">
        <v>170000</v>
      </c>
      <c r="G43">
        <v>2.8571428570000001E-2</v>
      </c>
      <c r="H43">
        <v>60612</v>
      </c>
      <c r="I43" t="s">
        <v>71</v>
      </c>
      <c r="J43" s="4">
        <v>0.72</v>
      </c>
      <c r="K43">
        <v>1149.5</v>
      </c>
      <c r="L43">
        <v>1045</v>
      </c>
      <c r="M43">
        <v>2600</v>
      </c>
      <c r="N43">
        <v>1600</v>
      </c>
      <c r="O43">
        <v>1600</v>
      </c>
      <c r="P43">
        <v>1.4880382780000001</v>
      </c>
      <c r="Q43">
        <v>0.3919095259</v>
      </c>
      <c r="R43" t="s">
        <v>263</v>
      </c>
      <c r="S43">
        <v>80</v>
      </c>
      <c r="T43">
        <v>100</v>
      </c>
      <c r="U43">
        <v>100</v>
      </c>
      <c r="V43">
        <v>300</v>
      </c>
      <c r="W43">
        <v>100</v>
      </c>
      <c r="X43">
        <v>1000</v>
      </c>
      <c r="Y43" t="s">
        <v>274</v>
      </c>
    </row>
    <row r="44" spans="1:25" x14ac:dyDescent="0.25">
      <c r="A44" t="s">
        <v>268</v>
      </c>
      <c r="B44" t="s">
        <v>160</v>
      </c>
      <c r="C44" t="s">
        <v>161</v>
      </c>
      <c r="D44" s="3">
        <v>210000</v>
      </c>
      <c r="E44" t="s">
        <v>162</v>
      </c>
      <c r="H44">
        <v>6902</v>
      </c>
      <c r="I44" t="s">
        <v>55</v>
      </c>
      <c r="J44" s="4">
        <v>0.6</v>
      </c>
      <c r="K44">
        <v>2032.8</v>
      </c>
      <c r="L44">
        <v>1848</v>
      </c>
      <c r="M44">
        <v>2338</v>
      </c>
      <c r="N44">
        <v>1700</v>
      </c>
      <c r="O44">
        <v>1700</v>
      </c>
      <c r="P44">
        <v>0.26515151520000002</v>
      </c>
      <c r="Q44">
        <v>-0.1637150728</v>
      </c>
      <c r="R44" t="s">
        <v>92</v>
      </c>
      <c r="S44">
        <v>80</v>
      </c>
      <c r="T44">
        <v>100</v>
      </c>
      <c r="U44">
        <v>100</v>
      </c>
      <c r="V44">
        <v>300</v>
      </c>
      <c r="W44">
        <v>100</v>
      </c>
      <c r="X44">
        <v>1000</v>
      </c>
      <c r="Y44" t="s">
        <v>163</v>
      </c>
    </row>
    <row r="45" spans="1:25" x14ac:dyDescent="0.25">
      <c r="A45" t="s">
        <v>268</v>
      </c>
      <c r="B45" t="s">
        <v>211</v>
      </c>
      <c r="C45" t="s">
        <v>212</v>
      </c>
      <c r="D45" s="3">
        <v>399000</v>
      </c>
      <c r="E45" t="s">
        <v>213</v>
      </c>
      <c r="H45">
        <v>6907</v>
      </c>
      <c r="I45" t="s">
        <v>55</v>
      </c>
      <c r="J45" s="4">
        <v>0.31</v>
      </c>
      <c r="K45">
        <v>3136.1</v>
      </c>
      <c r="L45">
        <v>2851</v>
      </c>
      <c r="M45">
        <v>4000</v>
      </c>
      <c r="N45">
        <v>3400</v>
      </c>
      <c r="O45">
        <v>3400</v>
      </c>
      <c r="P45">
        <v>0.40301648540000001</v>
      </c>
      <c r="Q45">
        <v>-0.29849175729999999</v>
      </c>
      <c r="R45" t="s">
        <v>92</v>
      </c>
      <c r="S45">
        <v>80</v>
      </c>
      <c r="T45">
        <v>100</v>
      </c>
      <c r="U45">
        <v>100</v>
      </c>
      <c r="V45">
        <v>300</v>
      </c>
      <c r="W45">
        <v>100</v>
      </c>
      <c r="X45">
        <v>1000</v>
      </c>
      <c r="Y45" t="s">
        <v>88</v>
      </c>
    </row>
    <row r="46" spans="1:25" x14ac:dyDescent="0.25">
      <c r="A46" t="s">
        <v>268</v>
      </c>
      <c r="B46" t="s">
        <v>130</v>
      </c>
      <c r="C46" t="s">
        <v>131</v>
      </c>
      <c r="D46" s="3">
        <v>672000</v>
      </c>
      <c r="E46" t="s">
        <v>61</v>
      </c>
      <c r="H46">
        <v>6902</v>
      </c>
      <c r="I46" t="s">
        <v>55</v>
      </c>
      <c r="J46" s="4">
        <v>0.6</v>
      </c>
      <c r="K46">
        <v>4968.7</v>
      </c>
      <c r="L46">
        <v>4517</v>
      </c>
      <c r="M46">
        <v>7000</v>
      </c>
      <c r="N46">
        <v>4500</v>
      </c>
      <c r="O46">
        <v>4500</v>
      </c>
      <c r="P46">
        <v>0.54970112910000002</v>
      </c>
      <c r="Q46">
        <v>-9.4330508990000006E-2</v>
      </c>
      <c r="R46" t="s">
        <v>92</v>
      </c>
      <c r="S46">
        <v>80</v>
      </c>
      <c r="T46">
        <v>100</v>
      </c>
      <c r="U46">
        <v>100</v>
      </c>
      <c r="V46">
        <v>300</v>
      </c>
      <c r="W46">
        <v>100</v>
      </c>
      <c r="X46">
        <v>1000</v>
      </c>
    </row>
    <row r="47" spans="1:25" x14ac:dyDescent="0.25">
      <c r="A47" t="s">
        <v>270</v>
      </c>
      <c r="B47" t="s">
        <v>359</v>
      </c>
      <c r="C47" t="s">
        <v>360</v>
      </c>
      <c r="D47">
        <v>225000</v>
      </c>
      <c r="E47" t="s">
        <v>324</v>
      </c>
      <c r="F47">
        <v>215000</v>
      </c>
      <c r="G47">
        <v>4.4444444440000001E-2</v>
      </c>
      <c r="H47">
        <v>60657</v>
      </c>
      <c r="I47" t="s">
        <v>36</v>
      </c>
      <c r="J47" s="4">
        <v>0.61</v>
      </c>
      <c r="K47">
        <v>1806.2</v>
      </c>
      <c r="L47">
        <v>1642</v>
      </c>
      <c r="M47">
        <v>2200</v>
      </c>
      <c r="N47">
        <v>1800</v>
      </c>
      <c r="O47">
        <v>1800</v>
      </c>
      <c r="P47">
        <v>0.33982947619999998</v>
      </c>
      <c r="Q47">
        <v>-3.432620972E-3</v>
      </c>
      <c r="R47" t="s">
        <v>92</v>
      </c>
      <c r="S47">
        <v>80</v>
      </c>
      <c r="T47">
        <v>100</v>
      </c>
      <c r="U47">
        <v>100</v>
      </c>
      <c r="V47">
        <v>300</v>
      </c>
      <c r="W47">
        <v>100</v>
      </c>
      <c r="X47">
        <v>1000</v>
      </c>
      <c r="Y47" t="s">
        <v>361</v>
      </c>
    </row>
    <row r="48" spans="1:25" x14ac:dyDescent="0.25">
      <c r="A48" t="s">
        <v>268</v>
      </c>
      <c r="B48" t="s">
        <v>100</v>
      </c>
      <c r="C48" t="s">
        <v>101</v>
      </c>
      <c r="D48" s="3">
        <v>649000</v>
      </c>
      <c r="E48" t="s">
        <v>35</v>
      </c>
      <c r="H48">
        <v>6905</v>
      </c>
      <c r="I48" t="s">
        <v>102</v>
      </c>
      <c r="J48" s="4">
        <v>0.27</v>
      </c>
      <c r="K48">
        <v>4491.3</v>
      </c>
      <c r="L48">
        <v>4083</v>
      </c>
      <c r="M48">
        <v>5100</v>
      </c>
      <c r="N48">
        <v>3600</v>
      </c>
      <c r="O48">
        <v>3600</v>
      </c>
      <c r="P48">
        <v>0.24908155770000001</v>
      </c>
      <c r="Q48">
        <v>-0.1984503373</v>
      </c>
      <c r="R48" t="s">
        <v>92</v>
      </c>
      <c r="S48">
        <v>80</v>
      </c>
      <c r="T48">
        <v>100</v>
      </c>
      <c r="U48">
        <v>100</v>
      </c>
      <c r="V48">
        <v>300</v>
      </c>
      <c r="W48">
        <v>100</v>
      </c>
      <c r="X48">
        <v>1000</v>
      </c>
      <c r="Y48" t="s">
        <v>103</v>
      </c>
    </row>
    <row r="49" spans="1:25" x14ac:dyDescent="0.25">
      <c r="A49" t="s">
        <v>268</v>
      </c>
      <c r="B49" t="s">
        <v>85</v>
      </c>
      <c r="C49" t="s">
        <v>86</v>
      </c>
      <c r="D49" s="3">
        <v>285000</v>
      </c>
      <c r="E49" t="s">
        <v>87</v>
      </c>
      <c r="H49">
        <v>6902</v>
      </c>
      <c r="I49" t="s">
        <v>55</v>
      </c>
      <c r="J49" s="4">
        <v>0.6</v>
      </c>
      <c r="K49">
        <v>2183.5</v>
      </c>
      <c r="L49">
        <v>1985</v>
      </c>
      <c r="M49">
        <v>3500</v>
      </c>
      <c r="N49">
        <v>2400</v>
      </c>
      <c r="O49">
        <v>2400</v>
      </c>
      <c r="P49">
        <v>0.76322418140000003</v>
      </c>
      <c r="Q49">
        <v>9.9152736429999999E-2</v>
      </c>
      <c r="R49" t="s">
        <v>67</v>
      </c>
      <c r="S49">
        <v>80</v>
      </c>
      <c r="T49">
        <v>100</v>
      </c>
      <c r="U49">
        <v>100</v>
      </c>
      <c r="V49">
        <v>300</v>
      </c>
      <c r="W49">
        <v>100</v>
      </c>
      <c r="X49">
        <v>1000</v>
      </c>
      <c r="Y49" t="s">
        <v>88</v>
      </c>
    </row>
    <row r="50" spans="1:25" x14ac:dyDescent="0.25">
      <c r="A50" t="s">
        <v>268</v>
      </c>
      <c r="B50" t="s">
        <v>65</v>
      </c>
      <c r="C50" t="s">
        <v>66</v>
      </c>
      <c r="D50" s="3">
        <v>375000</v>
      </c>
      <c r="E50" t="s">
        <v>35</v>
      </c>
      <c r="H50">
        <v>6902</v>
      </c>
      <c r="I50" t="s">
        <v>55</v>
      </c>
      <c r="J50" s="4">
        <v>0.6</v>
      </c>
      <c r="K50">
        <v>2913.9</v>
      </c>
      <c r="L50">
        <v>2649</v>
      </c>
      <c r="M50">
        <v>3300</v>
      </c>
      <c r="N50">
        <v>2500</v>
      </c>
      <c r="O50">
        <v>2500</v>
      </c>
      <c r="P50">
        <v>0.2457531144</v>
      </c>
      <c r="Q50">
        <v>-0.14204330970000001</v>
      </c>
      <c r="R50" t="s">
        <v>67</v>
      </c>
      <c r="S50">
        <v>80</v>
      </c>
      <c r="T50">
        <v>100</v>
      </c>
      <c r="U50">
        <v>100</v>
      </c>
      <c r="V50">
        <v>300</v>
      </c>
      <c r="W50">
        <v>100</v>
      </c>
      <c r="X50">
        <v>1000</v>
      </c>
    </row>
    <row r="51" spans="1:25" x14ac:dyDescent="0.25">
      <c r="A51" t="s">
        <v>268</v>
      </c>
      <c r="B51" t="s">
        <v>104</v>
      </c>
      <c r="C51" t="s">
        <v>105</v>
      </c>
      <c r="D51" s="3">
        <v>169900</v>
      </c>
      <c r="E51" t="s">
        <v>35</v>
      </c>
      <c r="H51">
        <v>6902</v>
      </c>
      <c r="I51" t="s">
        <v>55</v>
      </c>
      <c r="J51" s="4">
        <v>0.6</v>
      </c>
      <c r="K51">
        <v>1804</v>
      </c>
      <c r="L51">
        <v>1640</v>
      </c>
      <c r="M51">
        <v>1700</v>
      </c>
      <c r="N51">
        <v>1550</v>
      </c>
      <c r="O51">
        <v>1550</v>
      </c>
      <c r="P51">
        <v>3.6585365850000003E-2</v>
      </c>
      <c r="Q51">
        <v>-0.14079822619999999</v>
      </c>
      <c r="R51" t="s">
        <v>92</v>
      </c>
      <c r="S51">
        <v>80</v>
      </c>
      <c r="T51">
        <v>100</v>
      </c>
      <c r="U51">
        <v>100</v>
      </c>
      <c r="V51">
        <v>300</v>
      </c>
      <c r="W51">
        <v>100</v>
      </c>
      <c r="X51">
        <v>1000</v>
      </c>
      <c r="Y51" t="s">
        <v>106</v>
      </c>
    </row>
    <row r="52" spans="1:25" x14ac:dyDescent="0.25">
      <c r="A52" t="s">
        <v>268</v>
      </c>
      <c r="B52" t="s">
        <v>228</v>
      </c>
      <c r="C52" t="s">
        <v>105</v>
      </c>
      <c r="D52" s="3">
        <v>169900</v>
      </c>
      <c r="E52" t="s">
        <v>190</v>
      </c>
      <c r="H52">
        <v>6902</v>
      </c>
      <c r="I52" t="s">
        <v>55</v>
      </c>
      <c r="J52" s="4">
        <v>0.6</v>
      </c>
      <c r="K52">
        <v>1807.3</v>
      </c>
      <c r="L52">
        <v>1643</v>
      </c>
      <c r="M52">
        <v>1700</v>
      </c>
      <c r="N52">
        <v>1500</v>
      </c>
      <c r="O52">
        <v>1500</v>
      </c>
      <c r="P52">
        <v>3.469263542E-2</v>
      </c>
      <c r="Q52">
        <v>-0.17003264539999999</v>
      </c>
      <c r="R52" t="s">
        <v>92</v>
      </c>
      <c r="S52">
        <v>80</v>
      </c>
      <c r="T52">
        <v>100</v>
      </c>
      <c r="U52">
        <v>100</v>
      </c>
      <c r="V52">
        <v>300</v>
      </c>
      <c r="W52">
        <v>100</v>
      </c>
      <c r="X52">
        <v>1000</v>
      </c>
    </row>
    <row r="53" spans="1:25" x14ac:dyDescent="0.25">
      <c r="A53" t="s">
        <v>268</v>
      </c>
      <c r="B53" t="s">
        <v>214</v>
      </c>
      <c r="C53" t="s">
        <v>215</v>
      </c>
      <c r="D53" s="3">
        <v>200000</v>
      </c>
      <c r="E53" t="s">
        <v>216</v>
      </c>
      <c r="H53">
        <v>6902</v>
      </c>
      <c r="I53" t="s">
        <v>55</v>
      </c>
      <c r="J53" s="4">
        <v>0.6</v>
      </c>
      <c r="K53">
        <v>2051.5</v>
      </c>
      <c r="L53">
        <v>1865</v>
      </c>
      <c r="M53">
        <v>2100</v>
      </c>
      <c r="N53">
        <v>1650</v>
      </c>
      <c r="O53">
        <v>1650</v>
      </c>
      <c r="P53">
        <v>0.1260053619</v>
      </c>
      <c r="Q53">
        <v>-0.19571045579999999</v>
      </c>
      <c r="R53" t="s">
        <v>92</v>
      </c>
      <c r="S53">
        <v>80</v>
      </c>
      <c r="T53">
        <v>100</v>
      </c>
      <c r="U53">
        <v>100</v>
      </c>
      <c r="V53">
        <v>300</v>
      </c>
      <c r="W53">
        <v>100</v>
      </c>
      <c r="X53">
        <v>1000</v>
      </c>
      <c r="Y53" t="s">
        <v>217</v>
      </c>
    </row>
    <row r="54" spans="1:25" x14ac:dyDescent="0.25">
      <c r="A54" t="s">
        <v>268</v>
      </c>
      <c r="B54" t="s">
        <v>77</v>
      </c>
      <c r="C54" t="s">
        <v>78</v>
      </c>
      <c r="D54" s="3">
        <v>380000</v>
      </c>
      <c r="E54" t="s">
        <v>79</v>
      </c>
      <c r="H54">
        <v>6907</v>
      </c>
      <c r="I54" t="s">
        <v>55</v>
      </c>
      <c r="J54" s="4">
        <v>0.31</v>
      </c>
      <c r="K54">
        <v>3076.7</v>
      </c>
      <c r="L54">
        <v>2797</v>
      </c>
      <c r="M54">
        <v>4000</v>
      </c>
      <c r="N54">
        <v>3250</v>
      </c>
      <c r="O54">
        <v>3250</v>
      </c>
      <c r="P54">
        <v>0.43010368249999997</v>
      </c>
      <c r="Q54">
        <v>5.632658368E-2</v>
      </c>
      <c r="R54" t="s">
        <v>67</v>
      </c>
      <c r="S54">
        <v>80</v>
      </c>
      <c r="T54">
        <v>100</v>
      </c>
      <c r="U54">
        <v>100</v>
      </c>
      <c r="V54">
        <v>300</v>
      </c>
      <c r="W54">
        <v>100</v>
      </c>
      <c r="X54">
        <v>1000</v>
      </c>
      <c r="Y54" t="s">
        <v>80</v>
      </c>
    </row>
    <row r="55" spans="1:25" x14ac:dyDescent="0.25">
      <c r="A55" t="s">
        <v>270</v>
      </c>
      <c r="B55" t="s">
        <v>318</v>
      </c>
      <c r="C55" t="s">
        <v>319</v>
      </c>
      <c r="D55">
        <v>169900</v>
      </c>
      <c r="E55" t="s">
        <v>320</v>
      </c>
      <c r="F55">
        <v>169900</v>
      </c>
      <c r="G55">
        <v>0</v>
      </c>
      <c r="H55">
        <v>60202</v>
      </c>
      <c r="I55" t="s">
        <v>36</v>
      </c>
      <c r="J55" s="4">
        <v>0.48</v>
      </c>
      <c r="K55">
        <v>1662.1</v>
      </c>
      <c r="L55">
        <v>1511</v>
      </c>
      <c r="M55">
        <v>1400</v>
      </c>
      <c r="N55">
        <v>1250</v>
      </c>
      <c r="O55">
        <v>1250</v>
      </c>
      <c r="P55">
        <v>-7.3461283919999995E-2</v>
      </c>
      <c r="Q55">
        <v>-0.24793935380000001</v>
      </c>
      <c r="R55" t="s">
        <v>263</v>
      </c>
      <c r="S55">
        <v>80</v>
      </c>
      <c r="T55">
        <v>100</v>
      </c>
      <c r="U55">
        <v>100</v>
      </c>
      <c r="V55">
        <v>300</v>
      </c>
      <c r="W55">
        <v>100</v>
      </c>
      <c r="X55">
        <v>1000</v>
      </c>
      <c r="Y55" t="s">
        <v>321</v>
      </c>
    </row>
    <row r="56" spans="1:25" x14ac:dyDescent="0.25">
      <c r="A56" t="s">
        <v>268</v>
      </c>
      <c r="B56" t="s">
        <v>164</v>
      </c>
      <c r="C56" t="s">
        <v>165</v>
      </c>
      <c r="D56" s="3">
        <v>199000</v>
      </c>
      <c r="E56" t="s">
        <v>166</v>
      </c>
      <c r="H56">
        <v>6902</v>
      </c>
      <c r="I56" t="s">
        <v>55</v>
      </c>
      <c r="J56" s="4">
        <v>0.6</v>
      </c>
      <c r="K56">
        <v>2020.7</v>
      </c>
      <c r="L56">
        <v>1837</v>
      </c>
      <c r="M56">
        <v>2400</v>
      </c>
      <c r="N56">
        <v>1900</v>
      </c>
      <c r="O56">
        <v>1900</v>
      </c>
      <c r="P56">
        <v>0.30647795319999999</v>
      </c>
      <c r="Q56">
        <v>-5.9731776120000003E-2</v>
      </c>
      <c r="R56" t="s">
        <v>92</v>
      </c>
      <c r="S56">
        <v>80</v>
      </c>
      <c r="T56">
        <v>100</v>
      </c>
      <c r="U56">
        <v>100</v>
      </c>
      <c r="V56">
        <v>300</v>
      </c>
      <c r="W56">
        <v>100</v>
      </c>
      <c r="X56">
        <v>1000</v>
      </c>
      <c r="Y56" t="s">
        <v>167</v>
      </c>
    </row>
    <row r="57" spans="1:25" x14ac:dyDescent="0.25">
      <c r="A57" t="s">
        <v>270</v>
      </c>
      <c r="B57" t="s">
        <v>306</v>
      </c>
      <c r="C57" t="s">
        <v>307</v>
      </c>
      <c r="D57">
        <v>185000</v>
      </c>
      <c r="E57" t="s">
        <v>308</v>
      </c>
      <c r="F57">
        <v>170000</v>
      </c>
      <c r="G57">
        <v>8.1081081080000006E-2</v>
      </c>
      <c r="H57">
        <v>60613</v>
      </c>
      <c r="I57" t="s">
        <v>36</v>
      </c>
      <c r="J57" s="4">
        <v>0.6</v>
      </c>
      <c r="K57">
        <v>1870</v>
      </c>
      <c r="L57">
        <v>1700</v>
      </c>
      <c r="M57">
        <v>1700</v>
      </c>
      <c r="N57">
        <v>1500</v>
      </c>
      <c r="O57">
        <v>1500</v>
      </c>
      <c r="P57">
        <v>0</v>
      </c>
      <c r="Q57">
        <v>-0.1978609626</v>
      </c>
      <c r="R57" t="s">
        <v>263</v>
      </c>
      <c r="S57">
        <v>80</v>
      </c>
      <c r="T57">
        <v>100</v>
      </c>
      <c r="U57">
        <v>100</v>
      </c>
      <c r="V57">
        <v>300</v>
      </c>
      <c r="W57">
        <v>100</v>
      </c>
      <c r="X57">
        <v>1000</v>
      </c>
      <c r="Y57" t="s">
        <v>309</v>
      </c>
    </row>
    <row r="58" spans="1:25" x14ac:dyDescent="0.25">
      <c r="A58" t="s">
        <v>268</v>
      </c>
      <c r="B58" t="s">
        <v>201</v>
      </c>
      <c r="C58" t="s">
        <v>202</v>
      </c>
      <c r="D58" s="3">
        <v>599000</v>
      </c>
      <c r="E58" t="s">
        <v>203</v>
      </c>
      <c r="H58">
        <v>6905</v>
      </c>
      <c r="I58" t="s">
        <v>102</v>
      </c>
      <c r="J58" s="4">
        <v>0.27</v>
      </c>
      <c r="K58">
        <v>4239.3999999999996</v>
      </c>
      <c r="L58">
        <v>3854</v>
      </c>
      <c r="M58">
        <v>4500</v>
      </c>
      <c r="N58">
        <v>3000</v>
      </c>
      <c r="O58">
        <v>3000</v>
      </c>
      <c r="P58">
        <v>0.1676180592</v>
      </c>
      <c r="Q58">
        <v>-0.29235269139999998</v>
      </c>
      <c r="R58" t="s">
        <v>92</v>
      </c>
      <c r="S58">
        <v>80</v>
      </c>
      <c r="T58">
        <v>100</v>
      </c>
      <c r="U58">
        <v>100</v>
      </c>
      <c r="V58">
        <v>300</v>
      </c>
      <c r="W58">
        <v>100</v>
      </c>
      <c r="X58">
        <v>1000</v>
      </c>
    </row>
    <row r="59" spans="1:25" x14ac:dyDescent="0.25">
      <c r="A59" t="s">
        <v>270</v>
      </c>
      <c r="B59" t="s">
        <v>379</v>
      </c>
      <c r="C59" t="s">
        <v>380</v>
      </c>
      <c r="D59">
        <v>179900</v>
      </c>
      <c r="E59" t="s">
        <v>308</v>
      </c>
      <c r="F59">
        <v>165000</v>
      </c>
      <c r="G59">
        <v>8.2823790990000007E-2</v>
      </c>
      <c r="H59">
        <v>60605</v>
      </c>
      <c r="I59" t="s">
        <v>36</v>
      </c>
      <c r="J59" s="4">
        <v>0.51</v>
      </c>
      <c r="K59">
        <v>1785.3</v>
      </c>
      <c r="L59">
        <v>1623</v>
      </c>
      <c r="M59">
        <v>2100</v>
      </c>
      <c r="N59">
        <v>1600</v>
      </c>
      <c r="O59">
        <v>1600</v>
      </c>
      <c r="P59">
        <v>0.29390018480000002</v>
      </c>
      <c r="Q59">
        <v>-0.10379207980000001</v>
      </c>
      <c r="R59" t="s">
        <v>92</v>
      </c>
      <c r="S59">
        <v>80</v>
      </c>
      <c r="T59">
        <v>100</v>
      </c>
      <c r="U59">
        <v>100</v>
      </c>
      <c r="V59">
        <v>300</v>
      </c>
      <c r="W59">
        <v>100</v>
      </c>
      <c r="X59">
        <v>1000</v>
      </c>
      <c r="Y59" t="s">
        <v>372</v>
      </c>
    </row>
    <row r="60" spans="1:25" x14ac:dyDescent="0.25">
      <c r="A60" t="s">
        <v>270</v>
      </c>
      <c r="B60" t="s">
        <v>373</v>
      </c>
      <c r="C60" t="s">
        <v>374</v>
      </c>
      <c r="D60">
        <v>270000</v>
      </c>
      <c r="E60" t="s">
        <v>190</v>
      </c>
      <c r="F60">
        <v>260000</v>
      </c>
      <c r="G60">
        <v>3.7037037039999998E-2</v>
      </c>
      <c r="H60">
        <v>60640</v>
      </c>
      <c r="I60" t="s">
        <v>102</v>
      </c>
      <c r="J60" s="4">
        <v>0.68</v>
      </c>
      <c r="K60">
        <v>2125.1999999999998</v>
      </c>
      <c r="L60">
        <v>1932</v>
      </c>
      <c r="M60">
        <v>2800</v>
      </c>
      <c r="N60">
        <v>2200</v>
      </c>
      <c r="O60">
        <v>2200</v>
      </c>
      <c r="P60">
        <v>0.44927536229999998</v>
      </c>
      <c r="Q60">
        <v>3.519668737E-2</v>
      </c>
      <c r="R60" t="s">
        <v>92</v>
      </c>
      <c r="S60">
        <v>80</v>
      </c>
      <c r="T60">
        <v>100</v>
      </c>
      <c r="U60">
        <v>100</v>
      </c>
      <c r="V60">
        <v>300</v>
      </c>
      <c r="W60">
        <v>100</v>
      </c>
      <c r="X60">
        <v>1000</v>
      </c>
      <c r="Y60" t="s">
        <v>375</v>
      </c>
    </row>
    <row r="61" spans="1:25" x14ac:dyDescent="0.25">
      <c r="A61" t="s">
        <v>268</v>
      </c>
      <c r="B61" t="s">
        <v>255</v>
      </c>
      <c r="C61" t="s">
        <v>256</v>
      </c>
      <c r="D61" s="3">
        <v>165000</v>
      </c>
      <c r="E61" t="s">
        <v>61</v>
      </c>
      <c r="H61">
        <v>6906</v>
      </c>
      <c r="I61" t="s">
        <v>42</v>
      </c>
      <c r="J61" s="4">
        <v>0.37</v>
      </c>
      <c r="K61">
        <v>1665.4</v>
      </c>
      <c r="L61">
        <v>1514</v>
      </c>
      <c r="M61">
        <v>1700</v>
      </c>
      <c r="N61">
        <v>1400</v>
      </c>
      <c r="O61">
        <v>1400</v>
      </c>
      <c r="P61">
        <v>0.1228533686</v>
      </c>
      <c r="Q61">
        <v>-0.1593611144</v>
      </c>
      <c r="R61" t="s">
        <v>92</v>
      </c>
      <c r="S61">
        <v>80</v>
      </c>
      <c r="T61">
        <v>100</v>
      </c>
      <c r="U61">
        <v>100</v>
      </c>
      <c r="V61">
        <v>300</v>
      </c>
      <c r="W61">
        <v>100</v>
      </c>
      <c r="X61">
        <v>1000</v>
      </c>
    </row>
    <row r="62" spans="1:25" x14ac:dyDescent="0.25">
      <c r="A62" t="s">
        <v>268</v>
      </c>
      <c r="B62" t="s">
        <v>39</v>
      </c>
      <c r="C62" t="s">
        <v>40</v>
      </c>
      <c r="D62" s="3">
        <v>129000</v>
      </c>
      <c r="E62" t="s">
        <v>41</v>
      </c>
      <c r="H62">
        <v>6906</v>
      </c>
      <c r="I62" t="s">
        <v>42</v>
      </c>
      <c r="J62" s="4">
        <v>0.37</v>
      </c>
      <c r="K62">
        <v>1156.0999999999999</v>
      </c>
      <c r="L62">
        <v>1051</v>
      </c>
      <c r="M62">
        <v>1600</v>
      </c>
      <c r="N62">
        <v>1250</v>
      </c>
      <c r="O62">
        <v>1250</v>
      </c>
      <c r="P62">
        <v>0.52235965750000002</v>
      </c>
      <c r="Q62">
        <v>8.1221347629999996E-2</v>
      </c>
      <c r="R62" t="s">
        <v>37</v>
      </c>
      <c r="S62">
        <v>80</v>
      </c>
      <c r="T62">
        <v>100</v>
      </c>
      <c r="U62">
        <v>100</v>
      </c>
      <c r="V62">
        <v>300</v>
      </c>
      <c r="W62">
        <v>100</v>
      </c>
      <c r="X62">
        <v>1000</v>
      </c>
      <c r="Y62" t="s">
        <v>43</v>
      </c>
    </row>
    <row r="63" spans="1:25" x14ac:dyDescent="0.25">
      <c r="A63" t="s">
        <v>268</v>
      </c>
      <c r="B63" t="s">
        <v>175</v>
      </c>
      <c r="C63" t="s">
        <v>176</v>
      </c>
      <c r="D63" s="3">
        <v>590000</v>
      </c>
      <c r="E63" t="s">
        <v>177</v>
      </c>
      <c r="H63">
        <v>6905</v>
      </c>
      <c r="I63" t="s">
        <v>102</v>
      </c>
      <c r="J63" s="4">
        <v>0.27</v>
      </c>
      <c r="K63">
        <v>4184.3999999999996</v>
      </c>
      <c r="L63">
        <v>3804</v>
      </c>
      <c r="M63">
        <v>4100</v>
      </c>
      <c r="N63">
        <v>3400</v>
      </c>
      <c r="O63">
        <v>3400</v>
      </c>
      <c r="P63">
        <v>7.7812828599999995E-2</v>
      </c>
      <c r="Q63">
        <v>-0.187458178</v>
      </c>
      <c r="R63" t="s">
        <v>92</v>
      </c>
      <c r="S63">
        <v>80</v>
      </c>
      <c r="T63">
        <v>100</v>
      </c>
      <c r="U63">
        <v>100</v>
      </c>
      <c r="V63">
        <v>300</v>
      </c>
      <c r="W63">
        <v>100</v>
      </c>
      <c r="X63">
        <v>1000</v>
      </c>
    </row>
    <row r="64" spans="1:25" x14ac:dyDescent="0.25">
      <c r="A64" t="s">
        <v>268</v>
      </c>
      <c r="B64" t="s">
        <v>259</v>
      </c>
      <c r="C64" t="s">
        <v>260</v>
      </c>
      <c r="D64" s="3">
        <v>739000</v>
      </c>
      <c r="E64" t="s">
        <v>61</v>
      </c>
      <c r="H64">
        <v>6902</v>
      </c>
      <c r="I64" t="s">
        <v>55</v>
      </c>
      <c r="J64" s="4">
        <v>0.6</v>
      </c>
      <c r="K64">
        <v>5399.9</v>
      </c>
      <c r="L64">
        <v>4909</v>
      </c>
      <c r="M64">
        <v>6000</v>
      </c>
      <c r="N64">
        <v>4500</v>
      </c>
      <c r="O64">
        <v>4500</v>
      </c>
      <c r="P64">
        <v>0.2222448564</v>
      </c>
      <c r="Q64">
        <v>-0.16665123430000001</v>
      </c>
      <c r="R64" t="s">
        <v>92</v>
      </c>
      <c r="S64">
        <v>80</v>
      </c>
      <c r="T64">
        <v>100</v>
      </c>
      <c r="U64">
        <v>100</v>
      </c>
      <c r="V64">
        <v>300</v>
      </c>
      <c r="W64">
        <v>100</v>
      </c>
      <c r="X64">
        <v>1000</v>
      </c>
    </row>
    <row r="65" spans="1:25" x14ac:dyDescent="0.25">
      <c r="A65" t="s">
        <v>268</v>
      </c>
      <c r="B65" t="s">
        <v>244</v>
      </c>
      <c r="C65" t="s">
        <v>245</v>
      </c>
      <c r="D65" s="3">
        <v>240000</v>
      </c>
      <c r="H65">
        <v>6906</v>
      </c>
      <c r="I65" t="s">
        <v>42</v>
      </c>
      <c r="J65" s="4">
        <v>0.37</v>
      </c>
      <c r="K65">
        <v>2200</v>
      </c>
      <c r="L65">
        <v>2000</v>
      </c>
      <c r="M65">
        <v>2000</v>
      </c>
      <c r="N65">
        <v>1900</v>
      </c>
      <c r="O65">
        <v>1900</v>
      </c>
      <c r="P65">
        <v>0</v>
      </c>
      <c r="Q65">
        <v>-0.13636363639999999</v>
      </c>
      <c r="R65" t="s">
        <v>92</v>
      </c>
      <c r="S65">
        <v>80</v>
      </c>
      <c r="T65">
        <v>100</v>
      </c>
      <c r="U65">
        <v>100</v>
      </c>
      <c r="V65">
        <v>300</v>
      </c>
      <c r="W65">
        <v>100</v>
      </c>
      <c r="X65">
        <v>1000</v>
      </c>
      <c r="Y65" t="s">
        <v>246</v>
      </c>
    </row>
    <row r="66" spans="1:25" x14ac:dyDescent="0.25">
      <c r="A66" t="s">
        <v>268</v>
      </c>
      <c r="B66" t="s">
        <v>218</v>
      </c>
      <c r="C66" t="s">
        <v>219</v>
      </c>
      <c r="D66" s="3">
        <v>214000</v>
      </c>
      <c r="E66" t="s">
        <v>220</v>
      </c>
      <c r="H66">
        <v>6902</v>
      </c>
      <c r="I66" t="s">
        <v>55</v>
      </c>
      <c r="J66" s="4">
        <v>0.6</v>
      </c>
      <c r="K66">
        <v>2218.6999999999998</v>
      </c>
      <c r="L66">
        <v>2017</v>
      </c>
      <c r="M66">
        <v>2700</v>
      </c>
      <c r="N66">
        <v>2200</v>
      </c>
      <c r="O66">
        <v>2200</v>
      </c>
      <c r="P66">
        <v>0.33862171540000002</v>
      </c>
      <c r="Q66">
        <v>-8.4283589490000005E-3</v>
      </c>
      <c r="R66" t="s">
        <v>92</v>
      </c>
      <c r="S66">
        <v>80</v>
      </c>
      <c r="T66">
        <v>100</v>
      </c>
      <c r="U66">
        <v>100</v>
      </c>
      <c r="V66">
        <v>300</v>
      </c>
      <c r="W66">
        <v>100</v>
      </c>
      <c r="X66">
        <v>1000</v>
      </c>
      <c r="Y66" t="s">
        <v>221</v>
      </c>
    </row>
    <row r="67" spans="1:25" x14ac:dyDescent="0.25">
      <c r="A67" t="s">
        <v>270</v>
      </c>
      <c r="B67" t="s">
        <v>294</v>
      </c>
      <c r="C67" t="s">
        <v>295</v>
      </c>
      <c r="D67">
        <v>99500</v>
      </c>
      <c r="E67" t="s">
        <v>296</v>
      </c>
      <c r="F67">
        <v>95000</v>
      </c>
      <c r="G67">
        <v>4.5226130650000002E-2</v>
      </c>
      <c r="H67">
        <v>60640</v>
      </c>
      <c r="I67" t="s">
        <v>102</v>
      </c>
      <c r="J67" s="4">
        <v>0.68</v>
      </c>
      <c r="K67">
        <v>1328.8</v>
      </c>
      <c r="L67">
        <v>1208</v>
      </c>
      <c r="M67">
        <v>1800</v>
      </c>
      <c r="N67">
        <v>1350</v>
      </c>
      <c r="O67">
        <v>1350</v>
      </c>
      <c r="P67">
        <v>0.49006622519999998</v>
      </c>
      <c r="Q67">
        <v>1.595424443E-2</v>
      </c>
      <c r="R67" t="s">
        <v>263</v>
      </c>
      <c r="S67">
        <v>80</v>
      </c>
      <c r="T67">
        <v>100</v>
      </c>
      <c r="U67">
        <v>100</v>
      </c>
      <c r="V67">
        <v>300</v>
      </c>
      <c r="W67">
        <v>100</v>
      </c>
      <c r="X67">
        <v>1000</v>
      </c>
      <c r="Y67" t="s">
        <v>297</v>
      </c>
    </row>
    <row r="68" spans="1:25" x14ac:dyDescent="0.25">
      <c r="A68" t="s">
        <v>268</v>
      </c>
      <c r="B68" t="s">
        <v>156</v>
      </c>
      <c r="C68" t="s">
        <v>157</v>
      </c>
      <c r="D68" s="3">
        <v>179000</v>
      </c>
      <c r="E68" t="s">
        <v>158</v>
      </c>
      <c r="H68">
        <v>6902</v>
      </c>
      <c r="I68" t="s">
        <v>55</v>
      </c>
      <c r="J68" s="4">
        <v>0.6</v>
      </c>
      <c r="K68">
        <v>1909.6</v>
      </c>
      <c r="L68">
        <v>1736</v>
      </c>
      <c r="M68">
        <v>2400</v>
      </c>
      <c r="N68">
        <v>1800</v>
      </c>
      <c r="O68">
        <v>1800</v>
      </c>
      <c r="P68">
        <v>0.38248847930000002</v>
      </c>
      <c r="Q68">
        <v>-5.7394218679999998E-2</v>
      </c>
      <c r="R68" t="s">
        <v>92</v>
      </c>
      <c r="S68">
        <v>80</v>
      </c>
      <c r="T68">
        <v>100</v>
      </c>
      <c r="U68">
        <v>100</v>
      </c>
      <c r="V68">
        <v>300</v>
      </c>
      <c r="W68">
        <v>100</v>
      </c>
      <c r="X68">
        <v>1000</v>
      </c>
      <c r="Y68" t="s">
        <v>159</v>
      </c>
    </row>
    <row r="69" spans="1:25" ht="45" x14ac:dyDescent="0.25">
      <c r="A69" t="s">
        <v>268</v>
      </c>
      <c r="B69" s="5" t="s">
        <v>247</v>
      </c>
      <c r="C69" t="s">
        <v>248</v>
      </c>
      <c r="D69" s="3">
        <v>230000</v>
      </c>
      <c r="E69" t="s">
        <v>249</v>
      </c>
      <c r="H69">
        <v>6902</v>
      </c>
      <c r="I69" t="s">
        <v>55</v>
      </c>
      <c r="J69" s="4">
        <v>0.6</v>
      </c>
      <c r="K69">
        <v>2530</v>
      </c>
      <c r="L69">
        <v>2300</v>
      </c>
      <c r="M69">
        <v>2600</v>
      </c>
      <c r="N69">
        <v>2400</v>
      </c>
      <c r="O69">
        <v>2400</v>
      </c>
      <c r="P69">
        <v>0.13043478259999999</v>
      </c>
      <c r="Q69">
        <v>-5.138339921E-2</v>
      </c>
      <c r="R69" t="s">
        <v>92</v>
      </c>
      <c r="S69">
        <v>80</v>
      </c>
      <c r="T69">
        <v>100</v>
      </c>
      <c r="U69">
        <v>100</v>
      </c>
      <c r="V69">
        <v>300</v>
      </c>
      <c r="W69">
        <v>100</v>
      </c>
      <c r="X69">
        <v>1000</v>
      </c>
      <c r="Y69" t="s">
        <v>250</v>
      </c>
    </row>
    <row r="70" spans="1:25" x14ac:dyDescent="0.25">
      <c r="A70" t="s">
        <v>270</v>
      </c>
      <c r="B70" t="s">
        <v>341</v>
      </c>
      <c r="C70" t="s">
        <v>342</v>
      </c>
      <c r="D70">
        <v>183000</v>
      </c>
      <c r="E70" t="s">
        <v>343</v>
      </c>
      <c r="F70">
        <v>170000</v>
      </c>
      <c r="G70">
        <v>7.103825137E-2</v>
      </c>
      <c r="H70">
        <v>60657</v>
      </c>
      <c r="I70" t="s">
        <v>36</v>
      </c>
      <c r="J70" s="4">
        <v>0.61</v>
      </c>
      <c r="K70">
        <v>1523.5</v>
      </c>
      <c r="L70">
        <v>1385</v>
      </c>
      <c r="M70">
        <v>1800</v>
      </c>
      <c r="N70">
        <v>1500</v>
      </c>
      <c r="O70">
        <v>1500</v>
      </c>
      <c r="P70">
        <v>0.29963898919999998</v>
      </c>
      <c r="Q70">
        <v>-1.54250082E-2</v>
      </c>
      <c r="R70" t="s">
        <v>67</v>
      </c>
      <c r="S70">
        <v>80</v>
      </c>
      <c r="T70">
        <v>100</v>
      </c>
      <c r="U70">
        <v>100</v>
      </c>
      <c r="V70">
        <v>300</v>
      </c>
      <c r="W70">
        <v>100</v>
      </c>
      <c r="X70">
        <v>1000</v>
      </c>
      <c r="Y70" t="s">
        <v>344</v>
      </c>
    </row>
    <row r="71" spans="1:25" x14ac:dyDescent="0.25">
      <c r="A71" t="s">
        <v>270</v>
      </c>
      <c r="B71" t="s">
        <v>298</v>
      </c>
      <c r="C71" t="s">
        <v>299</v>
      </c>
      <c r="D71">
        <v>124500</v>
      </c>
      <c r="E71" t="s">
        <v>300</v>
      </c>
      <c r="F71">
        <v>120000</v>
      </c>
      <c r="G71">
        <v>3.6144578310000001E-2</v>
      </c>
      <c r="H71">
        <v>60660</v>
      </c>
      <c r="I71" t="s">
        <v>102</v>
      </c>
      <c r="J71" s="4">
        <v>0.63</v>
      </c>
      <c r="K71">
        <v>1513.6</v>
      </c>
      <c r="L71">
        <v>1376</v>
      </c>
      <c r="M71">
        <v>1800</v>
      </c>
      <c r="N71">
        <v>1500</v>
      </c>
      <c r="O71">
        <v>1500</v>
      </c>
      <c r="P71">
        <v>0.30813953490000001</v>
      </c>
      <c r="Q71">
        <v>-8.9852008459999997E-3</v>
      </c>
      <c r="R71" t="s">
        <v>263</v>
      </c>
      <c r="S71">
        <v>80</v>
      </c>
      <c r="T71">
        <v>100</v>
      </c>
      <c r="U71">
        <v>100</v>
      </c>
      <c r="V71">
        <v>300</v>
      </c>
      <c r="W71">
        <v>100</v>
      </c>
      <c r="X71">
        <v>1000</v>
      </c>
      <c r="Y71" t="s">
        <v>301</v>
      </c>
    </row>
    <row r="72" spans="1:25" x14ac:dyDescent="0.25">
      <c r="A72" t="s">
        <v>268</v>
      </c>
      <c r="B72" t="s">
        <v>152</v>
      </c>
      <c r="C72" t="s">
        <v>153</v>
      </c>
      <c r="D72" s="3">
        <v>180000</v>
      </c>
      <c r="E72" t="s">
        <v>154</v>
      </c>
      <c r="H72">
        <v>6902</v>
      </c>
      <c r="I72" t="s">
        <v>55</v>
      </c>
      <c r="J72" s="4">
        <v>0.6</v>
      </c>
      <c r="K72">
        <v>1991</v>
      </c>
      <c r="L72">
        <v>1810</v>
      </c>
      <c r="M72">
        <v>2400</v>
      </c>
      <c r="N72">
        <v>2000</v>
      </c>
      <c r="O72">
        <v>2000</v>
      </c>
      <c r="P72">
        <v>0.32596685079999999</v>
      </c>
      <c r="Q72">
        <v>4.5203415369999998E-3</v>
      </c>
      <c r="R72" t="s">
        <v>92</v>
      </c>
      <c r="S72">
        <v>80</v>
      </c>
      <c r="T72">
        <v>100</v>
      </c>
      <c r="U72">
        <v>100</v>
      </c>
      <c r="V72">
        <v>300</v>
      </c>
      <c r="W72">
        <v>100</v>
      </c>
      <c r="X72">
        <v>1000</v>
      </c>
      <c r="Y72" t="s">
        <v>155</v>
      </c>
    </row>
    <row r="73" spans="1:25" x14ac:dyDescent="0.25">
      <c r="A73" t="s">
        <v>270</v>
      </c>
      <c r="B73" t="s">
        <v>337</v>
      </c>
      <c r="C73" t="s">
        <v>338</v>
      </c>
      <c r="D73">
        <v>135700</v>
      </c>
      <c r="E73" t="s">
        <v>339</v>
      </c>
      <c r="F73">
        <v>133300</v>
      </c>
      <c r="G73">
        <v>1.7686072220000001E-2</v>
      </c>
      <c r="H73">
        <v>60660</v>
      </c>
      <c r="I73" t="s">
        <v>102</v>
      </c>
      <c r="J73" s="4">
        <v>0.63</v>
      </c>
      <c r="K73">
        <v>1320</v>
      </c>
      <c r="L73">
        <v>1200</v>
      </c>
      <c r="M73">
        <v>1800</v>
      </c>
      <c r="N73">
        <v>1450</v>
      </c>
      <c r="O73">
        <v>1450</v>
      </c>
      <c r="P73">
        <v>0.5</v>
      </c>
      <c r="Q73">
        <v>9.8484848479999998E-2</v>
      </c>
      <c r="R73" t="s">
        <v>67</v>
      </c>
      <c r="S73">
        <v>80</v>
      </c>
      <c r="T73">
        <v>100</v>
      </c>
      <c r="U73">
        <v>100</v>
      </c>
      <c r="V73">
        <v>300</v>
      </c>
      <c r="W73">
        <v>100</v>
      </c>
      <c r="X73">
        <v>1000</v>
      </c>
      <c r="Y73" t="s">
        <v>340</v>
      </c>
    </row>
    <row r="74" spans="1:25" x14ac:dyDescent="0.25">
      <c r="A74" t="s">
        <v>270</v>
      </c>
      <c r="B74" t="s">
        <v>355</v>
      </c>
      <c r="C74" t="s">
        <v>356</v>
      </c>
      <c r="D74">
        <v>155000</v>
      </c>
      <c r="E74" t="s">
        <v>357</v>
      </c>
      <c r="F74">
        <v>125000</v>
      </c>
      <c r="G74">
        <v>0.1935483871</v>
      </c>
      <c r="H74">
        <v>60660</v>
      </c>
      <c r="I74" t="s">
        <v>102</v>
      </c>
      <c r="J74" s="4">
        <v>0.63</v>
      </c>
      <c r="K74">
        <v>1540</v>
      </c>
      <c r="L74">
        <v>1400</v>
      </c>
      <c r="M74">
        <v>2200</v>
      </c>
      <c r="N74">
        <v>1650</v>
      </c>
      <c r="O74">
        <v>1650</v>
      </c>
      <c r="P74">
        <v>0.57142857140000003</v>
      </c>
      <c r="Q74">
        <v>7.1428571430000004E-2</v>
      </c>
      <c r="R74" t="s">
        <v>92</v>
      </c>
      <c r="S74">
        <v>80</v>
      </c>
      <c r="T74">
        <v>100</v>
      </c>
      <c r="U74">
        <v>100</v>
      </c>
      <c r="V74">
        <v>300</v>
      </c>
      <c r="W74">
        <v>100</v>
      </c>
      <c r="X74">
        <v>1000</v>
      </c>
      <c r="Y74" t="s">
        <v>358</v>
      </c>
    </row>
    <row r="75" spans="1:25" x14ac:dyDescent="0.25">
      <c r="A75" t="s">
        <v>268</v>
      </c>
      <c r="B75" t="s">
        <v>97</v>
      </c>
      <c r="C75" t="s">
        <v>98</v>
      </c>
      <c r="D75" s="3">
        <v>219900</v>
      </c>
      <c r="E75" t="s">
        <v>35</v>
      </c>
      <c r="H75">
        <v>6902</v>
      </c>
      <c r="I75" t="s">
        <v>55</v>
      </c>
      <c r="J75" s="4">
        <v>0.6</v>
      </c>
      <c r="K75">
        <v>2088.9</v>
      </c>
      <c r="L75">
        <v>1899</v>
      </c>
      <c r="M75">
        <v>2200</v>
      </c>
      <c r="N75">
        <v>1800</v>
      </c>
      <c r="O75">
        <v>1800</v>
      </c>
      <c r="P75">
        <v>0.15850447600000001</v>
      </c>
      <c r="Q75">
        <v>-0.1383024558</v>
      </c>
      <c r="R75" t="s">
        <v>92</v>
      </c>
      <c r="S75">
        <v>80</v>
      </c>
      <c r="T75">
        <v>100</v>
      </c>
      <c r="U75">
        <v>100</v>
      </c>
      <c r="V75">
        <v>300</v>
      </c>
      <c r="W75">
        <v>100</v>
      </c>
      <c r="X75">
        <v>1000</v>
      </c>
      <c r="Y75" t="s">
        <v>99</v>
      </c>
    </row>
    <row r="76" spans="1:25" x14ac:dyDescent="0.25">
      <c r="A76" t="s">
        <v>268</v>
      </c>
      <c r="B76" t="s">
        <v>44</v>
      </c>
      <c r="C76" t="s">
        <v>45</v>
      </c>
      <c r="D76" s="3">
        <v>359000</v>
      </c>
      <c r="E76" t="s">
        <v>46</v>
      </c>
      <c r="H76">
        <v>6906</v>
      </c>
      <c r="I76" t="s">
        <v>42</v>
      </c>
      <c r="J76" s="4">
        <v>0.37</v>
      </c>
      <c r="K76">
        <v>2952.4</v>
      </c>
      <c r="L76">
        <v>2684</v>
      </c>
      <c r="M76">
        <v>3500</v>
      </c>
      <c r="N76">
        <v>2500</v>
      </c>
      <c r="O76">
        <v>2500</v>
      </c>
      <c r="P76">
        <v>0.30402384500000001</v>
      </c>
      <c r="Q76">
        <v>-0.15323126949999999</v>
      </c>
      <c r="R76" t="s">
        <v>37</v>
      </c>
      <c r="S76">
        <v>80</v>
      </c>
      <c r="T76">
        <v>100</v>
      </c>
      <c r="U76">
        <v>100</v>
      </c>
      <c r="V76">
        <v>300</v>
      </c>
      <c r="W76">
        <v>100</v>
      </c>
      <c r="X76">
        <v>1000</v>
      </c>
      <c r="Y76" t="s">
        <v>47</v>
      </c>
    </row>
    <row r="77" spans="1:25" x14ac:dyDescent="0.25">
      <c r="A77" t="s">
        <v>268</v>
      </c>
      <c r="B77" t="s">
        <v>261</v>
      </c>
      <c r="C77" t="s">
        <v>262</v>
      </c>
      <c r="D77" s="3">
        <v>319500</v>
      </c>
      <c r="E77" t="s">
        <v>61</v>
      </c>
      <c r="H77">
        <v>6902</v>
      </c>
      <c r="I77" t="s">
        <v>55</v>
      </c>
      <c r="J77" s="4">
        <v>0.6</v>
      </c>
      <c r="K77">
        <v>2417.8000000000002</v>
      </c>
      <c r="L77">
        <v>2198</v>
      </c>
      <c r="M77">
        <v>2700</v>
      </c>
      <c r="N77">
        <v>2000</v>
      </c>
      <c r="O77">
        <v>2000</v>
      </c>
      <c r="P77">
        <v>0.22838944489999999</v>
      </c>
      <c r="Q77">
        <v>-0.17280172059999999</v>
      </c>
      <c r="R77" t="s">
        <v>263</v>
      </c>
      <c r="S77">
        <v>80</v>
      </c>
      <c r="T77">
        <v>100</v>
      </c>
      <c r="U77">
        <v>100</v>
      </c>
      <c r="V77">
        <v>300</v>
      </c>
      <c r="W77">
        <v>100</v>
      </c>
      <c r="X77">
        <v>1000</v>
      </c>
      <c r="Y77" t="s">
        <v>264</v>
      </c>
    </row>
    <row r="78" spans="1:25" x14ac:dyDescent="0.25">
      <c r="A78" t="s">
        <v>268</v>
      </c>
      <c r="B78" t="s">
        <v>141</v>
      </c>
      <c r="C78" t="s">
        <v>142</v>
      </c>
      <c r="D78" s="3">
        <v>375000</v>
      </c>
      <c r="E78" t="s">
        <v>138</v>
      </c>
      <c r="H78">
        <v>6854</v>
      </c>
      <c r="I78" t="s">
        <v>71</v>
      </c>
      <c r="J78" s="4">
        <v>0.51</v>
      </c>
      <c r="K78">
        <v>2995.3</v>
      </c>
      <c r="L78">
        <v>2723</v>
      </c>
      <c r="M78">
        <v>3000</v>
      </c>
      <c r="N78">
        <v>2300</v>
      </c>
      <c r="O78">
        <v>2300</v>
      </c>
      <c r="P78">
        <v>0.1017260375</v>
      </c>
      <c r="Q78">
        <v>-0.23213033750000001</v>
      </c>
      <c r="R78" t="s">
        <v>92</v>
      </c>
      <c r="S78">
        <v>80</v>
      </c>
      <c r="T78">
        <v>100</v>
      </c>
      <c r="U78">
        <v>100</v>
      </c>
      <c r="V78">
        <v>300</v>
      </c>
      <c r="W78">
        <v>100</v>
      </c>
      <c r="X78">
        <v>1000</v>
      </c>
      <c r="Y78" t="s">
        <v>143</v>
      </c>
    </row>
    <row r="79" spans="1:25" x14ac:dyDescent="0.25">
      <c r="A79" t="s">
        <v>268</v>
      </c>
      <c r="B79" t="s">
        <v>235</v>
      </c>
      <c r="C79" t="s">
        <v>236</v>
      </c>
      <c r="D79" s="3">
        <v>170000</v>
      </c>
      <c r="E79" t="s">
        <v>35</v>
      </c>
      <c r="H79">
        <v>6905</v>
      </c>
      <c r="I79" t="s">
        <v>102</v>
      </c>
      <c r="J79" s="4">
        <v>0.27</v>
      </c>
      <c r="K79">
        <v>1815</v>
      </c>
      <c r="L79">
        <v>1650</v>
      </c>
      <c r="M79">
        <v>2650</v>
      </c>
      <c r="N79">
        <v>1800</v>
      </c>
      <c r="O79">
        <v>1800</v>
      </c>
      <c r="P79">
        <v>0.60606060610000001</v>
      </c>
      <c r="Q79">
        <v>-8.2644628099999996E-3</v>
      </c>
      <c r="R79" t="s">
        <v>92</v>
      </c>
      <c r="S79">
        <v>80</v>
      </c>
      <c r="T79">
        <v>100</v>
      </c>
      <c r="U79">
        <v>100</v>
      </c>
      <c r="V79">
        <v>300</v>
      </c>
      <c r="W79">
        <v>100</v>
      </c>
      <c r="X79">
        <v>1000</v>
      </c>
      <c r="Y79" t="s">
        <v>237</v>
      </c>
    </row>
    <row r="80" spans="1:25" x14ac:dyDescent="0.25">
      <c r="A80" t="s">
        <v>270</v>
      </c>
      <c r="B80" t="s">
        <v>291</v>
      </c>
      <c r="C80" t="s">
        <v>292</v>
      </c>
      <c r="D80">
        <v>125000</v>
      </c>
      <c r="E80" t="s">
        <v>285</v>
      </c>
      <c r="F80">
        <v>125000</v>
      </c>
      <c r="G80">
        <v>0</v>
      </c>
      <c r="H80">
        <v>60613</v>
      </c>
      <c r="I80" t="s">
        <v>36</v>
      </c>
      <c r="J80" s="4">
        <v>0.6</v>
      </c>
      <c r="K80">
        <v>1333.2</v>
      </c>
      <c r="L80">
        <v>1212</v>
      </c>
      <c r="M80">
        <v>1800</v>
      </c>
      <c r="N80">
        <v>1500</v>
      </c>
      <c r="O80">
        <v>1500</v>
      </c>
      <c r="P80">
        <v>0.48514851489999999</v>
      </c>
      <c r="Q80">
        <v>0.12511251130000001</v>
      </c>
      <c r="R80" t="s">
        <v>263</v>
      </c>
      <c r="S80">
        <v>80</v>
      </c>
      <c r="T80">
        <v>100</v>
      </c>
      <c r="U80">
        <v>100</v>
      </c>
      <c r="V80">
        <v>300</v>
      </c>
      <c r="W80">
        <v>100</v>
      </c>
      <c r="X80">
        <v>1000</v>
      </c>
      <c r="Y80" t="s">
        <v>293</v>
      </c>
    </row>
    <row r="81" spans="1:25" x14ac:dyDescent="0.25">
      <c r="A81" t="s">
        <v>270</v>
      </c>
      <c r="B81" t="s">
        <v>310</v>
      </c>
      <c r="C81" t="s">
        <v>311</v>
      </c>
      <c r="D81">
        <v>140000</v>
      </c>
      <c r="E81" t="s">
        <v>312</v>
      </c>
      <c r="F81">
        <v>133000</v>
      </c>
      <c r="G81">
        <v>0.05</v>
      </c>
      <c r="H81">
        <v>60613</v>
      </c>
      <c r="I81" t="s">
        <v>36</v>
      </c>
      <c r="J81" s="4">
        <v>0.6</v>
      </c>
      <c r="K81">
        <v>1463</v>
      </c>
      <c r="L81">
        <v>1330</v>
      </c>
      <c r="M81">
        <v>1800</v>
      </c>
      <c r="N81">
        <v>1500</v>
      </c>
      <c r="O81">
        <v>1500</v>
      </c>
      <c r="P81">
        <v>0.35338345859999998</v>
      </c>
      <c r="Q81">
        <v>2.5290498969999999E-2</v>
      </c>
      <c r="R81" t="s">
        <v>263</v>
      </c>
      <c r="S81">
        <v>80</v>
      </c>
      <c r="T81">
        <v>100</v>
      </c>
      <c r="U81">
        <v>100</v>
      </c>
      <c r="V81">
        <v>300</v>
      </c>
      <c r="W81">
        <v>100</v>
      </c>
      <c r="X81">
        <v>1000</v>
      </c>
      <c r="Y81" t="s">
        <v>313</v>
      </c>
    </row>
    <row r="82" spans="1:25" x14ac:dyDescent="0.25">
      <c r="A82" t="s">
        <v>270</v>
      </c>
      <c r="B82" t="s">
        <v>333</v>
      </c>
      <c r="C82" t="s">
        <v>334</v>
      </c>
      <c r="D82">
        <v>115000</v>
      </c>
      <c r="E82" t="s">
        <v>335</v>
      </c>
      <c r="F82">
        <v>105000</v>
      </c>
      <c r="G82">
        <v>8.6956521740000001E-2</v>
      </c>
      <c r="H82">
        <v>60626</v>
      </c>
      <c r="I82" t="s">
        <v>42</v>
      </c>
      <c r="J82" s="4">
        <v>0.76</v>
      </c>
      <c r="K82">
        <v>1082.4000000000001</v>
      </c>
      <c r="L82">
        <v>984</v>
      </c>
      <c r="M82">
        <v>1300</v>
      </c>
      <c r="N82">
        <v>1150</v>
      </c>
      <c r="O82">
        <v>1150</v>
      </c>
      <c r="P82">
        <v>0.32113821139999998</v>
      </c>
      <c r="Q82">
        <v>6.2453806360000003E-2</v>
      </c>
      <c r="R82" t="s">
        <v>37</v>
      </c>
      <c r="S82">
        <v>80</v>
      </c>
      <c r="T82">
        <v>100</v>
      </c>
      <c r="U82">
        <v>100</v>
      </c>
      <c r="V82">
        <v>300</v>
      </c>
      <c r="W82">
        <v>100</v>
      </c>
      <c r="X82">
        <v>1000</v>
      </c>
      <c r="Y82" t="s">
        <v>336</v>
      </c>
    </row>
    <row r="83" spans="1:25" x14ac:dyDescent="0.25">
      <c r="A83" t="s">
        <v>270</v>
      </c>
      <c r="B83" t="s">
        <v>283</v>
      </c>
      <c r="C83" t="s">
        <v>284</v>
      </c>
      <c r="D83">
        <v>43900</v>
      </c>
      <c r="E83" t="s">
        <v>285</v>
      </c>
      <c r="F83">
        <v>40000</v>
      </c>
      <c r="G83">
        <v>8.8838268789999994E-2</v>
      </c>
      <c r="H83">
        <v>60649</v>
      </c>
      <c r="I83" t="s">
        <v>286</v>
      </c>
      <c r="J83" s="4">
        <v>0.78</v>
      </c>
      <c r="K83">
        <v>778.8</v>
      </c>
      <c r="L83">
        <v>708</v>
      </c>
      <c r="M83">
        <v>1200</v>
      </c>
      <c r="N83">
        <v>950</v>
      </c>
      <c r="O83">
        <v>950</v>
      </c>
      <c r="P83">
        <v>0.6949152542</v>
      </c>
      <c r="Q83">
        <v>0.2198253724</v>
      </c>
      <c r="R83" t="s">
        <v>263</v>
      </c>
      <c r="S83">
        <v>80</v>
      </c>
      <c r="T83">
        <v>100</v>
      </c>
      <c r="U83">
        <v>100</v>
      </c>
      <c r="V83">
        <v>300</v>
      </c>
      <c r="W83">
        <v>100</v>
      </c>
      <c r="X83">
        <v>1000</v>
      </c>
      <c r="Y83" t="s">
        <v>287</v>
      </c>
    </row>
    <row r="84" spans="1:25" x14ac:dyDescent="0.25">
      <c r="A84" t="s">
        <v>270</v>
      </c>
      <c r="B84" t="s">
        <v>288</v>
      </c>
      <c r="C84" t="s">
        <v>289</v>
      </c>
      <c r="D84">
        <v>135000</v>
      </c>
      <c r="E84" t="s">
        <v>285</v>
      </c>
      <c r="F84">
        <v>130000</v>
      </c>
      <c r="G84">
        <v>3.7037037039999998E-2</v>
      </c>
      <c r="H84">
        <v>60626</v>
      </c>
      <c r="I84" t="s">
        <v>42</v>
      </c>
      <c r="J84" s="4">
        <v>0.76</v>
      </c>
      <c r="K84">
        <v>1094.5</v>
      </c>
      <c r="L84">
        <v>995</v>
      </c>
      <c r="M84">
        <v>1600</v>
      </c>
      <c r="N84">
        <v>1300</v>
      </c>
      <c r="O84">
        <v>1300</v>
      </c>
      <c r="P84">
        <v>0.608040201</v>
      </c>
      <c r="Q84">
        <v>0.1877569667</v>
      </c>
      <c r="R84" t="s">
        <v>263</v>
      </c>
      <c r="S84">
        <v>80</v>
      </c>
      <c r="T84">
        <v>100</v>
      </c>
      <c r="U84">
        <v>100</v>
      </c>
      <c r="V84">
        <v>300</v>
      </c>
      <c r="W84">
        <v>100</v>
      </c>
      <c r="X84">
        <v>1000</v>
      </c>
      <c r="Y84" t="s">
        <v>290</v>
      </c>
    </row>
    <row r="85" spans="1:25" x14ac:dyDescent="0.25">
      <c r="A85" t="s">
        <v>268</v>
      </c>
      <c r="B85" t="s">
        <v>81</v>
      </c>
      <c r="C85" t="s">
        <v>82</v>
      </c>
      <c r="D85" s="3">
        <v>395000</v>
      </c>
      <c r="E85" t="s">
        <v>83</v>
      </c>
      <c r="H85">
        <v>6906</v>
      </c>
      <c r="I85" t="s">
        <v>42</v>
      </c>
      <c r="J85" s="4">
        <v>0.37</v>
      </c>
      <c r="K85">
        <v>2585</v>
      </c>
      <c r="L85">
        <v>2350</v>
      </c>
      <c r="M85">
        <v>3500</v>
      </c>
      <c r="N85">
        <v>2700</v>
      </c>
      <c r="O85">
        <v>2700</v>
      </c>
      <c r="P85">
        <v>0.48936170210000002</v>
      </c>
      <c r="Q85">
        <v>4.448742747E-2</v>
      </c>
      <c r="R85" t="s">
        <v>67</v>
      </c>
      <c r="S85">
        <v>80</v>
      </c>
      <c r="T85">
        <v>100</v>
      </c>
      <c r="U85">
        <v>100</v>
      </c>
      <c r="V85">
        <v>300</v>
      </c>
      <c r="W85">
        <v>100</v>
      </c>
      <c r="X85">
        <v>1000</v>
      </c>
      <c r="Y85" t="s">
        <v>84</v>
      </c>
    </row>
    <row r="86" spans="1:25" x14ac:dyDescent="0.25">
      <c r="A86" t="s">
        <v>270</v>
      </c>
      <c r="B86" t="s">
        <v>366</v>
      </c>
      <c r="C86" t="s">
        <v>367</v>
      </c>
      <c r="D86">
        <v>243900</v>
      </c>
      <c r="E86" t="s">
        <v>368</v>
      </c>
      <c r="F86">
        <v>243900</v>
      </c>
      <c r="G86">
        <v>0</v>
      </c>
      <c r="H86">
        <v>60645</v>
      </c>
      <c r="I86" t="s">
        <v>42</v>
      </c>
      <c r="J86" s="4">
        <v>0.49</v>
      </c>
      <c r="K86">
        <v>1650</v>
      </c>
      <c r="L86">
        <v>1500</v>
      </c>
      <c r="M86">
        <v>2000</v>
      </c>
      <c r="N86">
        <v>1600</v>
      </c>
      <c r="O86">
        <v>1600</v>
      </c>
      <c r="P86">
        <v>0.33333333329999998</v>
      </c>
      <c r="Q86">
        <v>-3.0303030299999999E-2</v>
      </c>
      <c r="R86" t="s">
        <v>92</v>
      </c>
      <c r="S86">
        <v>80</v>
      </c>
      <c r="T86">
        <v>100</v>
      </c>
      <c r="U86">
        <v>100</v>
      </c>
      <c r="V86">
        <v>300</v>
      </c>
      <c r="W86">
        <v>100</v>
      </c>
      <c r="X86">
        <v>1000</v>
      </c>
      <c r="Y86" t="s">
        <v>369</v>
      </c>
    </row>
    <row r="87" spans="1:25" x14ac:dyDescent="0.25">
      <c r="A87" t="s">
        <v>268</v>
      </c>
      <c r="B87" t="s">
        <v>115</v>
      </c>
      <c r="C87" t="s">
        <v>116</v>
      </c>
      <c r="D87" t="s">
        <v>117</v>
      </c>
      <c r="E87" t="s">
        <v>61</v>
      </c>
      <c r="H87">
        <v>6902</v>
      </c>
      <c r="I87" t="s">
        <v>55</v>
      </c>
      <c r="J87" s="4">
        <v>0.37</v>
      </c>
      <c r="K87" t="e">
        <v>#VALUE!</v>
      </c>
      <c r="L87" t="s">
        <v>117</v>
      </c>
      <c r="M87">
        <v>2400</v>
      </c>
      <c r="N87">
        <v>1600</v>
      </c>
      <c r="O87">
        <v>1600</v>
      </c>
      <c r="P87" t="e">
        <v>#VALUE!</v>
      </c>
      <c r="Q87" t="e">
        <v>#VALUE!</v>
      </c>
      <c r="R87" t="s">
        <v>92</v>
      </c>
      <c r="S87">
        <v>80</v>
      </c>
      <c r="T87">
        <v>100</v>
      </c>
      <c r="U87">
        <v>100</v>
      </c>
      <c r="V87">
        <v>300</v>
      </c>
      <c r="W87">
        <v>100</v>
      </c>
      <c r="X87">
        <v>1000</v>
      </c>
      <c r="Y87" t="s">
        <v>118</v>
      </c>
    </row>
    <row r="88" spans="1:25" x14ac:dyDescent="0.25">
      <c r="A88" t="s">
        <v>268</v>
      </c>
      <c r="B88" t="s">
        <v>107</v>
      </c>
      <c r="C88" t="s">
        <v>108</v>
      </c>
      <c r="D88" s="3">
        <v>175000</v>
      </c>
      <c r="E88" t="s">
        <v>109</v>
      </c>
      <c r="H88">
        <v>6902</v>
      </c>
      <c r="I88" t="s">
        <v>55</v>
      </c>
      <c r="J88" s="4">
        <v>0.6</v>
      </c>
      <c r="K88">
        <v>1714.9</v>
      </c>
      <c r="L88">
        <v>1559</v>
      </c>
      <c r="M88">
        <v>1700</v>
      </c>
      <c r="N88">
        <v>1550</v>
      </c>
      <c r="O88">
        <v>1550</v>
      </c>
      <c r="P88">
        <v>9.0442591399999994E-2</v>
      </c>
      <c r="Q88">
        <v>-9.6157210330000006E-2</v>
      </c>
      <c r="R88" t="s">
        <v>92</v>
      </c>
      <c r="S88">
        <v>80</v>
      </c>
      <c r="T88">
        <v>100</v>
      </c>
      <c r="U88">
        <v>100</v>
      </c>
      <c r="V88">
        <v>300</v>
      </c>
      <c r="W88">
        <v>100</v>
      </c>
      <c r="X88">
        <v>1000</v>
      </c>
      <c r="Y88" t="s">
        <v>110</v>
      </c>
    </row>
    <row r="89" spans="1:25" x14ac:dyDescent="0.25">
      <c r="A89" t="s">
        <v>268</v>
      </c>
      <c r="B89" t="s">
        <v>226</v>
      </c>
      <c r="C89" t="s">
        <v>108</v>
      </c>
      <c r="D89" s="3">
        <v>175000</v>
      </c>
      <c r="E89" t="s">
        <v>227</v>
      </c>
      <c r="H89">
        <v>6902</v>
      </c>
      <c r="I89" t="s">
        <v>55</v>
      </c>
      <c r="J89" s="4">
        <v>0.6</v>
      </c>
      <c r="K89">
        <v>1718.2</v>
      </c>
      <c r="L89">
        <v>1562</v>
      </c>
      <c r="M89">
        <v>1600</v>
      </c>
      <c r="N89">
        <v>1500</v>
      </c>
      <c r="O89">
        <v>1500</v>
      </c>
      <c r="P89">
        <v>2.4327784889999999E-2</v>
      </c>
      <c r="Q89">
        <v>-0.12699336510000001</v>
      </c>
      <c r="R89" t="s">
        <v>92</v>
      </c>
      <c r="S89">
        <v>80</v>
      </c>
      <c r="T89">
        <v>100</v>
      </c>
      <c r="U89">
        <v>100</v>
      </c>
      <c r="V89">
        <v>300</v>
      </c>
      <c r="W89">
        <v>100</v>
      </c>
      <c r="X89">
        <v>1000</v>
      </c>
    </row>
    <row r="90" spans="1:25" x14ac:dyDescent="0.25">
      <c r="A90" t="s">
        <v>268</v>
      </c>
      <c r="B90" t="s">
        <v>57</v>
      </c>
      <c r="C90" t="s">
        <v>58</v>
      </c>
      <c r="D90" s="3">
        <v>199900</v>
      </c>
      <c r="H90">
        <v>6902</v>
      </c>
      <c r="I90" t="s">
        <v>55</v>
      </c>
      <c r="J90" s="4">
        <v>0.6</v>
      </c>
      <c r="K90">
        <v>2090</v>
      </c>
      <c r="L90">
        <v>1900</v>
      </c>
      <c r="M90">
        <v>3200</v>
      </c>
      <c r="N90">
        <v>2600</v>
      </c>
      <c r="O90">
        <v>2600</v>
      </c>
      <c r="P90">
        <v>0.68421052630000001</v>
      </c>
      <c r="Q90">
        <v>0.24401913880000001</v>
      </c>
      <c r="R90" t="s">
        <v>37</v>
      </c>
      <c r="S90">
        <v>80</v>
      </c>
      <c r="T90">
        <v>100</v>
      </c>
      <c r="U90">
        <v>100</v>
      </c>
      <c r="V90">
        <v>300</v>
      </c>
      <c r="W90">
        <v>100</v>
      </c>
      <c r="X90">
        <v>1000</v>
      </c>
      <c r="Y90" t="s">
        <v>59</v>
      </c>
    </row>
    <row r="91" spans="1:25" x14ac:dyDescent="0.25">
      <c r="A91" t="s">
        <v>270</v>
      </c>
      <c r="B91" t="s">
        <v>314</v>
      </c>
      <c r="C91" t="s">
        <v>315</v>
      </c>
      <c r="D91">
        <v>176000</v>
      </c>
      <c r="E91" t="s">
        <v>316</v>
      </c>
      <c r="F91">
        <v>160000</v>
      </c>
      <c r="G91">
        <v>9.0909090910000004E-2</v>
      </c>
      <c r="H91">
        <v>60605</v>
      </c>
      <c r="I91" t="s">
        <v>36</v>
      </c>
      <c r="J91" s="4">
        <v>0.51</v>
      </c>
      <c r="K91">
        <v>1630.2</v>
      </c>
      <c r="L91">
        <v>1482</v>
      </c>
      <c r="M91">
        <v>1900</v>
      </c>
      <c r="N91">
        <v>1600</v>
      </c>
      <c r="O91">
        <v>1600</v>
      </c>
      <c r="P91">
        <v>0.28205128210000002</v>
      </c>
      <c r="Q91">
        <v>-1.8525334309999999E-2</v>
      </c>
      <c r="R91" t="s">
        <v>263</v>
      </c>
      <c r="S91">
        <v>80</v>
      </c>
      <c r="T91">
        <v>100</v>
      </c>
      <c r="U91">
        <v>100</v>
      </c>
      <c r="V91">
        <v>300</v>
      </c>
      <c r="W91">
        <v>100</v>
      </c>
      <c r="X91">
        <v>1000</v>
      </c>
      <c r="Y91" t="s">
        <v>317</v>
      </c>
    </row>
    <row r="92" spans="1:25" x14ac:dyDescent="0.25">
      <c r="A92" t="s">
        <v>270</v>
      </c>
      <c r="B92" t="s">
        <v>302</v>
      </c>
      <c r="C92" t="s">
        <v>303</v>
      </c>
      <c r="D92">
        <v>155000</v>
      </c>
      <c r="E92" t="s">
        <v>304</v>
      </c>
      <c r="F92">
        <v>135000</v>
      </c>
      <c r="G92">
        <v>0.12903225809999999</v>
      </c>
      <c r="H92">
        <v>60640</v>
      </c>
      <c r="I92" t="s">
        <v>102</v>
      </c>
      <c r="J92" s="4">
        <v>0.68</v>
      </c>
      <c r="K92">
        <v>1257.3</v>
      </c>
      <c r="L92">
        <v>1143</v>
      </c>
      <c r="M92">
        <v>1700</v>
      </c>
      <c r="N92">
        <v>1400</v>
      </c>
      <c r="O92">
        <v>1400</v>
      </c>
      <c r="P92">
        <v>0.48731408570000001</v>
      </c>
      <c r="Q92">
        <v>0.1134971765</v>
      </c>
      <c r="R92" t="s">
        <v>263</v>
      </c>
      <c r="S92">
        <v>80</v>
      </c>
      <c r="T92">
        <v>100</v>
      </c>
      <c r="U92">
        <v>100</v>
      </c>
      <c r="V92">
        <v>300</v>
      </c>
      <c r="W92">
        <v>100</v>
      </c>
      <c r="X92">
        <v>1000</v>
      </c>
      <c r="Y92" t="s">
        <v>305</v>
      </c>
    </row>
    <row r="93" spans="1:25" x14ac:dyDescent="0.25">
      <c r="A93" t="s">
        <v>268</v>
      </c>
      <c r="B93" t="s">
        <v>238</v>
      </c>
      <c r="C93" t="s">
        <v>239</v>
      </c>
      <c r="D93" s="3">
        <v>390000</v>
      </c>
      <c r="E93" t="s">
        <v>35</v>
      </c>
      <c r="H93">
        <v>6902</v>
      </c>
      <c r="I93" t="s">
        <v>55</v>
      </c>
      <c r="J93" s="4">
        <v>0.6</v>
      </c>
      <c r="K93">
        <v>3330.8</v>
      </c>
      <c r="L93">
        <v>3028</v>
      </c>
      <c r="M93">
        <v>3300</v>
      </c>
      <c r="N93">
        <v>2400</v>
      </c>
      <c r="O93">
        <v>2400</v>
      </c>
      <c r="P93">
        <v>8.982826948E-2</v>
      </c>
      <c r="Q93">
        <v>-0.27945238379999998</v>
      </c>
      <c r="R93" t="s">
        <v>92</v>
      </c>
      <c r="S93">
        <v>80</v>
      </c>
      <c r="T93">
        <v>100</v>
      </c>
      <c r="U93">
        <v>100</v>
      </c>
      <c r="V93">
        <v>300</v>
      </c>
      <c r="W93">
        <v>100</v>
      </c>
      <c r="X93">
        <v>1000</v>
      </c>
      <c r="Y93" t="s">
        <v>240</v>
      </c>
    </row>
    <row r="94" spans="1:25" x14ac:dyDescent="0.25">
      <c r="A94" t="s">
        <v>268</v>
      </c>
      <c r="B94" t="s">
        <v>62</v>
      </c>
      <c r="C94" t="s">
        <v>63</v>
      </c>
      <c r="D94" s="3">
        <v>189000</v>
      </c>
      <c r="E94" t="s">
        <v>35</v>
      </c>
      <c r="H94">
        <v>6907</v>
      </c>
      <c r="I94" t="s">
        <v>55</v>
      </c>
      <c r="J94" s="4">
        <v>0.31</v>
      </c>
      <c r="K94">
        <v>1702.8</v>
      </c>
      <c r="L94">
        <v>1548</v>
      </c>
      <c r="M94">
        <v>2200</v>
      </c>
      <c r="N94">
        <v>1600</v>
      </c>
      <c r="O94">
        <v>1600</v>
      </c>
      <c r="P94">
        <v>0.42118863049999999</v>
      </c>
      <c r="Q94">
        <v>-6.0371153390000001E-2</v>
      </c>
      <c r="R94" t="s">
        <v>37</v>
      </c>
      <c r="S94">
        <v>80</v>
      </c>
      <c r="T94">
        <v>100</v>
      </c>
      <c r="U94">
        <v>100</v>
      </c>
      <c r="V94">
        <v>300</v>
      </c>
      <c r="W94">
        <v>100</v>
      </c>
      <c r="X94">
        <v>1000</v>
      </c>
      <c r="Y94" t="s">
        <v>64</v>
      </c>
    </row>
    <row r="95" spans="1:25" x14ac:dyDescent="0.25">
      <c r="A95" t="s">
        <v>268</v>
      </c>
      <c r="B95" t="s">
        <v>232</v>
      </c>
      <c r="C95" t="s">
        <v>233</v>
      </c>
      <c r="D95" s="3">
        <v>655000</v>
      </c>
      <c r="E95" t="s">
        <v>61</v>
      </c>
      <c r="H95">
        <v>6902</v>
      </c>
      <c r="I95" t="s">
        <v>55</v>
      </c>
      <c r="J95" s="4">
        <v>0.6</v>
      </c>
      <c r="K95">
        <v>5047.8999999999996</v>
      </c>
      <c r="L95">
        <v>4589</v>
      </c>
      <c r="M95">
        <v>5500</v>
      </c>
      <c r="N95">
        <v>4200</v>
      </c>
      <c r="O95">
        <v>4200</v>
      </c>
      <c r="P95">
        <v>0.19851819570000001</v>
      </c>
      <c r="Q95">
        <v>-0.16797083939999999</v>
      </c>
      <c r="R95" t="s">
        <v>92</v>
      </c>
      <c r="S95">
        <v>80</v>
      </c>
      <c r="T95">
        <v>100</v>
      </c>
      <c r="U95">
        <v>100</v>
      </c>
      <c r="V95">
        <v>300</v>
      </c>
      <c r="W95">
        <v>100</v>
      </c>
      <c r="X95">
        <v>1000</v>
      </c>
      <c r="Y95" t="s">
        <v>234</v>
      </c>
    </row>
    <row r="96" spans="1:25" x14ac:dyDescent="0.25">
      <c r="A96" t="s">
        <v>268</v>
      </c>
      <c r="B96" t="s">
        <v>204</v>
      </c>
      <c r="C96" t="s">
        <v>205</v>
      </c>
      <c r="D96" s="3">
        <v>579000</v>
      </c>
      <c r="E96" t="s">
        <v>206</v>
      </c>
      <c r="H96">
        <v>6905</v>
      </c>
      <c r="I96" t="s">
        <v>102</v>
      </c>
      <c r="J96" s="4">
        <v>0.27</v>
      </c>
      <c r="K96">
        <v>3932.5</v>
      </c>
      <c r="L96">
        <v>3575</v>
      </c>
      <c r="M96">
        <v>4000</v>
      </c>
      <c r="N96">
        <v>3400</v>
      </c>
      <c r="O96">
        <v>3400</v>
      </c>
      <c r="P96">
        <v>0.1188811189</v>
      </c>
      <c r="Q96">
        <v>-0.13541004449999999</v>
      </c>
      <c r="R96" t="s">
        <v>92</v>
      </c>
      <c r="S96">
        <v>80</v>
      </c>
      <c r="T96">
        <v>100</v>
      </c>
      <c r="U96">
        <v>100</v>
      </c>
      <c r="V96">
        <v>300</v>
      </c>
      <c r="W96">
        <v>100</v>
      </c>
      <c r="X96">
        <v>1000</v>
      </c>
      <c r="Y96" t="s">
        <v>207</v>
      </c>
    </row>
    <row r="97" spans="1:25" x14ac:dyDescent="0.25">
      <c r="A97" t="s">
        <v>268</v>
      </c>
      <c r="B97" t="s">
        <v>257</v>
      </c>
      <c r="C97" t="s">
        <v>258</v>
      </c>
      <c r="D97" s="3">
        <v>550000</v>
      </c>
      <c r="E97" t="s">
        <v>113</v>
      </c>
      <c r="H97">
        <v>6905</v>
      </c>
      <c r="I97" t="s">
        <v>102</v>
      </c>
      <c r="J97" s="4">
        <v>0.27</v>
      </c>
      <c r="K97">
        <v>3941.3</v>
      </c>
      <c r="L97">
        <v>3583</v>
      </c>
      <c r="M97">
        <v>4000</v>
      </c>
      <c r="N97">
        <v>3000</v>
      </c>
      <c r="O97">
        <v>3000</v>
      </c>
      <c r="P97">
        <v>0.1163829193</v>
      </c>
      <c r="Q97">
        <v>-0.2388298277</v>
      </c>
      <c r="R97" t="s">
        <v>92</v>
      </c>
      <c r="S97">
        <v>80</v>
      </c>
      <c r="T97">
        <v>100</v>
      </c>
      <c r="U97">
        <v>100</v>
      </c>
      <c r="V97">
        <v>300</v>
      </c>
      <c r="W97">
        <v>100</v>
      </c>
      <c r="X97">
        <v>1000</v>
      </c>
    </row>
    <row r="98" spans="1:25" x14ac:dyDescent="0.25">
      <c r="A98" t="s">
        <v>268</v>
      </c>
      <c r="B98" t="s">
        <v>52</v>
      </c>
      <c r="C98" t="s">
        <v>53</v>
      </c>
      <c r="D98" s="3">
        <v>400000</v>
      </c>
      <c r="E98" t="s">
        <v>54</v>
      </c>
      <c r="H98">
        <v>6907</v>
      </c>
      <c r="I98" t="s">
        <v>55</v>
      </c>
      <c r="J98" s="4">
        <v>0.31</v>
      </c>
      <c r="K98">
        <v>3159.2</v>
      </c>
      <c r="L98">
        <v>2872</v>
      </c>
      <c r="M98">
        <v>4200</v>
      </c>
      <c r="N98">
        <v>3200</v>
      </c>
      <c r="O98">
        <v>3200</v>
      </c>
      <c r="P98">
        <v>0.46239554319999998</v>
      </c>
      <c r="Q98">
        <v>1.2914661940000001E-2</v>
      </c>
      <c r="R98" t="s">
        <v>37</v>
      </c>
      <c r="S98">
        <v>80</v>
      </c>
      <c r="T98">
        <v>100</v>
      </c>
      <c r="U98">
        <v>100</v>
      </c>
      <c r="V98">
        <v>300</v>
      </c>
      <c r="W98">
        <v>100</v>
      </c>
      <c r="X98">
        <v>1000</v>
      </c>
      <c r="Y98" t="s">
        <v>56</v>
      </c>
    </row>
    <row r="99" spans="1:25" x14ac:dyDescent="0.25">
      <c r="A99" t="s">
        <v>268</v>
      </c>
      <c r="B99" t="s">
        <v>89</v>
      </c>
      <c r="C99" t="s">
        <v>90</v>
      </c>
      <c r="D99" s="3">
        <v>274900</v>
      </c>
      <c r="E99" t="s">
        <v>91</v>
      </c>
      <c r="H99">
        <v>6907</v>
      </c>
      <c r="I99" t="s">
        <v>55</v>
      </c>
      <c r="J99" s="4">
        <v>0.31</v>
      </c>
      <c r="K99">
        <v>2423.3000000000002</v>
      </c>
      <c r="L99">
        <v>2203</v>
      </c>
      <c r="M99">
        <v>2450</v>
      </c>
      <c r="N99">
        <v>1800</v>
      </c>
      <c r="O99">
        <v>1800</v>
      </c>
      <c r="P99">
        <v>0.11211983659999999</v>
      </c>
      <c r="Q99">
        <v>-0.25721124090000003</v>
      </c>
      <c r="R99" t="s">
        <v>92</v>
      </c>
      <c r="S99">
        <v>80</v>
      </c>
      <c r="T99">
        <v>100</v>
      </c>
      <c r="U99">
        <v>100</v>
      </c>
      <c r="V99">
        <v>300</v>
      </c>
      <c r="W99">
        <v>100</v>
      </c>
      <c r="X99">
        <v>1000</v>
      </c>
      <c r="Y99" t="s">
        <v>93</v>
      </c>
    </row>
    <row r="100" spans="1:25" x14ac:dyDescent="0.25">
      <c r="A100" t="s">
        <v>268</v>
      </c>
      <c r="B100" t="s">
        <v>73</v>
      </c>
      <c r="C100" t="s">
        <v>74</v>
      </c>
      <c r="D100" s="3">
        <v>151066</v>
      </c>
      <c r="E100" t="s">
        <v>75</v>
      </c>
      <c r="H100">
        <v>6902</v>
      </c>
      <c r="I100" t="s">
        <v>55</v>
      </c>
      <c r="J100" s="4">
        <v>0.37</v>
      </c>
      <c r="K100">
        <v>1340.9</v>
      </c>
      <c r="L100">
        <v>1219</v>
      </c>
      <c r="M100">
        <v>2500</v>
      </c>
      <c r="N100">
        <v>2100</v>
      </c>
      <c r="O100">
        <v>2100</v>
      </c>
      <c r="P100">
        <v>1.050861362</v>
      </c>
      <c r="Q100">
        <v>0.56611231259999995</v>
      </c>
      <c r="R100" t="s">
        <v>67</v>
      </c>
      <c r="S100">
        <v>80</v>
      </c>
      <c r="T100">
        <v>100</v>
      </c>
      <c r="U100">
        <v>100</v>
      </c>
      <c r="V100">
        <v>300</v>
      </c>
      <c r="W100">
        <v>100</v>
      </c>
      <c r="X100">
        <v>1000</v>
      </c>
      <c r="Y100" t="s">
        <v>76</v>
      </c>
    </row>
    <row r="101" spans="1:25" x14ac:dyDescent="0.25">
      <c r="A101" t="s">
        <v>268</v>
      </c>
      <c r="B101" t="s">
        <v>148</v>
      </c>
      <c r="C101" t="s">
        <v>149</v>
      </c>
      <c r="D101" s="3">
        <v>250000</v>
      </c>
      <c r="E101" t="s">
        <v>150</v>
      </c>
      <c r="H101">
        <v>6902</v>
      </c>
      <c r="I101" t="s">
        <v>55</v>
      </c>
      <c r="J101" s="4">
        <v>0.37</v>
      </c>
      <c r="K101">
        <v>1870</v>
      </c>
      <c r="L101">
        <v>1700</v>
      </c>
      <c r="M101">
        <v>2250</v>
      </c>
      <c r="N101">
        <v>2250</v>
      </c>
      <c r="O101">
        <v>2250</v>
      </c>
      <c r="P101">
        <v>0.3235294118</v>
      </c>
      <c r="Q101">
        <v>0.20320855609999999</v>
      </c>
      <c r="R101" t="s">
        <v>92</v>
      </c>
      <c r="S101">
        <v>80</v>
      </c>
      <c r="T101">
        <v>100</v>
      </c>
      <c r="U101">
        <v>100</v>
      </c>
      <c r="V101">
        <v>300</v>
      </c>
      <c r="W101">
        <v>100</v>
      </c>
      <c r="X101">
        <v>1000</v>
      </c>
      <c r="Y101" t="s">
        <v>151</v>
      </c>
    </row>
  </sheetData>
  <sortState xmlns:xlrd2="http://schemas.microsoft.com/office/spreadsheetml/2017/richdata2" ref="A2:Y101">
    <sortCondition ref="B2:B10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FB449-959E-46CE-A10B-6E764A268130}">
  <dimension ref="A1:B4"/>
  <sheetViews>
    <sheetView workbookViewId="0">
      <selection activeCell="B2" sqref="B2:B3"/>
    </sheetView>
  </sheetViews>
  <sheetFormatPr defaultColWidth="20.7109375" defaultRowHeight="15" x14ac:dyDescent="0.25"/>
  <cols>
    <col min="1" max="16384" width="20.7109375" style="38"/>
  </cols>
  <sheetData>
    <row r="1" spans="1:2" s="37" customFormat="1" x14ac:dyDescent="0.25">
      <c r="A1" s="37" t="s">
        <v>419</v>
      </c>
      <c r="B1" s="37" t="s">
        <v>423</v>
      </c>
    </row>
    <row r="2" spans="1:2" x14ac:dyDescent="0.25">
      <c r="A2" s="38" t="s">
        <v>409</v>
      </c>
      <c r="B2" s="38">
        <v>180</v>
      </c>
    </row>
    <row r="3" spans="1:2" x14ac:dyDescent="0.25">
      <c r="A3" s="38" t="s">
        <v>410</v>
      </c>
      <c r="B3" s="38">
        <v>360</v>
      </c>
    </row>
    <row r="4" spans="1:2" x14ac:dyDescent="0.25">
      <c r="A4" s="38" t="s">
        <v>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Cash Flows</vt:lpstr>
      <vt:lpstr>Property List</vt:lpstr>
      <vt:lpstr>Hidden Config</vt:lpstr>
      <vt:lpstr>rent_keys</vt:lpstr>
      <vt:lpstr>term_keys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Rubidge</dc:creator>
  <cp:lastModifiedBy>Mark Rubidge</cp:lastModifiedBy>
  <dcterms:created xsi:type="dcterms:W3CDTF">2022-01-30T01:39:48Z</dcterms:created>
  <dcterms:modified xsi:type="dcterms:W3CDTF">2022-02-26T21:01:17Z</dcterms:modified>
</cp:coreProperties>
</file>