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jtapia/Desktop/Capstone 2024 2_semestre/Fase 2.2/"/>
    </mc:Choice>
  </mc:AlternateContent>
  <xr:revisionPtr revIDLastSave="0" documentId="13_ncr:1_{A08FA0E7-9375-CD47-B055-E1F7E00FC8F2}" xr6:coauthVersionLast="47" xr6:coauthVersionMax="47" xr10:uidLastSave="{00000000-0000-0000-0000-000000000000}"/>
  <bookViews>
    <workbookView xWindow="0" yWindow="500" windowWidth="28800" windowHeight="1750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9" i="1" l="1"/>
  <c r="C48" i="1"/>
  <c r="K65" i="1"/>
  <c r="J65" i="1"/>
  <c r="H65" i="1"/>
  <c r="I65" i="1" s="1"/>
  <c r="F65" i="1"/>
  <c r="G65" i="1" s="1"/>
  <c r="E65" i="1"/>
  <c r="B65" i="1"/>
  <c r="J64" i="1"/>
  <c r="K64" i="1" s="1"/>
  <c r="K66" i="1" s="1"/>
  <c r="H64" i="1"/>
  <c r="I64" i="1" s="1"/>
  <c r="F64" i="1"/>
  <c r="G64" i="1" s="1"/>
  <c r="E64" i="1"/>
  <c r="B64" i="1"/>
  <c r="K63" i="1"/>
  <c r="J63" i="1"/>
  <c r="H63" i="1"/>
  <c r="I63" i="1" s="1"/>
  <c r="F63" i="1"/>
  <c r="G63" i="1" s="1"/>
  <c r="G66" i="1" s="1"/>
  <c r="E63" i="1"/>
  <c r="B63" i="1"/>
  <c r="B54" i="1"/>
  <c r="B43" i="1"/>
  <c r="B53" i="1"/>
  <c r="B42" i="1"/>
  <c r="B52" i="1"/>
  <c r="B41" i="1"/>
  <c r="J54" i="1"/>
  <c r="K54" i="1" s="1"/>
  <c r="H54" i="1"/>
  <c r="I54" i="1" s="1"/>
  <c r="F54" i="1"/>
  <c r="G54" i="1" s="1"/>
  <c r="E54" i="1"/>
  <c r="J53" i="1"/>
  <c r="K53" i="1" s="1"/>
  <c r="H53" i="1"/>
  <c r="I53" i="1" s="1"/>
  <c r="F53" i="1"/>
  <c r="G53" i="1" s="1"/>
  <c r="E53" i="1"/>
  <c r="J52" i="1"/>
  <c r="K52" i="1" s="1"/>
  <c r="H52" i="1"/>
  <c r="I52" i="1" s="1"/>
  <c r="F52" i="1"/>
  <c r="G52" i="1" s="1"/>
  <c r="E52" i="1"/>
  <c r="J43" i="1"/>
  <c r="K43" i="1" s="1"/>
  <c r="H43" i="1"/>
  <c r="I43" i="1" s="1"/>
  <c r="G43" i="1"/>
  <c r="E43" i="1"/>
  <c r="J42" i="1"/>
  <c r="K42" i="1" s="1"/>
  <c r="H42" i="1"/>
  <c r="I42" i="1" s="1"/>
  <c r="G42" i="1"/>
  <c r="E42" i="1"/>
  <c r="J41" i="1"/>
  <c r="K41" i="1" s="1"/>
  <c r="H41" i="1"/>
  <c r="I41" i="1" s="1"/>
  <c r="F41" i="1"/>
  <c r="G41" i="1" s="1"/>
  <c r="E41" i="1"/>
  <c r="B29" i="1"/>
  <c r="E29" i="1"/>
  <c r="G29" i="1"/>
  <c r="H29" i="1"/>
  <c r="I29" i="1" s="1"/>
  <c r="J29" i="1"/>
  <c r="K29" i="1" s="1"/>
  <c r="B19" i="1"/>
  <c r="B31" i="1"/>
  <c r="E66" i="1" l="1"/>
  <c r="I66" i="1"/>
  <c r="G55" i="1"/>
  <c r="K55" i="1"/>
  <c r="K44" i="1"/>
  <c r="I55" i="1"/>
  <c r="G44" i="1"/>
  <c r="I44" i="1"/>
  <c r="E55" i="1"/>
  <c r="E44" i="1"/>
  <c r="B30" i="1"/>
  <c r="B15" i="1"/>
  <c r="B16" i="1"/>
  <c r="B17" i="1"/>
  <c r="B18" i="1"/>
  <c r="B20" i="1"/>
  <c r="B14" i="1"/>
  <c r="C37" i="1"/>
  <c r="J30" i="1"/>
  <c r="K30" i="1" s="1"/>
  <c r="H30" i="1"/>
  <c r="I30" i="1" s="1"/>
  <c r="G30" i="1"/>
  <c r="E30" i="1"/>
  <c r="J31" i="1"/>
  <c r="K31" i="1" s="1"/>
  <c r="H31" i="1"/>
  <c r="I31" i="1" s="1"/>
  <c r="G31" i="1"/>
  <c r="E31" i="1"/>
  <c r="C66" i="1" l="1"/>
  <c r="C44" i="1"/>
  <c r="C45" i="1" s="1"/>
  <c r="C55" i="1"/>
  <c r="C56" i="1" s="1"/>
  <c r="D6" i="1" s="1"/>
  <c r="E32" i="1"/>
  <c r="G32" i="1"/>
  <c r="I32" i="1"/>
  <c r="K32" i="1"/>
  <c r="E14" i="1"/>
  <c r="E15" i="1"/>
  <c r="E16" i="1"/>
  <c r="E17" i="1"/>
  <c r="E18" i="1"/>
  <c r="E19" i="1"/>
  <c r="F20" i="1"/>
  <c r="G20" i="1" s="1"/>
  <c r="C67" i="1" l="1"/>
  <c r="D7" i="1" s="1"/>
  <c r="E20" i="1"/>
  <c r="H20" i="1"/>
  <c r="I20" i="1" s="1"/>
  <c r="J20" i="1"/>
  <c r="K20" i="1" s="1"/>
  <c r="G17" i="1"/>
  <c r="H17" i="1"/>
  <c r="I17" i="1" s="1"/>
  <c r="J17" i="1"/>
  <c r="K17" i="1" s="1"/>
  <c r="C25" i="1"/>
  <c r="J19" i="1"/>
  <c r="K19" i="1" s="1"/>
  <c r="H19" i="1"/>
  <c r="I19" i="1" s="1"/>
  <c r="F19" i="1"/>
  <c r="G19" i="1" s="1"/>
  <c r="J18" i="1"/>
  <c r="K18" i="1" s="1"/>
  <c r="H18" i="1"/>
  <c r="I18" i="1" s="1"/>
  <c r="F18" i="1"/>
  <c r="G18" i="1" s="1"/>
  <c r="J16" i="1"/>
  <c r="K16" i="1" s="1"/>
  <c r="H16" i="1"/>
  <c r="I16" i="1" s="1"/>
  <c r="F16" i="1"/>
  <c r="G16" i="1" s="1"/>
  <c r="J15" i="1"/>
  <c r="H15" i="1"/>
  <c r="I15" i="1" s="1"/>
  <c r="F15" i="1"/>
  <c r="G15" i="1" s="1"/>
  <c r="J14" i="1"/>
  <c r="K14" i="1" s="1"/>
  <c r="H14" i="1"/>
  <c r="I14" i="1" s="1"/>
  <c r="G14" i="1"/>
  <c r="D5" i="1" l="1"/>
  <c r="E21" i="1"/>
  <c r="G21" i="1"/>
  <c r="I21" i="1"/>
  <c r="K15" i="1"/>
  <c r="C32" i="1" l="1"/>
  <c r="C33" i="1" s="1"/>
  <c r="K21" i="1"/>
  <c r="C21" i="1" s="1"/>
  <c r="C22" i="1" s="1"/>
  <c r="C6" i="1" s="1"/>
  <c r="E6" i="1" s="1"/>
  <c r="D4" i="1" l="1"/>
  <c r="C7" i="1"/>
  <c r="E7" i="1" s="1"/>
  <c r="C5" i="1"/>
  <c r="E5" i="1" s="1"/>
  <c r="C4" i="1"/>
  <c r="E4" i="1" l="1"/>
</calcChain>
</file>

<file path=xl/sharedStrings.xml><?xml version="1.0" encoding="utf-8"?>
<sst xmlns="http://schemas.openxmlformats.org/spreadsheetml/2006/main" count="184" uniqueCount="89">
  <si>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</si>
  <si>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</si>
  <si>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</si>
  <si>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</si>
  <si>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</si>
  <si>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</si>
  <si>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</si>
  <si>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</si>
  <si>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</si>
  <si>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</si>
  <si>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</si>
  <si>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</si>
  <si>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</si>
  <si>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</si>
  <si>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</si>
  <si>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</si>
  <si>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</si>
  <si>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</si>
  <si>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</si>
  <si>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</si>
  <si>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</si>
  <si>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</si>
  <si>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</si>
  <si>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</si>
  <si>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</si>
  <si>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</si>
  <si>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</si>
  <si>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</si>
  <si>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</si>
  <si>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</si>
  <si>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</si>
  <si>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</si>
  <si>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</si>
  <si>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</si>
  <si>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</si>
  <si>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</si>
  <si>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</si>
  <si>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</si>
  <si>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</si>
  <si>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</si>
  <si>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</si>
  <si>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</si>
  <si>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</si>
  <si>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</si>
  <si>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</si>
  <si>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</si>
  <si>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</si>
  <si>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</si>
  <si>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</si>
  <si>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</si>
  <si>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</si>
  <si>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</si>
  <si>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</si>
  <si>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</si>
  <si>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</si>
  <si>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</si>
  <si>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</si>
  <si>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</si>
  <si>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</si>
  <si>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</si>
  <si>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</si>
  <si>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</si>
  <si>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</si>
  <si>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</si>
  <si>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</si>
  <si>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</si>
  <si>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</si>
  <si>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</si>
  <si>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</si>
  <si>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</si>
  <si>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</si>
  <si>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</si>
  <si>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</si>
  <si>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</si>
  <si>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</si>
  <si>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</si>
  <si>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Michael Marin</t>
  </si>
  <si>
    <t>Cristian Ojeda</t>
  </si>
  <si>
    <t>Karla Martinez</t>
  </si>
  <si>
    <t>Vicente Laguna</t>
  </si>
  <si>
    <t>x</t>
  </si>
  <si>
    <t>Continuidad</t>
  </si>
  <si>
    <t>Lenguaje</t>
  </si>
  <si>
    <t>Manos en los Bolsillos</t>
  </si>
  <si>
    <t>Lenguaje Técnico</t>
  </si>
  <si>
    <t>Observaciones</t>
  </si>
  <si>
    <t>Mejorar descripción requisitos de negocio, cuidado en postura y lenguaje en especial uso de modismos cotidianos</t>
  </si>
  <si>
    <t>es una presentacíon técnica, uso del tiempo y continuidad.</t>
  </si>
  <si>
    <t>Grupo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</si>
</sst>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4" fillId="0" borderId="0" xfId="0" applyFont="1"/>
    <xf numFmtId="0" fontId="14" fillId="0" borderId="30" xfId="0" applyFont="1" applyBorder="1" applyAlignment="1">
      <alignment horizontal="left"/>
    </xf>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8" t="s">
        <v>18</v>
      </c>
      <c r="B1" s="58" t="s">
        <v>19</v>
      </c>
      <c r="C1" s="58"/>
      <c r="D1" s="58"/>
      <c r="E1" s="58"/>
      <c r="F1" s="58" t="s">
        <v>20</v>
      </c>
    </row>
    <row r="2" spans="1:6" ht="16" x14ac:dyDescent="0.2">
      <c r="A2" s="58"/>
      <c r="B2" s="59" t="s">
        <v>29</v>
      </c>
      <c r="C2" s="59" t="s">
        <v>21</v>
      </c>
      <c r="D2" s="36" t="s">
        <v>22</v>
      </c>
      <c r="E2" s="35" t="s">
        <v>7</v>
      </c>
      <c r="F2" s="58"/>
    </row>
    <row r="3" spans="1:6" x14ac:dyDescent="0.2">
      <c r="A3" s="58"/>
      <c r="B3" s="59"/>
      <c r="C3" s="59"/>
      <c r="D3" s="37">
        <v>-0.3</v>
      </c>
      <c r="E3" s="37">
        <v>0</v>
      </c>
      <c r="F3" s="58"/>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927"/>
  <sheetViews>
    <sheetView tabSelected="1" zoomScale="120" zoomScaleNormal="120" workbookViewId="0">
      <selection activeCell="A8" sqref="A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1" spans="1:11" ht="15" customHeight="1" x14ac:dyDescent="0.25">
      <c r="A1" s="51" t="s">
        <v>88</v>
      </c>
    </row>
    <row r="2" spans="1:11" x14ac:dyDescent="0.2">
      <c r="C2" s="2">
        <v>0.75</v>
      </c>
      <c r="D2" s="2">
        <v>0.25</v>
      </c>
      <c r="E2" s="75">
        <v>1</v>
      </c>
    </row>
    <row r="3" spans="1:11" ht="16" x14ac:dyDescent="0.2">
      <c r="B3" s="3" t="s">
        <v>2</v>
      </c>
      <c r="C3" s="40" t="s">
        <v>9</v>
      </c>
      <c r="D3" s="41" t="s">
        <v>15</v>
      </c>
      <c r="E3" s="61"/>
    </row>
    <row r="4" spans="1:11" x14ac:dyDescent="0.2">
      <c r="A4" s="4">
        <v>1</v>
      </c>
      <c r="B4" s="28" t="s">
        <v>76</v>
      </c>
      <c r="C4" s="5">
        <f>EVALUACION1!$C$22</f>
        <v>6.6</v>
      </c>
      <c r="D4" s="5">
        <f>$C$33</f>
        <v>4.5999999999999996</v>
      </c>
      <c r="E4" s="6">
        <f>C4*C$2+D4*D$2</f>
        <v>6.1</v>
      </c>
      <c r="G4" s="1"/>
    </row>
    <row r="5" spans="1:11" x14ac:dyDescent="0.2">
      <c r="A5" s="4">
        <v>2</v>
      </c>
      <c r="B5" s="28" t="s">
        <v>77</v>
      </c>
      <c r="C5" s="5">
        <f>EVALUACION1!$C$22</f>
        <v>6.6</v>
      </c>
      <c r="D5" s="5">
        <f>C45</f>
        <v>4.5999999999999996</v>
      </c>
      <c r="E5" s="6">
        <f t="shared" ref="E5:E7" si="0">C5*C$2+D5*D$2</f>
        <v>6.1</v>
      </c>
      <c r="G5" s="1"/>
    </row>
    <row r="6" spans="1:11" x14ac:dyDescent="0.2">
      <c r="A6" s="4">
        <v>3</v>
      </c>
      <c r="B6" s="28" t="s">
        <v>78</v>
      </c>
      <c r="C6" s="5">
        <f>EVALUACION1!$C$22</f>
        <v>6.6</v>
      </c>
      <c r="D6" s="5">
        <f>C56</f>
        <v>7</v>
      </c>
      <c r="E6" s="6">
        <f t="shared" si="0"/>
        <v>6.6999999999999993</v>
      </c>
      <c r="G6" s="1"/>
    </row>
    <row r="7" spans="1:11" x14ac:dyDescent="0.2">
      <c r="A7" s="4">
        <v>4</v>
      </c>
      <c r="B7" s="28" t="s">
        <v>79</v>
      </c>
      <c r="C7" s="5">
        <f>EVALUACION1!$C$22</f>
        <v>6.6</v>
      </c>
      <c r="D7" s="5">
        <f>C67</f>
        <v>7</v>
      </c>
      <c r="E7" s="6">
        <f t="shared" si="0"/>
        <v>6.6999999999999993</v>
      </c>
      <c r="G7" s="1"/>
    </row>
    <row r="8" spans="1:11" ht="15" customHeight="1" thickBot="1" x14ac:dyDescent="0.25"/>
    <row r="9" spans="1:11" ht="15" customHeight="1" x14ac:dyDescent="0.2">
      <c r="B9" s="52" t="s">
        <v>85</v>
      </c>
      <c r="C9" s="53" t="s">
        <v>86</v>
      </c>
      <c r="D9" s="53"/>
      <c r="E9" s="53"/>
      <c r="F9" s="53"/>
      <c r="G9" s="53"/>
      <c r="H9" s="53"/>
      <c r="I9" s="54"/>
    </row>
    <row r="10" spans="1:11" ht="15" customHeight="1" thickBot="1" x14ac:dyDescent="0.25">
      <c r="B10" s="55"/>
      <c r="C10" s="56" t="s">
        <v>87</v>
      </c>
      <c r="D10" s="56"/>
      <c r="E10" s="56"/>
      <c r="F10" s="56"/>
      <c r="G10" s="56"/>
      <c r="H10" s="56"/>
      <c r="I10" s="57"/>
    </row>
    <row r="12" spans="1:11" ht="19" outlineLevel="1" x14ac:dyDescent="0.2">
      <c r="A12" s="76" t="s">
        <v>9</v>
      </c>
      <c r="B12" s="15"/>
      <c r="C12" s="62" t="s">
        <v>10</v>
      </c>
      <c r="D12" s="69" t="s">
        <v>11</v>
      </c>
      <c r="E12" s="74"/>
      <c r="F12" s="74"/>
      <c r="G12" s="74"/>
      <c r="H12" s="74"/>
      <c r="I12" s="74"/>
      <c r="J12" s="74"/>
      <c r="K12" s="70"/>
    </row>
    <row r="13" spans="1:11" outlineLevel="1" x14ac:dyDescent="0.2">
      <c r="A13" s="72"/>
      <c r="B13" s="25" t="s">
        <v>12</v>
      </c>
      <c r="C13" s="61"/>
      <c r="D13" s="69" t="s">
        <v>5</v>
      </c>
      <c r="E13" s="70"/>
      <c r="F13" s="69" t="s">
        <v>6</v>
      </c>
      <c r="G13" s="70"/>
      <c r="H13" s="73" t="s">
        <v>27</v>
      </c>
      <c r="I13" s="70"/>
      <c r="J13" s="69" t="s">
        <v>7</v>
      </c>
      <c r="K13" s="70"/>
    </row>
    <row r="14" spans="1:11" ht="26" outlineLevel="1" x14ac:dyDescent="0.2">
      <c r="A14" s="77"/>
      <c r="B14" s="31" t="str">
        <f>RUBRICA!A4</f>
        <v>1. Implementa una metodología que permite el logro de los objetivos propuestos, de acuerdo a los estándares de la disciplina.</v>
      </c>
      <c r="C14" s="29" t="s">
        <v>5</v>
      </c>
      <c r="D14" s="17"/>
      <c r="E14" s="17" t="str">
        <f>IF(D14="X",100*0.1,"")</f>
        <v/>
      </c>
      <c r="F14" s="17" t="s">
        <v>80</v>
      </c>
      <c r="G14" s="17">
        <f>IF(F14="X",60*0.1,"")</f>
        <v>6</v>
      </c>
      <c r="H14" s="17" t="str">
        <f t="shared" ref="H14:H17" si="1">IF($C14=ML,"X","")</f>
        <v/>
      </c>
      <c r="I14" s="17" t="str">
        <f>IF(H14="X",30*0.1,"")</f>
        <v/>
      </c>
      <c r="J14" s="17" t="str">
        <f t="shared" ref="J14:J17" si="2">IF($C14=NL,"X","")</f>
        <v/>
      </c>
      <c r="K14" s="17" t="str">
        <f t="shared" ref="K14:K17" si="3">IF($J14="X",0,"")</f>
        <v/>
      </c>
    </row>
    <row r="15" spans="1:11" ht="39" outlineLevel="1" x14ac:dyDescent="0.2">
      <c r="A15" s="77"/>
      <c r="B15" s="31" t="str">
        <f>RUBRICA!A5</f>
        <v>2. Genera evidencias que dan cuenta del cumplimiento del Proyecto CAPSTONE, en relación a documentación, programación y almacenamiento de datos, de acuerdo a lo planificado por el equipo y que cumpla con estándares de desarrollo de la industria</v>
      </c>
      <c r="C15" s="29" t="s">
        <v>5</v>
      </c>
      <c r="D15" s="17" t="s">
        <v>80</v>
      </c>
      <c r="E15" s="17">
        <f>IF(D15="X",100*0.2,"")</f>
        <v>20</v>
      </c>
      <c r="F15" s="17" t="str">
        <f t="shared" ref="F15:F16" si="4">IF($C15=L,"X","")</f>
        <v/>
      </c>
      <c r="G15" s="17" t="str">
        <f>IF(F15="X",60*0.2,"")</f>
        <v/>
      </c>
      <c r="H15" s="17" t="str">
        <f t="shared" si="1"/>
        <v/>
      </c>
      <c r="I15" s="17" t="str">
        <f>IF(H15="X",30*0.2,"")</f>
        <v/>
      </c>
      <c r="J15" s="17" t="str">
        <f t="shared" si="2"/>
        <v/>
      </c>
      <c r="K15" s="17" t="str">
        <f t="shared" si="3"/>
        <v/>
      </c>
    </row>
    <row r="16" spans="1:11" outlineLevel="1" x14ac:dyDescent="0.2">
      <c r="A16" s="77"/>
      <c r="B16" s="31" t="str">
        <f>RUBRICA!A7</f>
        <v>4. Relaciona el Proyecto APT con las competencias del perfil de egreso de su Plan de Estudio.</v>
      </c>
      <c r="C16" s="29" t="s">
        <v>5</v>
      </c>
      <c r="D16" s="17" t="s">
        <v>80</v>
      </c>
      <c r="E16" s="17">
        <f>IF(D16="X",100*0.05,"")</f>
        <v>5</v>
      </c>
      <c r="F16" s="17" t="str">
        <f t="shared" si="4"/>
        <v/>
      </c>
      <c r="G16" s="17" t="str">
        <f>IF(F16="X",60*0.05,"")</f>
        <v/>
      </c>
      <c r="H16" s="17" t="str">
        <f t="shared" si="1"/>
        <v/>
      </c>
      <c r="I16" s="17" t="str">
        <f>IF(H16="X",30*0.05,"")</f>
        <v/>
      </c>
      <c r="J16" s="17" t="str">
        <f t="shared" si="2"/>
        <v/>
      </c>
      <c r="K16" s="17" t="str">
        <f t="shared" si="3"/>
        <v/>
      </c>
    </row>
    <row r="17" spans="1:12" ht="26" outlineLevel="1" x14ac:dyDescent="0.2">
      <c r="A17" s="77"/>
      <c r="B17" s="31" t="str">
        <f>RUBRICA!A8</f>
        <v>5. Utiliza de manera precisa el lenguaje técnico en los entregables de acuerdo con lo requerido por la disciplina.</v>
      </c>
      <c r="C17" s="29" t="s">
        <v>5</v>
      </c>
      <c r="D17" s="17" t="s">
        <v>80</v>
      </c>
      <c r="E17" s="17">
        <f>IF(D17="X",100*0.05,"")</f>
        <v>5</v>
      </c>
      <c r="F17" s="17"/>
      <c r="G17" s="17" t="str">
        <f>IF(F17="X",60*0.05,"")</f>
        <v/>
      </c>
      <c r="H17" s="17" t="str">
        <f t="shared" si="1"/>
        <v/>
      </c>
      <c r="I17" s="17" t="str">
        <f>IF(H17="X",30*0.05,"")</f>
        <v/>
      </c>
      <c r="J17" s="17" t="str">
        <f t="shared" si="2"/>
        <v/>
      </c>
      <c r="K17" s="17" t="str">
        <f t="shared" si="3"/>
        <v/>
      </c>
    </row>
    <row r="18" spans="1:12" ht="26" outlineLevel="1" x14ac:dyDescent="0.2">
      <c r="A18" s="77"/>
      <c r="B18" s="31" t="str">
        <f>RUBRICA!A9</f>
        <v xml:space="preserve">6. Utiliza correctamente las reglas de redacción, ortografía (literal, puntual, acentual) y las normas para citas y referencias. </v>
      </c>
      <c r="C18" s="29" t="s">
        <v>5</v>
      </c>
      <c r="D18" s="17" t="s">
        <v>80</v>
      </c>
      <c r="E18" s="17">
        <f>IF(D18="X",100*0.05,"")</f>
        <v>5</v>
      </c>
      <c r="F18" s="17" t="str">
        <f>IF($C18=L,"X","")</f>
        <v/>
      </c>
      <c r="G18" s="17" t="str">
        <f>IF(F18="X",60*0.05,"")</f>
        <v/>
      </c>
      <c r="H18" s="17" t="str">
        <f>IF($C18=ML,"X","")</f>
        <v/>
      </c>
      <c r="I18" s="17" t="str">
        <f>IF(H18="X",30*0.05,"")</f>
        <v/>
      </c>
      <c r="J18" s="17" t="str">
        <f>IF($C18=NL,"X","")</f>
        <v/>
      </c>
      <c r="K18" s="17" t="str">
        <f t="shared" ref="K18:K20" si="5">IF($J18="X",0,"")</f>
        <v/>
      </c>
    </row>
    <row r="19" spans="1:12" ht="26" outlineLevel="1" x14ac:dyDescent="0.2">
      <c r="A19" s="77"/>
      <c r="B19" s="31" t="str">
        <f>RUBRICA!A10</f>
        <v>7. Entrega la documentación y evidencias requerida por la asignatura de acuerdo a la estrucutra y nombres solicitados, guardando todas las evidencias de avances en Git</v>
      </c>
      <c r="C19" s="29" t="s">
        <v>5</v>
      </c>
      <c r="D19" s="17" t="s">
        <v>80</v>
      </c>
      <c r="E19" s="17">
        <f>IF(D19="X",100*0.15,"")</f>
        <v>15</v>
      </c>
      <c r="F19" s="17" t="str">
        <f>IF($C19=L,"X","")</f>
        <v/>
      </c>
      <c r="G19" s="17" t="str">
        <f>IF(F19="X",60*0.15,"")</f>
        <v/>
      </c>
      <c r="H19" s="17" t="str">
        <f>IF($C19=ML,"X","")</f>
        <v/>
      </c>
      <c r="I19" s="17" t="str">
        <f>IF(H19="X",30*0.15,"")</f>
        <v/>
      </c>
      <c r="J19" s="17" t="str">
        <f>IF($C19=NL,"X","")</f>
        <v/>
      </c>
      <c r="K19" s="17" t="str">
        <f t="shared" si="5"/>
        <v/>
      </c>
    </row>
    <row r="20" spans="1:12" ht="22.75" customHeight="1" outlineLevel="1" x14ac:dyDescent="0.2">
      <c r="A20" s="77"/>
      <c r="B20" s="31" t="str">
        <f>RUBRICA!A12</f>
        <v>9.-Generan evidencias claras dentro del repositorio  del aporte de cada uno de los integrantes del equipo que permitan identificar la equidad en el trabajo y la participación de cada estudiante.</v>
      </c>
      <c r="C20" s="29" t="s">
        <v>5</v>
      </c>
      <c r="D20" s="17" t="s">
        <v>80</v>
      </c>
      <c r="E20" s="17">
        <f>IF(D20="X",100*0.15,"")</f>
        <v>15</v>
      </c>
      <c r="F20" s="17" t="str">
        <f>IF($C20=L,"X","")</f>
        <v/>
      </c>
      <c r="G20" s="17" t="str">
        <f>IF(F20="X",60*0.15,"")</f>
        <v/>
      </c>
      <c r="H20" s="17" t="str">
        <f>IF($C20=ML,"X","")</f>
        <v/>
      </c>
      <c r="I20" s="17" t="str">
        <f>IF(H20="X",30*0.15,"")</f>
        <v/>
      </c>
      <c r="J20" s="17" t="str">
        <f>IF($C20=NL,"X","")</f>
        <v/>
      </c>
      <c r="K20" s="17" t="str">
        <f t="shared" si="5"/>
        <v/>
      </c>
    </row>
    <row r="21" spans="1:12" ht="15.75" customHeight="1" outlineLevel="1" x14ac:dyDescent="0.25">
      <c r="A21" s="72"/>
      <c r="B21" s="30" t="s">
        <v>4</v>
      </c>
      <c r="C21" s="34">
        <f>E21+G21+I21+K21</f>
        <v>71</v>
      </c>
      <c r="D21" s="20"/>
      <c r="E21" s="20">
        <f>SUM(E14:E20)</f>
        <v>65</v>
      </c>
      <c r="F21" s="20"/>
      <c r="G21" s="20">
        <f>SUM(G14:G20)</f>
        <v>6</v>
      </c>
      <c r="H21" s="20"/>
      <c r="I21" s="20">
        <f>SUM(I14:I20)</f>
        <v>0</v>
      </c>
      <c r="J21" s="20"/>
      <c r="K21" s="20">
        <f>SUM(K14:K20)</f>
        <v>0</v>
      </c>
    </row>
    <row r="22" spans="1:12" ht="15.75" customHeight="1" outlineLevel="1" x14ac:dyDescent="0.25">
      <c r="A22" s="61"/>
      <c r="B22" s="33" t="s">
        <v>13</v>
      </c>
      <c r="C22" s="21">
        <f>VLOOKUP(C21,ESCALA_IEP!A1:B152,2,FALSE)</f>
        <v>6.6</v>
      </c>
    </row>
    <row r="23" spans="1:12" ht="15.75" customHeight="1" x14ac:dyDescent="0.2"/>
    <row r="24" spans="1:12" ht="15.75" customHeight="1" x14ac:dyDescent="0.2"/>
    <row r="25" spans="1:12" ht="15.75" customHeight="1" x14ac:dyDescent="0.2">
      <c r="A25" s="71" t="s">
        <v>15</v>
      </c>
      <c r="B25" s="60" t="s">
        <v>16</v>
      </c>
      <c r="C25" s="63" t="str">
        <f>$B$4</f>
        <v>Michael Marin</v>
      </c>
      <c r="D25" s="64"/>
      <c r="E25" s="64"/>
      <c r="F25" s="64"/>
      <c r="G25" s="64"/>
      <c r="H25" s="64"/>
      <c r="I25" s="64"/>
      <c r="J25" s="64"/>
      <c r="K25" s="65"/>
    </row>
    <row r="26" spans="1:12" ht="15.75" customHeight="1" x14ac:dyDescent="0.2">
      <c r="A26" s="72"/>
      <c r="B26" s="61"/>
      <c r="C26" s="66"/>
      <c r="D26" s="67"/>
      <c r="E26" s="67"/>
      <c r="F26" s="67"/>
      <c r="G26" s="67"/>
      <c r="H26" s="67"/>
      <c r="I26" s="67"/>
      <c r="J26" s="67"/>
      <c r="K26" s="68"/>
    </row>
    <row r="27" spans="1:12" ht="15.75" customHeight="1" x14ac:dyDescent="0.2">
      <c r="A27" s="72"/>
      <c r="B27" s="15" t="s">
        <v>17</v>
      </c>
      <c r="C27" s="62" t="s">
        <v>10</v>
      </c>
      <c r="D27" s="69" t="s">
        <v>11</v>
      </c>
      <c r="E27" s="74"/>
      <c r="F27" s="74"/>
      <c r="G27" s="74"/>
      <c r="H27" s="74"/>
      <c r="I27" s="74"/>
      <c r="J27" s="74"/>
      <c r="K27" s="70"/>
    </row>
    <row r="28" spans="1:12" ht="15.75" customHeight="1" x14ac:dyDescent="0.2">
      <c r="A28" s="72"/>
      <c r="B28" s="16" t="s">
        <v>12</v>
      </c>
      <c r="C28" s="61"/>
      <c r="D28" s="69" t="s">
        <v>5</v>
      </c>
      <c r="E28" s="70"/>
      <c r="F28" s="69" t="s">
        <v>6</v>
      </c>
      <c r="G28" s="70"/>
      <c r="H28" s="73" t="s">
        <v>27</v>
      </c>
      <c r="I28" s="70"/>
      <c r="J28" s="69" t="s">
        <v>7</v>
      </c>
      <c r="K28" s="70"/>
    </row>
    <row r="29" spans="1:12" x14ac:dyDescent="0.2">
      <c r="A29" s="72"/>
      <c r="B29" s="31" t="str">
        <f>RUBRICA!A6</f>
        <v>3. Relaciona el Proyecto APT con sus intereses profesionales. *</v>
      </c>
      <c r="C29" s="29" t="s">
        <v>5</v>
      </c>
      <c r="D29" s="17" t="s">
        <v>80</v>
      </c>
      <c r="E29" s="17">
        <f>IF(D29="X",100*0.05,"")</f>
        <v>5</v>
      </c>
      <c r="F29" s="17"/>
      <c r="G29" s="17" t="str">
        <f>IF(F29="X",60*0.05,"")</f>
        <v/>
      </c>
      <c r="H29" s="17" t="str">
        <f t="shared" ref="H29:H31" si="6">IF($C29=ML,"X","")</f>
        <v/>
      </c>
      <c r="I29" s="17" t="str">
        <f>IF(H29="X",30*0.05,"")</f>
        <v/>
      </c>
      <c r="J29" s="17" t="str">
        <f t="shared" ref="J29:J31" si="7">IF($C29=NL,"X","")</f>
        <v/>
      </c>
      <c r="K29" s="17" t="str">
        <f t="shared" ref="K29:K31" si="8">IF($J29="X",0,"")</f>
        <v/>
      </c>
      <c r="L29" t="s">
        <v>81</v>
      </c>
    </row>
    <row r="30" spans="1:12" ht="24.5" customHeight="1" x14ac:dyDescent="0.2">
      <c r="A30" s="72"/>
      <c r="B30" s="31" t="str">
        <f>RUBRICA!A11</f>
        <v>8. Expone el tema utilizando un lenguaje técnico disciplinar al presentar la propuesta y responde evidenciando un manejo de la información. *</v>
      </c>
      <c r="C30" s="29" t="s">
        <v>5</v>
      </c>
      <c r="D30" s="17"/>
      <c r="E30" s="17" t="str">
        <f>IF(D30="X",100*0.1,"")</f>
        <v/>
      </c>
      <c r="F30" s="17" t="s">
        <v>80</v>
      </c>
      <c r="G30" s="17">
        <f>IF(F30="X",60*0.1,"")</f>
        <v>6</v>
      </c>
      <c r="H30" s="17" t="str">
        <f t="shared" si="6"/>
        <v/>
      </c>
      <c r="I30" s="17" t="str">
        <f>IF(H30="X",30*0.1,"")</f>
        <v/>
      </c>
      <c r="J30" s="17" t="str">
        <f t="shared" si="7"/>
        <v/>
      </c>
      <c r="K30" s="17" t="str">
        <f t="shared" si="8"/>
        <v/>
      </c>
      <c r="L30" t="s">
        <v>84</v>
      </c>
    </row>
    <row r="31" spans="1:12" ht="25.75" customHeight="1" x14ac:dyDescent="0.2">
      <c r="A31" s="72"/>
      <c r="B31" s="31" t="str">
        <f>RUBRICA!A13</f>
        <v>10. Colaboración y trabajo en equipo *</v>
      </c>
      <c r="C31" s="29" t="s">
        <v>5</v>
      </c>
      <c r="D31" s="17"/>
      <c r="E31" s="17" t="str">
        <f>IF(D31="X",100*0.1,"")</f>
        <v/>
      </c>
      <c r="F31" s="17" t="s">
        <v>80</v>
      </c>
      <c r="G31" s="17">
        <f>IF(F31="X",60*0.1,"")</f>
        <v>6</v>
      </c>
      <c r="H31" s="17" t="str">
        <f t="shared" si="6"/>
        <v/>
      </c>
      <c r="I31" s="17" t="str">
        <f>IF(H31="X",30*0.1,"")</f>
        <v/>
      </c>
      <c r="J31" s="17" t="str">
        <f t="shared" si="7"/>
        <v/>
      </c>
      <c r="K31" s="17" t="str">
        <f t="shared" si="8"/>
        <v/>
      </c>
    </row>
    <row r="32" spans="1:12" ht="15.75" customHeight="1" x14ac:dyDescent="0.25">
      <c r="A32" s="72"/>
      <c r="B32" s="22" t="s">
        <v>14</v>
      </c>
      <c r="C32" s="19">
        <f>E32+G32+I32+K32</f>
        <v>17</v>
      </c>
      <c r="D32" s="20"/>
      <c r="E32" s="20">
        <f>SUM(E29:E31)</f>
        <v>5</v>
      </c>
      <c r="F32" s="20"/>
      <c r="G32" s="20">
        <f>SUM(G29:G31)</f>
        <v>12</v>
      </c>
      <c r="H32" s="20"/>
      <c r="I32" s="20">
        <f>SUM(I29:I31)</f>
        <v>0</v>
      </c>
      <c r="J32" s="20"/>
      <c r="K32" s="20">
        <f>SUM(K30:K31)</f>
        <v>0</v>
      </c>
    </row>
    <row r="33" spans="1:12" ht="15.75" customHeight="1" x14ac:dyDescent="0.25">
      <c r="A33" s="61"/>
      <c r="B33" s="18" t="s">
        <v>13</v>
      </c>
      <c r="C33" s="21">
        <f>VLOOKUP(C32,ESCALA_TRAB_EQUIP!A1:B52,2,FALSE)</f>
        <v>4.5999999999999996</v>
      </c>
    </row>
    <row r="34" spans="1:12" ht="15.75" customHeight="1" x14ac:dyDescent="0.25">
      <c r="B34" s="23"/>
      <c r="C34" s="24"/>
    </row>
    <row r="35" spans="1:12" ht="15.75" customHeight="1" x14ac:dyDescent="0.25">
      <c r="B35" s="23"/>
      <c r="C35" s="24"/>
    </row>
    <row r="36" spans="1:12" ht="15.75" customHeight="1" x14ac:dyDescent="0.2"/>
    <row r="37" spans="1:12" ht="15.75" customHeight="1" x14ac:dyDescent="0.2">
      <c r="A37" s="71" t="s">
        <v>15</v>
      </c>
      <c r="B37" s="60" t="s">
        <v>16</v>
      </c>
      <c r="C37" s="63" t="str">
        <f>B5</f>
        <v>Cristian Ojeda</v>
      </c>
      <c r="D37" s="64"/>
      <c r="E37" s="64"/>
      <c r="F37" s="64"/>
      <c r="G37" s="64"/>
      <c r="H37" s="64"/>
      <c r="I37" s="64"/>
      <c r="J37" s="64"/>
      <c r="K37" s="65"/>
    </row>
    <row r="38" spans="1:12" ht="15.75" customHeight="1" x14ac:dyDescent="0.2">
      <c r="A38" s="72"/>
      <c r="B38" s="61"/>
      <c r="C38" s="66"/>
      <c r="D38" s="67"/>
      <c r="E38" s="67"/>
      <c r="F38" s="67"/>
      <c r="G38" s="67"/>
      <c r="H38" s="67"/>
      <c r="I38" s="67"/>
      <c r="J38" s="67"/>
      <c r="K38" s="68"/>
    </row>
    <row r="39" spans="1:12" ht="15.75" customHeight="1" x14ac:dyDescent="0.2">
      <c r="A39" s="72"/>
      <c r="B39" s="15" t="s">
        <v>17</v>
      </c>
      <c r="C39" s="62" t="s">
        <v>10</v>
      </c>
      <c r="D39" s="69" t="s">
        <v>11</v>
      </c>
      <c r="E39" s="74"/>
      <c r="F39" s="74"/>
      <c r="G39" s="74"/>
      <c r="H39" s="74"/>
      <c r="I39" s="74"/>
      <c r="J39" s="74"/>
      <c r="K39" s="70"/>
    </row>
    <row r="40" spans="1:12" ht="15.75" customHeight="1" x14ac:dyDescent="0.2">
      <c r="A40" s="72"/>
      <c r="B40" s="16" t="s">
        <v>12</v>
      </c>
      <c r="C40" s="61"/>
      <c r="D40" s="69" t="s">
        <v>5</v>
      </c>
      <c r="E40" s="70"/>
      <c r="F40" s="69" t="s">
        <v>6</v>
      </c>
      <c r="G40" s="70"/>
      <c r="H40" s="73" t="s">
        <v>27</v>
      </c>
      <c r="I40" s="70"/>
      <c r="J40" s="69" t="s">
        <v>7</v>
      </c>
      <c r="K40" s="70"/>
    </row>
    <row r="41" spans="1:12" ht="15.75" customHeight="1" x14ac:dyDescent="0.2">
      <c r="A41" s="72"/>
      <c r="B41" s="31" t="str">
        <f>RUBRICA!A6</f>
        <v>3. Relaciona el Proyecto APT con sus intereses profesionales. *</v>
      </c>
      <c r="C41" s="29" t="s">
        <v>5</v>
      </c>
      <c r="D41" s="17" t="s">
        <v>80</v>
      </c>
      <c r="E41" s="17">
        <f>IF(D41="X",100*0.05,"")</f>
        <v>5</v>
      </c>
      <c r="F41" s="17" t="str">
        <f t="shared" ref="F41" si="9">IF($C41=L,"X","")</f>
        <v/>
      </c>
      <c r="G41" s="17" t="str">
        <f>IF(F41="X",60*0.05,"")</f>
        <v/>
      </c>
      <c r="H41" s="17" t="str">
        <f t="shared" ref="H41:H43" si="10">IF($C41=ML,"X","")</f>
        <v/>
      </c>
      <c r="I41" s="17" t="str">
        <f>IF(H41="X",30*0.05,"")</f>
        <v/>
      </c>
      <c r="J41" s="17" t="str">
        <f t="shared" ref="J41:J43" si="11">IF($C41=NL,"X","")</f>
        <v/>
      </c>
      <c r="K41" s="17" t="str">
        <f t="shared" ref="K41:K43" si="12">IF($J41="X",0,"")</f>
        <v/>
      </c>
      <c r="L41" t="s">
        <v>81</v>
      </c>
    </row>
    <row r="42" spans="1:12" ht="25.75" customHeight="1" x14ac:dyDescent="0.2">
      <c r="A42" s="72"/>
      <c r="B42" s="31" t="str">
        <f>RUBRICA!A11</f>
        <v>8. Expone el tema utilizando un lenguaje técnico disciplinar al presentar la propuesta y responde evidenciando un manejo de la información. *</v>
      </c>
      <c r="C42" s="29" t="s">
        <v>5</v>
      </c>
      <c r="D42" s="17"/>
      <c r="E42" s="17" t="str">
        <f>IF(D42="X",100*0.1,"")</f>
        <v/>
      </c>
      <c r="F42" s="17" t="s">
        <v>80</v>
      </c>
      <c r="G42" s="17">
        <f>IF(F42="X",60*0.1,"")</f>
        <v>6</v>
      </c>
      <c r="H42" s="17" t="str">
        <f t="shared" si="10"/>
        <v/>
      </c>
      <c r="I42" s="17" t="str">
        <f>IF(H42="X",30*0.1,"")</f>
        <v/>
      </c>
      <c r="J42" s="17" t="str">
        <f t="shared" si="11"/>
        <v/>
      </c>
      <c r="K42" s="17" t="str">
        <f t="shared" si="12"/>
        <v/>
      </c>
      <c r="L42" t="s">
        <v>82</v>
      </c>
    </row>
    <row r="43" spans="1:12" x14ac:dyDescent="0.2">
      <c r="A43" s="72"/>
      <c r="B43" s="31" t="str">
        <f>RUBRICA!A13</f>
        <v>10. Colaboración y trabajo en equipo *</v>
      </c>
      <c r="C43" s="29" t="s">
        <v>5</v>
      </c>
      <c r="D43" s="17"/>
      <c r="E43" s="17" t="str">
        <f>IF(D43="X",100*0.1,"")</f>
        <v/>
      </c>
      <c r="F43" s="17" t="s">
        <v>80</v>
      </c>
      <c r="G43" s="17">
        <f>IF(F43="X",60*0.1,"")</f>
        <v>6</v>
      </c>
      <c r="H43" s="17" t="str">
        <f t="shared" si="10"/>
        <v/>
      </c>
      <c r="I43" s="17" t="str">
        <f>IF(H43="X",30*0.1,"")</f>
        <v/>
      </c>
      <c r="J43" s="17" t="str">
        <f t="shared" si="11"/>
        <v/>
      </c>
      <c r="K43" s="17" t="str">
        <f t="shared" si="12"/>
        <v/>
      </c>
      <c r="L43" t="s">
        <v>83</v>
      </c>
    </row>
    <row r="44" spans="1:12" ht="15.75" customHeight="1" x14ac:dyDescent="0.25">
      <c r="A44" s="72"/>
      <c r="B44" s="22" t="s">
        <v>14</v>
      </c>
      <c r="C44" s="19">
        <f>E44+G44+I44+K44</f>
        <v>17</v>
      </c>
      <c r="D44" s="20"/>
      <c r="E44" s="20">
        <f>SUM(E41:E43)</f>
        <v>5</v>
      </c>
      <c r="F44" s="20"/>
      <c r="G44" s="20">
        <f>SUM(G41:G43)</f>
        <v>12</v>
      </c>
      <c r="H44" s="20"/>
      <c r="I44" s="20">
        <f>SUM(I41:I43)</f>
        <v>0</v>
      </c>
      <c r="J44" s="20"/>
      <c r="K44" s="20">
        <f>SUM(K42:K43)</f>
        <v>0</v>
      </c>
    </row>
    <row r="45" spans="1:12" ht="15.75" customHeight="1" x14ac:dyDescent="0.25">
      <c r="A45" s="61"/>
      <c r="B45" s="18" t="s">
        <v>13</v>
      </c>
      <c r="C45" s="21">
        <f>VLOOKUP(C44,ESCALA_TRAB_EQUIP!A1:B52,2,FALSE)</f>
        <v>4.5999999999999996</v>
      </c>
    </row>
    <row r="46" spans="1:12" ht="15.75" customHeight="1" x14ac:dyDescent="0.25">
      <c r="B46" s="23"/>
      <c r="C46" s="24"/>
    </row>
    <row r="47" spans="1:12" ht="15.75" customHeight="1" x14ac:dyDescent="0.25">
      <c r="B47" s="23"/>
      <c r="C47" s="24"/>
    </row>
    <row r="48" spans="1:12" ht="15.75" customHeight="1" x14ac:dyDescent="0.2">
      <c r="A48" s="71" t="s">
        <v>15</v>
      </c>
      <c r="B48" s="60" t="s">
        <v>16</v>
      </c>
      <c r="C48" s="63" t="str">
        <f>B6</f>
        <v>Karla Martinez</v>
      </c>
      <c r="D48" s="64"/>
      <c r="E48" s="64"/>
      <c r="F48" s="64"/>
      <c r="G48" s="64"/>
      <c r="H48" s="64"/>
      <c r="I48" s="64"/>
      <c r="J48" s="64"/>
      <c r="K48" s="65"/>
    </row>
    <row r="49" spans="1:12" ht="15.75" customHeight="1" x14ac:dyDescent="0.2">
      <c r="A49" s="72"/>
      <c r="B49" s="61"/>
      <c r="C49" s="66"/>
      <c r="D49" s="67"/>
      <c r="E49" s="67"/>
      <c r="F49" s="67"/>
      <c r="G49" s="67"/>
      <c r="H49" s="67"/>
      <c r="I49" s="67"/>
      <c r="J49" s="67"/>
      <c r="K49" s="68"/>
    </row>
    <row r="50" spans="1:12" ht="15.75" customHeight="1" x14ac:dyDescent="0.2">
      <c r="A50" s="72"/>
      <c r="B50" s="15" t="s">
        <v>17</v>
      </c>
      <c r="C50" s="62" t="s">
        <v>10</v>
      </c>
      <c r="D50" s="69" t="s">
        <v>11</v>
      </c>
      <c r="E50" s="74"/>
      <c r="F50" s="74"/>
      <c r="G50" s="74"/>
      <c r="H50" s="74"/>
      <c r="I50" s="74"/>
      <c r="J50" s="74"/>
      <c r="K50" s="70"/>
    </row>
    <row r="51" spans="1:12" ht="15.75" customHeight="1" x14ac:dyDescent="0.2">
      <c r="A51" s="72"/>
      <c r="B51" s="16" t="s">
        <v>12</v>
      </c>
      <c r="C51" s="61"/>
      <c r="D51" s="69" t="s">
        <v>5</v>
      </c>
      <c r="E51" s="70"/>
      <c r="F51" s="69" t="s">
        <v>6</v>
      </c>
      <c r="G51" s="70"/>
      <c r="H51" s="73" t="s">
        <v>27</v>
      </c>
      <c r="I51" s="70"/>
      <c r="J51" s="69" t="s">
        <v>7</v>
      </c>
      <c r="K51" s="70"/>
    </row>
    <row r="52" spans="1:12" ht="15.75" customHeight="1" x14ac:dyDescent="0.2">
      <c r="A52" s="72"/>
      <c r="B52" s="31" t="str">
        <f>RUBRICA!A6</f>
        <v>3. Relaciona el Proyecto APT con sus intereses profesionales. *</v>
      </c>
      <c r="C52" s="29" t="s">
        <v>5</v>
      </c>
      <c r="D52" s="17" t="s">
        <v>80</v>
      </c>
      <c r="E52" s="17">
        <f>IF(D52="X",100*0.05,"")</f>
        <v>5</v>
      </c>
      <c r="F52" s="17" t="str">
        <f t="shared" ref="F52:F54" si="13">IF($C52=L,"X","")</f>
        <v/>
      </c>
      <c r="G52" s="17" t="str">
        <f>IF(F52="X",60*0.05,"")</f>
        <v/>
      </c>
      <c r="H52" s="17" t="str">
        <f t="shared" ref="H52:H54" si="14">IF($C52=ML,"X","")</f>
        <v/>
      </c>
      <c r="I52" s="17" t="str">
        <f>IF(H52="X",30*0.05,"")</f>
        <v/>
      </c>
      <c r="J52" s="17" t="str">
        <f t="shared" ref="J52:J54" si="15">IF($C52=NL,"X","")</f>
        <v/>
      </c>
      <c r="K52" s="17" t="str">
        <f t="shared" ref="K52:K54" si="16">IF($J52="X",0,"")</f>
        <v/>
      </c>
      <c r="L52" t="s">
        <v>81</v>
      </c>
    </row>
    <row r="53" spans="1:12" ht="25.75" customHeight="1" x14ac:dyDescent="0.2">
      <c r="A53" s="72"/>
      <c r="B53" s="31" t="str">
        <f>RUBRICA!A11</f>
        <v>8. Expone el tema utilizando un lenguaje técnico disciplinar al presentar la propuesta y responde evidenciando un manejo de la información. *</v>
      </c>
      <c r="C53" s="29" t="s">
        <v>5</v>
      </c>
      <c r="D53" s="17" t="s">
        <v>80</v>
      </c>
      <c r="E53" s="17">
        <f>IF(D53="X",100*0.1,"")</f>
        <v>10</v>
      </c>
      <c r="F53" s="17" t="str">
        <f t="shared" si="13"/>
        <v/>
      </c>
      <c r="G53" s="17" t="str">
        <f>IF(F53="X",60*0.1,"")</f>
        <v/>
      </c>
      <c r="H53" s="17" t="str">
        <f t="shared" si="14"/>
        <v/>
      </c>
      <c r="I53" s="17" t="str">
        <f>IF(H53="X",30*0.1,"")</f>
        <v/>
      </c>
      <c r="J53" s="17" t="str">
        <f t="shared" si="15"/>
        <v/>
      </c>
      <c r="K53" s="17" t="str">
        <f t="shared" si="16"/>
        <v/>
      </c>
    </row>
    <row r="54" spans="1:12" x14ac:dyDescent="0.2">
      <c r="A54" s="72"/>
      <c r="B54" s="31" t="str">
        <f>RUBRICA!A13</f>
        <v>10. Colaboración y trabajo en equipo *</v>
      </c>
      <c r="C54" s="29" t="s">
        <v>5</v>
      </c>
      <c r="D54" s="17" t="s">
        <v>80</v>
      </c>
      <c r="E54" s="17">
        <f>IF(D54="X",100*0.1,"")</f>
        <v>10</v>
      </c>
      <c r="F54" s="17" t="str">
        <f t="shared" si="13"/>
        <v/>
      </c>
      <c r="G54" s="17" t="str">
        <f>IF(F54="X",60*0.1,"")</f>
        <v/>
      </c>
      <c r="H54" s="17" t="str">
        <f t="shared" si="14"/>
        <v/>
      </c>
      <c r="I54" s="17" t="str">
        <f>IF(H54="X",30*0.1,"")</f>
        <v/>
      </c>
      <c r="J54" s="17" t="str">
        <f t="shared" si="15"/>
        <v/>
      </c>
      <c r="K54" s="17" t="str">
        <f t="shared" si="16"/>
        <v/>
      </c>
    </row>
    <row r="55" spans="1:12" ht="15.75" customHeight="1" x14ac:dyDescent="0.25">
      <c r="A55" s="72"/>
      <c r="B55" s="22" t="s">
        <v>14</v>
      </c>
      <c r="C55" s="19">
        <f>E55+G55+I55+K55</f>
        <v>25</v>
      </c>
      <c r="D55" s="20"/>
      <c r="E55" s="20">
        <f>SUM(E52:E54)</f>
        <v>25</v>
      </c>
      <c r="F55" s="20"/>
      <c r="G55" s="20">
        <f>SUM(G52:G54)</f>
        <v>0</v>
      </c>
      <c r="H55" s="20"/>
      <c r="I55" s="20">
        <f>SUM(I52:I54)</f>
        <v>0</v>
      </c>
      <c r="J55" s="20"/>
      <c r="K55" s="20">
        <f>SUM(K53:K54)</f>
        <v>0</v>
      </c>
    </row>
    <row r="56" spans="1:12" ht="15.75" customHeight="1" x14ac:dyDescent="0.25">
      <c r="A56" s="61"/>
      <c r="B56" s="18" t="s">
        <v>13</v>
      </c>
      <c r="C56" s="21">
        <f>VLOOKUP(C55,ESCALA_TRAB_EQUIP!A1:B52,2,FALSE)</f>
        <v>7</v>
      </c>
    </row>
    <row r="57" spans="1:12" ht="15.75" customHeight="1" x14ac:dyDescent="0.25">
      <c r="B57" s="23"/>
      <c r="C57" s="24"/>
    </row>
    <row r="58" spans="1:12" ht="15.75" customHeight="1" x14ac:dyDescent="0.25">
      <c r="B58" s="23"/>
      <c r="C58" s="24"/>
    </row>
    <row r="59" spans="1:12" ht="15.75" customHeight="1" x14ac:dyDescent="0.2">
      <c r="A59" s="71" t="s">
        <v>15</v>
      </c>
      <c r="B59" s="60" t="s">
        <v>16</v>
      </c>
      <c r="C59" s="63" t="str">
        <f>B7</f>
        <v>Vicente Laguna</v>
      </c>
      <c r="D59" s="64"/>
      <c r="E59" s="64"/>
      <c r="F59" s="64"/>
      <c r="G59" s="64"/>
      <c r="H59" s="64"/>
      <c r="I59" s="64"/>
      <c r="J59" s="64"/>
      <c r="K59" s="65"/>
    </row>
    <row r="60" spans="1:12" ht="15.75" customHeight="1" x14ac:dyDescent="0.2">
      <c r="A60" s="72"/>
      <c r="B60" s="61"/>
      <c r="C60" s="66"/>
      <c r="D60" s="67"/>
      <c r="E60" s="67"/>
      <c r="F60" s="67"/>
      <c r="G60" s="67"/>
      <c r="H60" s="67"/>
      <c r="I60" s="67"/>
      <c r="J60" s="67"/>
      <c r="K60" s="68"/>
    </row>
    <row r="61" spans="1:12" ht="15.75" customHeight="1" x14ac:dyDescent="0.2">
      <c r="A61" s="72"/>
      <c r="B61" s="15" t="s">
        <v>17</v>
      </c>
      <c r="C61" s="62" t="s">
        <v>10</v>
      </c>
      <c r="D61" s="69" t="s">
        <v>11</v>
      </c>
      <c r="E61" s="74"/>
      <c r="F61" s="74"/>
      <c r="G61" s="74"/>
      <c r="H61" s="74"/>
      <c r="I61" s="74"/>
      <c r="J61" s="74"/>
      <c r="K61" s="70"/>
    </row>
    <row r="62" spans="1:12" ht="15.75" customHeight="1" x14ac:dyDescent="0.2">
      <c r="A62" s="72"/>
      <c r="B62" s="16" t="s">
        <v>12</v>
      </c>
      <c r="C62" s="61"/>
      <c r="D62" s="69" t="s">
        <v>5</v>
      </c>
      <c r="E62" s="70"/>
      <c r="F62" s="69" t="s">
        <v>6</v>
      </c>
      <c r="G62" s="70"/>
      <c r="H62" s="73" t="s">
        <v>27</v>
      </c>
      <c r="I62" s="70"/>
      <c r="J62" s="69" t="s">
        <v>7</v>
      </c>
      <c r="K62" s="70"/>
    </row>
    <row r="63" spans="1:12" ht="15.75" customHeight="1" x14ac:dyDescent="0.2">
      <c r="A63" s="72"/>
      <c r="B63" s="31">
        <f>RUBRICA!A17</f>
        <v>0</v>
      </c>
      <c r="C63" s="29" t="s">
        <v>5</v>
      </c>
      <c r="D63" s="17" t="s">
        <v>80</v>
      </c>
      <c r="E63" s="17">
        <f>IF(D63="X",100*0.05,"")</f>
        <v>5</v>
      </c>
      <c r="F63" s="17" t="str">
        <f t="shared" ref="F63:F65" si="17">IF($C63=L,"X","")</f>
        <v/>
      </c>
      <c r="G63" s="17" t="str">
        <f>IF(F63="X",60*0.05,"")</f>
        <v/>
      </c>
      <c r="H63" s="17" t="str">
        <f t="shared" ref="H63:H65" si="18">IF($C63=ML,"X","")</f>
        <v/>
      </c>
      <c r="I63" s="17" t="str">
        <f>IF(H63="X",30*0.05,"")</f>
        <v/>
      </c>
      <c r="J63" s="17" t="str">
        <f t="shared" ref="J63:J65" si="19">IF($C63=NL,"X","")</f>
        <v/>
      </c>
      <c r="K63" s="17" t="str">
        <f t="shared" ref="K63:K65" si="20">IF($J63="X",0,"")</f>
        <v/>
      </c>
      <c r="L63" t="s">
        <v>81</v>
      </c>
    </row>
    <row r="64" spans="1:12" ht="25.75" customHeight="1" x14ac:dyDescent="0.2">
      <c r="A64" s="72"/>
      <c r="B64" s="31">
        <f>RUBRICA!A22</f>
        <v>0</v>
      </c>
      <c r="C64" s="29" t="s">
        <v>5</v>
      </c>
      <c r="D64" s="17" t="s">
        <v>80</v>
      </c>
      <c r="E64" s="17">
        <f>IF(D64="X",100*0.1,"")</f>
        <v>10</v>
      </c>
      <c r="F64" s="17" t="str">
        <f t="shared" si="17"/>
        <v/>
      </c>
      <c r="G64" s="17" t="str">
        <f>IF(F64="X",60*0.1,"")</f>
        <v/>
      </c>
      <c r="H64" s="17" t="str">
        <f t="shared" si="18"/>
        <v/>
      </c>
      <c r="I64" s="17" t="str">
        <f>IF(H64="X",30*0.1,"")</f>
        <v/>
      </c>
      <c r="J64" s="17" t="str">
        <f t="shared" si="19"/>
        <v/>
      </c>
      <c r="K64" s="17" t="str">
        <f t="shared" si="20"/>
        <v/>
      </c>
    </row>
    <row r="65" spans="1:11" x14ac:dyDescent="0.2">
      <c r="A65" s="72"/>
      <c r="B65" s="31">
        <f>RUBRICA!A24</f>
        <v>0</v>
      </c>
      <c r="C65" s="29" t="s">
        <v>5</v>
      </c>
      <c r="D65" s="17" t="s">
        <v>80</v>
      </c>
      <c r="E65" s="17">
        <f>IF(D65="X",100*0.1,"")</f>
        <v>10</v>
      </c>
      <c r="F65" s="17" t="str">
        <f t="shared" si="17"/>
        <v/>
      </c>
      <c r="G65" s="17" t="str">
        <f>IF(F65="X",60*0.1,"")</f>
        <v/>
      </c>
      <c r="H65" s="17" t="str">
        <f t="shared" si="18"/>
        <v/>
      </c>
      <c r="I65" s="17" t="str">
        <f>IF(H65="X",30*0.1,"")</f>
        <v/>
      </c>
      <c r="J65" s="17" t="str">
        <f t="shared" si="19"/>
        <v/>
      </c>
      <c r="K65" s="17" t="str">
        <f t="shared" si="20"/>
        <v/>
      </c>
    </row>
    <row r="66" spans="1:11" ht="15.75" customHeight="1" x14ac:dyDescent="0.25">
      <c r="A66" s="72"/>
      <c r="B66" s="22" t="s">
        <v>14</v>
      </c>
      <c r="C66" s="19">
        <f>E66+G66+I66+K66</f>
        <v>25</v>
      </c>
      <c r="D66" s="20"/>
      <c r="E66" s="20">
        <f>SUM(E63:E65)</f>
        <v>25</v>
      </c>
      <c r="F66" s="20"/>
      <c r="G66" s="20">
        <f>SUM(G63:G65)</f>
        <v>0</v>
      </c>
      <c r="H66" s="20"/>
      <c r="I66" s="20">
        <f>SUM(I63:I65)</f>
        <v>0</v>
      </c>
      <c r="J66" s="20"/>
      <c r="K66" s="20">
        <f>SUM(K64:K65)</f>
        <v>0</v>
      </c>
    </row>
    <row r="67" spans="1:11" ht="15.75" customHeight="1" x14ac:dyDescent="0.25">
      <c r="A67" s="61"/>
      <c r="B67" s="18" t="s">
        <v>13</v>
      </c>
      <c r="C67" s="21">
        <f>VLOOKUP(C66,ESCALA_TRAB_EQUIP!A1:B63,2,FALSE)</f>
        <v>7</v>
      </c>
    </row>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sheetData>
  <mergeCells count="44">
    <mergeCell ref="A59:A67"/>
    <mergeCell ref="B59:B60"/>
    <mergeCell ref="C59:K60"/>
    <mergeCell ref="C61:C62"/>
    <mergeCell ref="D61:K61"/>
    <mergeCell ref="D62:E62"/>
    <mergeCell ref="F62:G62"/>
    <mergeCell ref="H62:I62"/>
    <mergeCell ref="J62:K62"/>
    <mergeCell ref="B37:B38"/>
    <mergeCell ref="C37:K38"/>
    <mergeCell ref="C39:C40"/>
    <mergeCell ref="D39:K39"/>
    <mergeCell ref="D40:E40"/>
    <mergeCell ref="F40:G40"/>
    <mergeCell ref="H40:I40"/>
    <mergeCell ref="J40:K40"/>
    <mergeCell ref="A37:A45"/>
    <mergeCell ref="A25:A33"/>
    <mergeCell ref="E2:E3"/>
    <mergeCell ref="C12:C13"/>
    <mergeCell ref="D13:E13"/>
    <mergeCell ref="D12:K12"/>
    <mergeCell ref="F13:G13"/>
    <mergeCell ref="H13:I13"/>
    <mergeCell ref="J13:K13"/>
    <mergeCell ref="A12:A22"/>
    <mergeCell ref="B25:B26"/>
    <mergeCell ref="C25:K26"/>
    <mergeCell ref="C27:C28"/>
    <mergeCell ref="D27:K27"/>
    <mergeCell ref="D28:E28"/>
    <mergeCell ref="F28:G28"/>
    <mergeCell ref="H28:I28"/>
    <mergeCell ref="J28:K28"/>
    <mergeCell ref="D50:K50"/>
    <mergeCell ref="D51:E51"/>
    <mergeCell ref="F51:G51"/>
    <mergeCell ref="H51:I51"/>
    <mergeCell ref="B48:B49"/>
    <mergeCell ref="C50:C51"/>
    <mergeCell ref="C48:K49"/>
    <mergeCell ref="J51:K51"/>
    <mergeCell ref="A48:A56"/>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scale="62" fitToHeight="2" orientation="landscape" copies="3"/>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C41:C43 C14:C20 C29:C31 C52:C54 C63:C65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8" t="s">
        <v>3</v>
      </c>
      <c r="B1" s="7" t="s">
        <v>4</v>
      </c>
      <c r="C1" s="8"/>
      <c r="D1" s="8"/>
      <c r="E1" s="9"/>
    </row>
    <row r="2" spans="1:5" ht="49" thickBot="1" x14ac:dyDescent="0.25">
      <c r="A2" s="79"/>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Juliomanuel Tapia Acevedo</cp:lastModifiedBy>
  <cp:lastPrinted>2024-11-25T10:33:51Z</cp:lastPrinted>
  <dcterms:created xsi:type="dcterms:W3CDTF">2023-08-07T04:08:01Z</dcterms:created>
  <dcterms:modified xsi:type="dcterms:W3CDTF">2024-12-05T02:21:22Z</dcterms:modified>
</cp:coreProperties>
</file>