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122"/>
  <workbookPr showInkAnnotation="0" autoCompressPictures="0"/>
  <bookViews>
    <workbookView xWindow="960" yWindow="960" windowWidth="24640" windowHeight="13340" tabRatio="500"/>
  </bookViews>
  <sheets>
    <sheet name="DEALER INFORMATION" sheetId="3" r:id="rId1"/>
    <sheet name="2016 Dealer Order Form" sheetId="1" r:id="rId2"/>
  </sheets>
  <externalReferences>
    <externalReference r:id="rId3"/>
  </externalReferences>
  <definedNames>
    <definedName name="_xlnm._FilterDatabase" localSheetId="0" hidden="1">'DEALER INFORMATION'!#REF!</definedName>
    <definedName name="Carded" localSheetId="0">'DEALER INFORMATION'!#REF!</definedName>
    <definedName name="Carded">'[1]2013 Dealer Order Form'!#REF!</definedName>
    <definedName name="FLOATANTS" localSheetId="0">'DEALER INFORMATION'!#REF!</definedName>
    <definedName name="FLOATANTS">'[1]2013 Dealer Order Form'!#REF!</definedName>
    <definedName name="Order" localSheetId="0">'DEALER INFORMATION'!#REF!</definedName>
    <definedName name="Order">'[1]2013 Dealer Order Form'!#REF!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V86" i="1" l="1"/>
  <c r="V246" i="1"/>
  <c r="AD86" i="1"/>
  <c r="AD246" i="1"/>
  <c r="AL86" i="1"/>
  <c r="AL246" i="1"/>
  <c r="AT86" i="1"/>
  <c r="AT246" i="1"/>
  <c r="AW246" i="1"/>
  <c r="AX252" i="1"/>
  <c r="M86" i="1"/>
  <c r="W86" i="1"/>
  <c r="AE86" i="1"/>
  <c r="AM86" i="1"/>
  <c r="AU86" i="1"/>
  <c r="AX86" i="1"/>
  <c r="AW86" i="1"/>
  <c r="AV86" i="1"/>
  <c r="V68" i="1"/>
  <c r="AD68" i="1"/>
  <c r="AL68" i="1"/>
  <c r="AT68" i="1"/>
  <c r="M68" i="1"/>
  <c r="W68" i="1"/>
  <c r="AE68" i="1"/>
  <c r="AM68" i="1"/>
  <c r="AU68" i="1"/>
  <c r="AX68" i="1"/>
  <c r="AW68" i="1"/>
  <c r="AV68" i="1"/>
  <c r="O68" i="1"/>
  <c r="J68" i="1"/>
  <c r="L68" i="1"/>
  <c r="K68" i="1"/>
  <c r="J86" i="1"/>
  <c r="L86" i="1"/>
  <c r="K86" i="1"/>
  <c r="U240" i="1"/>
  <c r="V240" i="1"/>
  <c r="V163" i="1"/>
  <c r="M240" i="1"/>
  <c r="W242" i="1"/>
  <c r="AE242" i="1"/>
  <c r="AM242" i="1"/>
  <c r="M239" i="1"/>
  <c r="AU242" i="1"/>
  <c r="AX242" i="1"/>
  <c r="AV242" i="1"/>
  <c r="M241" i="1"/>
  <c r="W243" i="1"/>
  <c r="AE243" i="1"/>
  <c r="AM243" i="1"/>
  <c r="AU243" i="1"/>
  <c r="AX243" i="1"/>
  <c r="AV243" i="1"/>
  <c r="M242" i="1"/>
  <c r="W244" i="1"/>
  <c r="AE244" i="1"/>
  <c r="AM244" i="1"/>
  <c r="AU244" i="1"/>
  <c r="AX244" i="1"/>
  <c r="AV244" i="1"/>
  <c r="M243" i="1"/>
  <c r="W245" i="1"/>
  <c r="AE245" i="1"/>
  <c r="AM245" i="1"/>
  <c r="AU245" i="1"/>
  <c r="AX245" i="1"/>
  <c r="AV245" i="1"/>
  <c r="W241" i="1"/>
  <c r="AE241" i="1"/>
  <c r="AM241" i="1"/>
  <c r="AX241" i="1"/>
  <c r="AV241" i="1"/>
  <c r="W240" i="1"/>
  <c r="AE240" i="1"/>
  <c r="AM240" i="1"/>
  <c r="M237" i="1"/>
  <c r="AU240" i="1"/>
  <c r="AX240" i="1"/>
  <c r="AV240" i="1"/>
  <c r="AV238" i="1"/>
  <c r="M234" i="1"/>
  <c r="W237" i="1"/>
  <c r="AE237" i="1"/>
  <c r="AM237" i="1"/>
  <c r="AU237" i="1"/>
  <c r="AX237" i="1"/>
  <c r="AV237" i="1"/>
  <c r="M230" i="1"/>
  <c r="W233" i="1"/>
  <c r="AE233" i="1"/>
  <c r="AM233" i="1"/>
  <c r="AU233" i="1"/>
  <c r="AX233" i="1"/>
  <c r="AV233" i="1"/>
  <c r="M231" i="1"/>
  <c r="W234" i="1"/>
  <c r="AE234" i="1"/>
  <c r="AM234" i="1"/>
  <c r="AU234" i="1"/>
  <c r="AX234" i="1"/>
  <c r="AV234" i="1"/>
  <c r="M232" i="1"/>
  <c r="W235" i="1"/>
  <c r="AE235" i="1"/>
  <c r="AM235" i="1"/>
  <c r="AU235" i="1"/>
  <c r="AX235" i="1"/>
  <c r="AV235" i="1"/>
  <c r="M229" i="1"/>
  <c r="W232" i="1"/>
  <c r="AE232" i="1"/>
  <c r="AM232" i="1"/>
  <c r="AU232" i="1"/>
  <c r="AX232" i="1"/>
  <c r="AV232" i="1"/>
  <c r="M223" i="1"/>
  <c r="W225" i="1"/>
  <c r="AE225" i="1"/>
  <c r="AM225" i="1"/>
  <c r="AU225" i="1"/>
  <c r="AX225" i="1"/>
  <c r="AV225" i="1"/>
  <c r="M224" i="1"/>
  <c r="W226" i="1"/>
  <c r="AE226" i="1"/>
  <c r="AM226" i="1"/>
  <c r="AU226" i="1"/>
  <c r="AX226" i="1"/>
  <c r="AV226" i="1"/>
  <c r="M225" i="1"/>
  <c r="W227" i="1"/>
  <c r="AE227" i="1"/>
  <c r="AM227" i="1"/>
  <c r="AU227" i="1"/>
  <c r="AX227" i="1"/>
  <c r="AV227" i="1"/>
  <c r="W228" i="1"/>
  <c r="AE228" i="1"/>
  <c r="AM228" i="1"/>
  <c r="AU228" i="1"/>
  <c r="AX228" i="1"/>
  <c r="AV228" i="1"/>
  <c r="M226" i="1"/>
  <c r="W229" i="1"/>
  <c r="AE229" i="1"/>
  <c r="AM229" i="1"/>
  <c r="AU229" i="1"/>
  <c r="AX229" i="1"/>
  <c r="AV229" i="1"/>
  <c r="M227" i="1"/>
  <c r="W230" i="1"/>
  <c r="AE230" i="1"/>
  <c r="AM230" i="1"/>
  <c r="AU230" i="1"/>
  <c r="AX230" i="1"/>
  <c r="AV230" i="1"/>
  <c r="M222" i="1"/>
  <c r="W224" i="1"/>
  <c r="AE224" i="1"/>
  <c r="AM224" i="1"/>
  <c r="AU224" i="1"/>
  <c r="AX224" i="1"/>
  <c r="AV224" i="1"/>
  <c r="M212" i="1"/>
  <c r="W212" i="1"/>
  <c r="AE212" i="1"/>
  <c r="AM212" i="1"/>
  <c r="AU212" i="1"/>
  <c r="AX212" i="1"/>
  <c r="AV212" i="1"/>
  <c r="M213" i="1"/>
  <c r="W213" i="1"/>
  <c r="AE213" i="1"/>
  <c r="AM213" i="1"/>
  <c r="AU213" i="1"/>
  <c r="AX213" i="1"/>
  <c r="AV213" i="1"/>
  <c r="M214" i="1"/>
  <c r="W214" i="1"/>
  <c r="AE214" i="1"/>
  <c r="AM214" i="1"/>
  <c r="AU214" i="1"/>
  <c r="AX214" i="1"/>
  <c r="AV214" i="1"/>
  <c r="M215" i="1"/>
  <c r="W215" i="1"/>
  <c r="AE215" i="1"/>
  <c r="AM215" i="1"/>
  <c r="AU215" i="1"/>
  <c r="AX215" i="1"/>
  <c r="AV215" i="1"/>
  <c r="M216" i="1"/>
  <c r="W216" i="1"/>
  <c r="AE216" i="1"/>
  <c r="AM216" i="1"/>
  <c r="AU216" i="1"/>
  <c r="AX216" i="1"/>
  <c r="AV216" i="1"/>
  <c r="M217" i="1"/>
  <c r="W217" i="1"/>
  <c r="AE217" i="1"/>
  <c r="AM217" i="1"/>
  <c r="AU217" i="1"/>
  <c r="AX217" i="1"/>
  <c r="AV217" i="1"/>
  <c r="W218" i="1"/>
  <c r="AE218" i="1"/>
  <c r="AM218" i="1"/>
  <c r="AU218" i="1"/>
  <c r="AX218" i="1"/>
  <c r="AV218" i="1"/>
  <c r="W219" i="1"/>
  <c r="AE219" i="1"/>
  <c r="AM219" i="1"/>
  <c r="AU219" i="1"/>
  <c r="AX219" i="1"/>
  <c r="AV219" i="1"/>
  <c r="M218" i="1"/>
  <c r="W220" i="1"/>
  <c r="AE220" i="1"/>
  <c r="AM220" i="1"/>
  <c r="AU220" i="1"/>
  <c r="AX220" i="1"/>
  <c r="AV220" i="1"/>
  <c r="M219" i="1"/>
  <c r="W221" i="1"/>
  <c r="AE221" i="1"/>
  <c r="AM221" i="1"/>
  <c r="AU221" i="1"/>
  <c r="AX221" i="1"/>
  <c r="AV221" i="1"/>
  <c r="M220" i="1"/>
  <c r="W222" i="1"/>
  <c r="AE222" i="1"/>
  <c r="AM222" i="1"/>
  <c r="AU222" i="1"/>
  <c r="AX222" i="1"/>
  <c r="AV222" i="1"/>
  <c r="G86" i="1"/>
  <c r="I86" i="1"/>
  <c r="H86" i="1"/>
  <c r="G68" i="1"/>
  <c r="I68" i="1"/>
  <c r="H68" i="1"/>
  <c r="H212" i="1"/>
  <c r="H213" i="1"/>
  <c r="H214" i="1"/>
  <c r="H215" i="1"/>
  <c r="H216" i="1"/>
  <c r="H217" i="1"/>
  <c r="H218" i="1"/>
  <c r="H219" i="1"/>
  <c r="H220" i="1"/>
  <c r="H221" i="1"/>
  <c r="H222" i="1"/>
  <c r="AX262" i="1"/>
  <c r="J11" i="1"/>
  <c r="V11" i="1"/>
  <c r="O10" i="1"/>
  <c r="V10" i="1"/>
  <c r="AD11" i="1"/>
  <c r="AD10" i="1"/>
  <c r="AL11" i="1"/>
  <c r="AL10" i="1"/>
  <c r="AT10" i="1"/>
  <c r="AT11" i="1"/>
  <c r="AT12" i="1"/>
  <c r="AT13" i="1"/>
  <c r="AT14" i="1"/>
  <c r="AT15" i="1"/>
  <c r="AT16" i="1"/>
  <c r="AT17" i="1"/>
  <c r="AT18" i="1"/>
  <c r="AT19" i="1"/>
  <c r="AT20" i="1"/>
  <c r="AT21" i="1"/>
  <c r="AT22" i="1"/>
  <c r="AT23" i="1"/>
  <c r="AT24" i="1"/>
  <c r="AT25" i="1"/>
  <c r="AT27" i="1"/>
  <c r="AT28" i="1"/>
  <c r="AT29" i="1"/>
  <c r="AT30" i="1"/>
  <c r="AT31" i="1"/>
  <c r="AT33" i="1"/>
  <c r="AT34" i="1"/>
  <c r="AT35" i="1"/>
  <c r="AT36" i="1"/>
  <c r="AT37" i="1"/>
  <c r="AT38" i="1"/>
  <c r="AT40" i="1"/>
  <c r="AT41" i="1"/>
  <c r="AT42" i="1"/>
  <c r="AT43" i="1"/>
  <c r="AT44" i="1"/>
  <c r="AT45" i="1"/>
  <c r="AT46" i="1"/>
  <c r="AT47" i="1"/>
  <c r="AT48" i="1"/>
  <c r="AT49" i="1"/>
  <c r="AT51" i="1"/>
  <c r="AT52" i="1"/>
  <c r="AT53" i="1"/>
  <c r="AT54" i="1"/>
  <c r="AT55" i="1"/>
  <c r="AT56" i="1"/>
  <c r="AT57" i="1"/>
  <c r="AT58" i="1"/>
  <c r="AT59" i="1"/>
  <c r="AT60" i="1"/>
  <c r="AT61" i="1"/>
  <c r="AT62" i="1"/>
  <c r="AT63" i="1"/>
  <c r="AT64" i="1"/>
  <c r="AT65" i="1"/>
  <c r="AT66" i="1"/>
  <c r="AT67" i="1"/>
  <c r="AT69" i="1"/>
  <c r="AT70" i="1"/>
  <c r="AT71" i="1"/>
  <c r="AT72" i="1"/>
  <c r="AT73" i="1"/>
  <c r="AT74" i="1"/>
  <c r="AT75" i="1"/>
  <c r="AT76" i="1"/>
  <c r="AT77" i="1"/>
  <c r="AT78" i="1"/>
  <c r="AT79" i="1"/>
  <c r="AT80" i="1"/>
  <c r="AT81" i="1"/>
  <c r="AT82" i="1"/>
  <c r="AT83" i="1"/>
  <c r="AT84" i="1"/>
  <c r="AT85" i="1"/>
  <c r="AT87" i="1"/>
  <c r="AT88" i="1"/>
  <c r="AT89" i="1"/>
  <c r="AT90" i="1"/>
  <c r="AT91" i="1"/>
  <c r="AT92" i="1"/>
  <c r="AT93" i="1"/>
  <c r="AT94" i="1"/>
  <c r="AT95" i="1"/>
  <c r="AT96" i="1"/>
  <c r="AT97" i="1"/>
  <c r="AT98"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7" i="1"/>
  <c r="AT158" i="1"/>
  <c r="AT159" i="1"/>
  <c r="AT160" i="1"/>
  <c r="AT161" i="1"/>
  <c r="AT162" i="1"/>
  <c r="AT163" i="1"/>
  <c r="AT164"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8" i="1"/>
  <c r="AT199" i="1"/>
  <c r="AT200" i="1"/>
  <c r="AT201" i="1"/>
  <c r="AT202" i="1"/>
  <c r="AS211" i="1"/>
  <c r="AT211" i="1"/>
  <c r="AS212" i="1"/>
  <c r="AT212" i="1"/>
  <c r="AS213" i="1"/>
  <c r="AT213" i="1"/>
  <c r="AS214" i="1"/>
  <c r="AT214" i="1"/>
  <c r="AS215" i="1"/>
  <c r="AT215" i="1"/>
  <c r="AS216" i="1"/>
  <c r="AT216" i="1"/>
  <c r="AS217" i="1"/>
  <c r="AT217" i="1"/>
  <c r="AS218" i="1"/>
  <c r="AT218" i="1"/>
  <c r="AS219" i="1"/>
  <c r="AT219" i="1"/>
  <c r="AS220" i="1"/>
  <c r="AT220" i="1"/>
  <c r="AS221" i="1"/>
  <c r="AT221" i="1"/>
  <c r="AS222" i="1"/>
  <c r="AT222" i="1"/>
  <c r="AS224" i="1"/>
  <c r="AT224" i="1"/>
  <c r="AS225" i="1"/>
  <c r="AT225" i="1"/>
  <c r="AS226" i="1"/>
  <c r="AT226" i="1"/>
  <c r="AS227" i="1"/>
  <c r="AT227" i="1"/>
  <c r="AS228" i="1"/>
  <c r="AT228" i="1"/>
  <c r="AS229" i="1"/>
  <c r="AT229" i="1"/>
  <c r="AS230" i="1"/>
  <c r="AT230" i="1"/>
  <c r="AS232" i="1"/>
  <c r="AT232" i="1"/>
  <c r="AS233" i="1"/>
  <c r="AT233" i="1"/>
  <c r="AS234" i="1"/>
  <c r="AT234" i="1"/>
  <c r="AS235" i="1"/>
  <c r="AT235" i="1"/>
  <c r="AS237" i="1"/>
  <c r="AT237" i="1"/>
  <c r="AS238" i="1"/>
  <c r="AT238" i="1"/>
  <c r="AS240" i="1"/>
  <c r="AT240" i="1"/>
  <c r="AS241" i="1"/>
  <c r="AT241" i="1"/>
  <c r="AS242" i="1"/>
  <c r="AT242" i="1"/>
  <c r="AS243" i="1"/>
  <c r="AT243" i="1"/>
  <c r="AS244" i="1"/>
  <c r="AT244" i="1"/>
  <c r="AS245" i="1"/>
  <c r="AT245" i="1"/>
  <c r="M10" i="1"/>
  <c r="AU10" i="1"/>
  <c r="M11" i="1"/>
  <c r="AU11" i="1"/>
  <c r="M12" i="1"/>
  <c r="AU12" i="1"/>
  <c r="M13" i="1"/>
  <c r="AU13" i="1"/>
  <c r="M14" i="1"/>
  <c r="AU14" i="1"/>
  <c r="M15" i="1"/>
  <c r="AU15" i="1"/>
  <c r="M16" i="1"/>
  <c r="AU16" i="1"/>
  <c r="M17" i="1"/>
  <c r="AU17" i="1"/>
  <c r="M18" i="1"/>
  <c r="AU18" i="1"/>
  <c r="M19" i="1"/>
  <c r="AU19" i="1"/>
  <c r="M20" i="1"/>
  <c r="AU20" i="1"/>
  <c r="M21" i="1"/>
  <c r="AU21" i="1"/>
  <c r="M22" i="1"/>
  <c r="AU22" i="1"/>
  <c r="M23" i="1"/>
  <c r="AU23" i="1"/>
  <c r="M24" i="1"/>
  <c r="AU24" i="1"/>
  <c r="M25" i="1"/>
  <c r="AU25" i="1"/>
  <c r="M27" i="1"/>
  <c r="AU27" i="1"/>
  <c r="M28" i="1"/>
  <c r="AU28" i="1"/>
  <c r="M29" i="1"/>
  <c r="AU29" i="1"/>
  <c r="M30" i="1"/>
  <c r="AU30" i="1"/>
  <c r="M31" i="1"/>
  <c r="AU31" i="1"/>
  <c r="M33" i="1"/>
  <c r="AU33" i="1"/>
  <c r="M34" i="1"/>
  <c r="AU34" i="1"/>
  <c r="M35" i="1"/>
  <c r="AU35" i="1"/>
  <c r="M36" i="1"/>
  <c r="AU36" i="1"/>
  <c r="M37" i="1"/>
  <c r="AU37" i="1"/>
  <c r="M38" i="1"/>
  <c r="AU38" i="1"/>
  <c r="M40" i="1"/>
  <c r="AU40" i="1"/>
  <c r="M41" i="1"/>
  <c r="AU41" i="1"/>
  <c r="M42" i="1"/>
  <c r="AU42" i="1"/>
  <c r="M43" i="1"/>
  <c r="AU43" i="1"/>
  <c r="M44" i="1"/>
  <c r="AU44" i="1"/>
  <c r="M45" i="1"/>
  <c r="AU45" i="1"/>
  <c r="M46" i="1"/>
  <c r="AU46" i="1"/>
  <c r="M47" i="1"/>
  <c r="AU47" i="1"/>
  <c r="M48" i="1"/>
  <c r="AU48" i="1"/>
  <c r="M49" i="1"/>
  <c r="AU49" i="1"/>
  <c r="M51" i="1"/>
  <c r="AU51" i="1"/>
  <c r="M52" i="1"/>
  <c r="AU52" i="1"/>
  <c r="M53" i="1"/>
  <c r="AU53" i="1"/>
  <c r="M54" i="1"/>
  <c r="AU54" i="1"/>
  <c r="M55" i="1"/>
  <c r="AU55" i="1"/>
  <c r="M56" i="1"/>
  <c r="AU56" i="1"/>
  <c r="M57" i="1"/>
  <c r="AU57" i="1"/>
  <c r="M58" i="1"/>
  <c r="AU58" i="1"/>
  <c r="M59" i="1"/>
  <c r="AU59" i="1"/>
  <c r="M60" i="1"/>
  <c r="AU60" i="1"/>
  <c r="M61" i="1"/>
  <c r="AU61" i="1"/>
  <c r="M62" i="1"/>
  <c r="AU62" i="1"/>
  <c r="M63" i="1"/>
  <c r="AU63" i="1"/>
  <c r="M64" i="1"/>
  <c r="AU64" i="1"/>
  <c r="M65" i="1"/>
  <c r="AU65" i="1"/>
  <c r="M66" i="1"/>
  <c r="AU66" i="1"/>
  <c r="M67" i="1"/>
  <c r="AU67" i="1"/>
  <c r="M69" i="1"/>
  <c r="AU69" i="1"/>
  <c r="M70" i="1"/>
  <c r="AU70" i="1"/>
  <c r="M71" i="1"/>
  <c r="AU71" i="1"/>
  <c r="M72" i="1"/>
  <c r="AU72" i="1"/>
  <c r="M73" i="1"/>
  <c r="AU73" i="1"/>
  <c r="M74" i="1"/>
  <c r="AU74" i="1"/>
  <c r="M75" i="1"/>
  <c r="AU75" i="1"/>
  <c r="M76" i="1"/>
  <c r="AU76" i="1"/>
  <c r="M77" i="1"/>
  <c r="AU77" i="1"/>
  <c r="M78" i="1"/>
  <c r="AU78" i="1"/>
  <c r="M79" i="1"/>
  <c r="AU79" i="1"/>
  <c r="M80" i="1"/>
  <c r="AU80" i="1"/>
  <c r="M81" i="1"/>
  <c r="AU81" i="1"/>
  <c r="M82" i="1"/>
  <c r="AU82" i="1"/>
  <c r="M83" i="1"/>
  <c r="AU83" i="1"/>
  <c r="M84" i="1"/>
  <c r="AU84" i="1"/>
  <c r="M85" i="1"/>
  <c r="AU85" i="1"/>
  <c r="M87" i="1"/>
  <c r="AU87" i="1"/>
  <c r="M88" i="1"/>
  <c r="AU88" i="1"/>
  <c r="M89" i="1"/>
  <c r="AU89" i="1"/>
  <c r="M90" i="1"/>
  <c r="AU90" i="1"/>
  <c r="M91" i="1"/>
  <c r="AU91" i="1"/>
  <c r="M92" i="1"/>
  <c r="AU92" i="1"/>
  <c r="M93" i="1"/>
  <c r="AU93" i="1"/>
  <c r="M94" i="1"/>
  <c r="AU94" i="1"/>
  <c r="M95" i="1"/>
  <c r="AU95" i="1"/>
  <c r="M96" i="1"/>
  <c r="AU96" i="1"/>
  <c r="M97" i="1"/>
  <c r="AU97" i="1"/>
  <c r="M98" i="1"/>
  <c r="AU98" i="1"/>
  <c r="M100" i="1"/>
  <c r="AU100" i="1"/>
  <c r="M101" i="1"/>
  <c r="AU101" i="1"/>
  <c r="M102" i="1"/>
  <c r="AU102" i="1"/>
  <c r="M103" i="1"/>
  <c r="AU103" i="1"/>
  <c r="M104" i="1"/>
  <c r="AU104" i="1"/>
  <c r="M105" i="1"/>
  <c r="AU105" i="1"/>
  <c r="M106" i="1"/>
  <c r="AU106" i="1"/>
  <c r="M107" i="1"/>
  <c r="AU107" i="1"/>
  <c r="M108" i="1"/>
  <c r="AU108" i="1"/>
  <c r="M109" i="1"/>
  <c r="AU109" i="1"/>
  <c r="M110" i="1"/>
  <c r="AU110" i="1"/>
  <c r="M111" i="1"/>
  <c r="AU111" i="1"/>
  <c r="M112" i="1"/>
  <c r="AU112" i="1"/>
  <c r="M113" i="1"/>
  <c r="AU113" i="1"/>
  <c r="M114" i="1"/>
  <c r="AU114" i="1"/>
  <c r="M115" i="1"/>
  <c r="AU115" i="1"/>
  <c r="M116" i="1"/>
  <c r="AU116" i="1"/>
  <c r="M117" i="1"/>
  <c r="AU117" i="1"/>
  <c r="M118" i="1"/>
  <c r="AU118" i="1"/>
  <c r="M119" i="1"/>
  <c r="AU119" i="1"/>
  <c r="M120" i="1"/>
  <c r="AU120" i="1"/>
  <c r="M121" i="1"/>
  <c r="AU121" i="1"/>
  <c r="M122" i="1"/>
  <c r="AU122" i="1"/>
  <c r="M123" i="1"/>
  <c r="AU123" i="1"/>
  <c r="M124" i="1"/>
  <c r="AU124" i="1"/>
  <c r="M125" i="1"/>
  <c r="AU125" i="1"/>
  <c r="M126" i="1"/>
  <c r="AU126" i="1"/>
  <c r="M127" i="1"/>
  <c r="AU127" i="1"/>
  <c r="M128" i="1"/>
  <c r="AU128" i="1"/>
  <c r="M129" i="1"/>
  <c r="AU129" i="1"/>
  <c r="M130" i="1"/>
  <c r="AU130" i="1"/>
  <c r="M131" i="1"/>
  <c r="AU131" i="1"/>
  <c r="M133" i="1"/>
  <c r="AU133" i="1"/>
  <c r="M134" i="1"/>
  <c r="AU134" i="1"/>
  <c r="M135" i="1"/>
  <c r="AU135" i="1"/>
  <c r="M136" i="1"/>
  <c r="AU136" i="1"/>
  <c r="M137" i="1"/>
  <c r="AU137" i="1"/>
  <c r="M138" i="1"/>
  <c r="AU138" i="1"/>
  <c r="M139" i="1"/>
  <c r="AU139" i="1"/>
  <c r="M140" i="1"/>
  <c r="AU140" i="1"/>
  <c r="M141" i="1"/>
  <c r="AU141" i="1"/>
  <c r="M142" i="1"/>
  <c r="AU142" i="1"/>
  <c r="M143" i="1"/>
  <c r="AU143" i="1"/>
  <c r="M144" i="1"/>
  <c r="AU144" i="1"/>
  <c r="M145" i="1"/>
  <c r="AU145" i="1"/>
  <c r="M146" i="1"/>
  <c r="AU146" i="1"/>
  <c r="M147" i="1"/>
  <c r="AU147" i="1"/>
  <c r="M148" i="1"/>
  <c r="AU148" i="1"/>
  <c r="M149" i="1"/>
  <c r="AU149" i="1"/>
  <c r="M150" i="1"/>
  <c r="AU150" i="1"/>
  <c r="M151" i="1"/>
  <c r="AU151" i="1"/>
  <c r="M152" i="1"/>
  <c r="AU152" i="1"/>
  <c r="M153" i="1"/>
  <c r="AU153" i="1"/>
  <c r="M154" i="1"/>
  <c r="AU154" i="1"/>
  <c r="M155" i="1"/>
  <c r="AU155" i="1"/>
  <c r="M157" i="1"/>
  <c r="AU157" i="1"/>
  <c r="M158" i="1"/>
  <c r="AU158" i="1"/>
  <c r="M159" i="1"/>
  <c r="AU159" i="1"/>
  <c r="M160" i="1"/>
  <c r="AU160" i="1"/>
  <c r="M161" i="1"/>
  <c r="AU161" i="1"/>
  <c r="M162" i="1"/>
  <c r="AU162" i="1"/>
  <c r="M163" i="1"/>
  <c r="AU163" i="1"/>
  <c r="M164" i="1"/>
  <c r="AU164" i="1"/>
  <c r="M166" i="1"/>
  <c r="AU166" i="1"/>
  <c r="M167" i="1"/>
  <c r="AU167" i="1"/>
  <c r="M168" i="1"/>
  <c r="AU168" i="1"/>
  <c r="M169" i="1"/>
  <c r="AU169" i="1"/>
  <c r="M170" i="1"/>
  <c r="AU170" i="1"/>
  <c r="M171" i="1"/>
  <c r="AU171" i="1"/>
  <c r="M172" i="1"/>
  <c r="AU172" i="1"/>
  <c r="M173" i="1"/>
  <c r="AU173" i="1"/>
  <c r="M174" i="1"/>
  <c r="AU174" i="1"/>
  <c r="M175" i="1"/>
  <c r="AU175" i="1"/>
  <c r="M176" i="1"/>
  <c r="AU176" i="1"/>
  <c r="M177" i="1"/>
  <c r="AU177" i="1"/>
  <c r="M178" i="1"/>
  <c r="AU178" i="1"/>
  <c r="M179" i="1"/>
  <c r="AU179" i="1"/>
  <c r="M180" i="1"/>
  <c r="AU180" i="1"/>
  <c r="M181" i="1"/>
  <c r="AU181" i="1"/>
  <c r="M182" i="1"/>
  <c r="AU182" i="1"/>
  <c r="M183" i="1"/>
  <c r="AU183" i="1"/>
  <c r="M184" i="1"/>
  <c r="AU184" i="1"/>
  <c r="M185" i="1"/>
  <c r="AU185" i="1"/>
  <c r="M186" i="1"/>
  <c r="AU186" i="1"/>
  <c r="M187" i="1"/>
  <c r="AU187" i="1"/>
  <c r="M188" i="1"/>
  <c r="AU188" i="1"/>
  <c r="M189" i="1"/>
  <c r="AU189" i="1"/>
  <c r="M190" i="1"/>
  <c r="AU190" i="1"/>
  <c r="M191" i="1"/>
  <c r="AU191" i="1"/>
  <c r="M192" i="1"/>
  <c r="AU192" i="1"/>
  <c r="M193" i="1"/>
  <c r="AU193" i="1"/>
  <c r="M194" i="1"/>
  <c r="AU194" i="1"/>
  <c r="M195" i="1"/>
  <c r="AU195" i="1"/>
  <c r="M197" i="1"/>
  <c r="AU197" i="1"/>
  <c r="M198" i="1"/>
  <c r="AU198" i="1"/>
  <c r="M199" i="1"/>
  <c r="AU199" i="1"/>
  <c r="M200" i="1"/>
  <c r="AU200" i="1"/>
  <c r="M201" i="1"/>
  <c r="AU201" i="1"/>
  <c r="M202" i="1"/>
  <c r="AU202" i="1"/>
  <c r="M211" i="1"/>
  <c r="AU211" i="1"/>
  <c r="M233" i="1"/>
  <c r="AU236" i="1"/>
  <c r="AU238" i="1"/>
  <c r="M236" i="1"/>
  <c r="AU239" i="1"/>
  <c r="AU241" i="1"/>
  <c r="AU246" i="1"/>
  <c r="AN247" i="1"/>
  <c r="AW287" i="1"/>
  <c r="AW279" i="1"/>
  <c r="AW280" i="1"/>
  <c r="O11" i="1"/>
  <c r="O12" i="1"/>
  <c r="V12" i="1"/>
  <c r="O13" i="1"/>
  <c r="V13" i="1"/>
  <c r="O14" i="1"/>
  <c r="V14" i="1"/>
  <c r="O15" i="1"/>
  <c r="V15" i="1"/>
  <c r="O16" i="1"/>
  <c r="V16" i="1"/>
  <c r="O17" i="1"/>
  <c r="V17" i="1"/>
  <c r="O18" i="1"/>
  <c r="V18" i="1"/>
  <c r="O19" i="1"/>
  <c r="V19" i="1"/>
  <c r="O20" i="1"/>
  <c r="V20" i="1"/>
  <c r="O21" i="1"/>
  <c r="V21" i="1"/>
  <c r="O22" i="1"/>
  <c r="V22" i="1"/>
  <c r="O23" i="1"/>
  <c r="V23" i="1"/>
  <c r="O24" i="1"/>
  <c r="V24" i="1"/>
  <c r="O25" i="1"/>
  <c r="V25" i="1"/>
  <c r="O27" i="1"/>
  <c r="V27" i="1"/>
  <c r="O28" i="1"/>
  <c r="V28" i="1"/>
  <c r="O29" i="1"/>
  <c r="V29" i="1"/>
  <c r="O30" i="1"/>
  <c r="V30" i="1"/>
  <c r="O31" i="1"/>
  <c r="V31" i="1"/>
  <c r="O33" i="1"/>
  <c r="V33" i="1"/>
  <c r="O34" i="1"/>
  <c r="V34" i="1"/>
  <c r="O35" i="1"/>
  <c r="V35" i="1"/>
  <c r="O36" i="1"/>
  <c r="V36" i="1"/>
  <c r="O37" i="1"/>
  <c r="V37" i="1"/>
  <c r="O38" i="1"/>
  <c r="V38" i="1"/>
  <c r="O40" i="1"/>
  <c r="V40" i="1"/>
  <c r="O41" i="1"/>
  <c r="V41" i="1"/>
  <c r="O42" i="1"/>
  <c r="V42" i="1"/>
  <c r="O43" i="1"/>
  <c r="V43" i="1"/>
  <c r="O44" i="1"/>
  <c r="V44" i="1"/>
  <c r="O45" i="1"/>
  <c r="V45" i="1"/>
  <c r="O46" i="1"/>
  <c r="V46" i="1"/>
  <c r="O47" i="1"/>
  <c r="V47" i="1"/>
  <c r="O48" i="1"/>
  <c r="V48" i="1"/>
  <c r="O49" i="1"/>
  <c r="V49" i="1"/>
  <c r="O51" i="1"/>
  <c r="V51" i="1"/>
  <c r="O52" i="1"/>
  <c r="V52" i="1"/>
  <c r="O53" i="1"/>
  <c r="V53" i="1"/>
  <c r="O54" i="1"/>
  <c r="V54" i="1"/>
  <c r="O55" i="1"/>
  <c r="V55" i="1"/>
  <c r="O56" i="1"/>
  <c r="V56" i="1"/>
  <c r="O57" i="1"/>
  <c r="V57" i="1"/>
  <c r="O58" i="1"/>
  <c r="V58" i="1"/>
  <c r="O59" i="1"/>
  <c r="V59" i="1"/>
  <c r="O60" i="1"/>
  <c r="V60" i="1"/>
  <c r="O61" i="1"/>
  <c r="V61" i="1"/>
  <c r="O62" i="1"/>
  <c r="V62" i="1"/>
  <c r="O63" i="1"/>
  <c r="V63" i="1"/>
  <c r="O64" i="1"/>
  <c r="V64" i="1"/>
  <c r="O65" i="1"/>
  <c r="V65" i="1"/>
  <c r="O66" i="1"/>
  <c r="V66" i="1"/>
  <c r="O67" i="1"/>
  <c r="V67" i="1"/>
  <c r="O69" i="1"/>
  <c r="V69" i="1"/>
  <c r="O70" i="1"/>
  <c r="V70" i="1"/>
  <c r="O71" i="1"/>
  <c r="V71" i="1"/>
  <c r="O72" i="1"/>
  <c r="V72" i="1"/>
  <c r="O73" i="1"/>
  <c r="V73" i="1"/>
  <c r="O74" i="1"/>
  <c r="V74" i="1"/>
  <c r="O75" i="1"/>
  <c r="V75" i="1"/>
  <c r="O76" i="1"/>
  <c r="V76" i="1"/>
  <c r="O77" i="1"/>
  <c r="V77" i="1"/>
  <c r="O78" i="1"/>
  <c r="V78" i="1"/>
  <c r="O79" i="1"/>
  <c r="V79" i="1"/>
  <c r="O80" i="1"/>
  <c r="V80" i="1"/>
  <c r="O81" i="1"/>
  <c r="V81" i="1"/>
  <c r="O82" i="1"/>
  <c r="V82" i="1"/>
  <c r="O83" i="1"/>
  <c r="V83" i="1"/>
  <c r="O84" i="1"/>
  <c r="V84" i="1"/>
  <c r="O85" i="1"/>
  <c r="V85" i="1"/>
  <c r="O87" i="1"/>
  <c r="V87" i="1"/>
  <c r="O88" i="1"/>
  <c r="V88" i="1"/>
  <c r="O89" i="1"/>
  <c r="V89" i="1"/>
  <c r="O90" i="1"/>
  <c r="V90" i="1"/>
  <c r="O91" i="1"/>
  <c r="V91" i="1"/>
  <c r="O92" i="1"/>
  <c r="V92" i="1"/>
  <c r="O93" i="1"/>
  <c r="V93" i="1"/>
  <c r="O94" i="1"/>
  <c r="V94" i="1"/>
  <c r="O95" i="1"/>
  <c r="V95" i="1"/>
  <c r="O96" i="1"/>
  <c r="V96" i="1"/>
  <c r="O97" i="1"/>
  <c r="V97" i="1"/>
  <c r="O98" i="1"/>
  <c r="V98" i="1"/>
  <c r="O100" i="1"/>
  <c r="V100" i="1"/>
  <c r="O101" i="1"/>
  <c r="V101" i="1"/>
  <c r="O102" i="1"/>
  <c r="V102" i="1"/>
  <c r="O103" i="1"/>
  <c r="V103" i="1"/>
  <c r="O104" i="1"/>
  <c r="V104" i="1"/>
  <c r="O105" i="1"/>
  <c r="V105" i="1"/>
  <c r="O106" i="1"/>
  <c r="V106" i="1"/>
  <c r="O107" i="1"/>
  <c r="V107" i="1"/>
  <c r="O108" i="1"/>
  <c r="V108" i="1"/>
  <c r="O109" i="1"/>
  <c r="V109" i="1"/>
  <c r="O110" i="1"/>
  <c r="V110" i="1"/>
  <c r="O111" i="1"/>
  <c r="V111" i="1"/>
  <c r="O112" i="1"/>
  <c r="V112" i="1"/>
  <c r="O113" i="1"/>
  <c r="V113" i="1"/>
  <c r="O114" i="1"/>
  <c r="V114" i="1"/>
  <c r="O115" i="1"/>
  <c r="V115" i="1"/>
  <c r="O116" i="1"/>
  <c r="V116" i="1"/>
  <c r="O117" i="1"/>
  <c r="V117" i="1"/>
  <c r="O118" i="1"/>
  <c r="V118" i="1"/>
  <c r="O119" i="1"/>
  <c r="V119" i="1"/>
  <c r="O120" i="1"/>
  <c r="V120" i="1"/>
  <c r="O121" i="1"/>
  <c r="V121" i="1"/>
  <c r="O122" i="1"/>
  <c r="V122" i="1"/>
  <c r="O123" i="1"/>
  <c r="V123" i="1"/>
  <c r="O124" i="1"/>
  <c r="V124" i="1"/>
  <c r="O125" i="1"/>
  <c r="V125" i="1"/>
  <c r="O126" i="1"/>
  <c r="V126" i="1"/>
  <c r="O127" i="1"/>
  <c r="V127" i="1"/>
  <c r="O128" i="1"/>
  <c r="V128" i="1"/>
  <c r="O129" i="1"/>
  <c r="V129" i="1"/>
  <c r="O130" i="1"/>
  <c r="V130" i="1"/>
  <c r="O131" i="1"/>
  <c r="V131" i="1"/>
  <c r="O133" i="1"/>
  <c r="V133" i="1"/>
  <c r="O134" i="1"/>
  <c r="V134" i="1"/>
  <c r="O135" i="1"/>
  <c r="V135" i="1"/>
  <c r="O136" i="1"/>
  <c r="V136" i="1"/>
  <c r="O137" i="1"/>
  <c r="V137" i="1"/>
  <c r="O138" i="1"/>
  <c r="V138" i="1"/>
  <c r="O139" i="1"/>
  <c r="V139" i="1"/>
  <c r="O140" i="1"/>
  <c r="V140" i="1"/>
  <c r="O141" i="1"/>
  <c r="V141" i="1"/>
  <c r="O142" i="1"/>
  <c r="V142" i="1"/>
  <c r="O143" i="1"/>
  <c r="V143" i="1"/>
  <c r="O144" i="1"/>
  <c r="V144" i="1"/>
  <c r="O145" i="1"/>
  <c r="V145" i="1"/>
  <c r="O146" i="1"/>
  <c r="V146" i="1"/>
  <c r="O147" i="1"/>
  <c r="V147" i="1"/>
  <c r="O148" i="1"/>
  <c r="V148" i="1"/>
  <c r="O149" i="1"/>
  <c r="V149" i="1"/>
  <c r="O150" i="1"/>
  <c r="V150" i="1"/>
  <c r="O151" i="1"/>
  <c r="V151" i="1"/>
  <c r="O152" i="1"/>
  <c r="V152" i="1"/>
  <c r="O153" i="1"/>
  <c r="V153" i="1"/>
  <c r="O154" i="1"/>
  <c r="V154" i="1"/>
  <c r="O155" i="1"/>
  <c r="V155" i="1"/>
  <c r="O157" i="1"/>
  <c r="V157" i="1"/>
  <c r="O158" i="1"/>
  <c r="V158" i="1"/>
  <c r="O159" i="1"/>
  <c r="V159" i="1"/>
  <c r="O160" i="1"/>
  <c r="V160" i="1"/>
  <c r="O161" i="1"/>
  <c r="V161" i="1"/>
  <c r="O162" i="1"/>
  <c r="V162" i="1"/>
  <c r="G163" i="1"/>
  <c r="O163" i="1"/>
  <c r="G164" i="1"/>
  <c r="O164" i="1"/>
  <c r="V164" i="1"/>
  <c r="O166" i="1"/>
  <c r="V166" i="1"/>
  <c r="O167" i="1"/>
  <c r="V167" i="1"/>
  <c r="O168" i="1"/>
  <c r="V168" i="1"/>
  <c r="O169" i="1"/>
  <c r="V169" i="1"/>
  <c r="O170" i="1"/>
  <c r="V170" i="1"/>
  <c r="O171" i="1"/>
  <c r="V171" i="1"/>
  <c r="O172" i="1"/>
  <c r="V172" i="1"/>
  <c r="O173" i="1"/>
  <c r="V173" i="1"/>
  <c r="O174" i="1"/>
  <c r="V174" i="1"/>
  <c r="O175" i="1"/>
  <c r="V175" i="1"/>
  <c r="O176" i="1"/>
  <c r="V176" i="1"/>
  <c r="O177" i="1"/>
  <c r="V177" i="1"/>
  <c r="O178" i="1"/>
  <c r="V178" i="1"/>
  <c r="O179" i="1"/>
  <c r="V179" i="1"/>
  <c r="O180" i="1"/>
  <c r="V180" i="1"/>
  <c r="O181" i="1"/>
  <c r="V181" i="1"/>
  <c r="O182" i="1"/>
  <c r="V182" i="1"/>
  <c r="O183" i="1"/>
  <c r="V183" i="1"/>
  <c r="O184" i="1"/>
  <c r="V184" i="1"/>
  <c r="O185" i="1"/>
  <c r="V185" i="1"/>
  <c r="O186" i="1"/>
  <c r="V186" i="1"/>
  <c r="O187" i="1"/>
  <c r="V187" i="1"/>
  <c r="O188" i="1"/>
  <c r="V188" i="1"/>
  <c r="O189" i="1"/>
  <c r="V189" i="1"/>
  <c r="O190" i="1"/>
  <c r="V190" i="1"/>
  <c r="O191" i="1"/>
  <c r="V191" i="1"/>
  <c r="O192" i="1"/>
  <c r="V192" i="1"/>
  <c r="O193" i="1"/>
  <c r="V193" i="1"/>
  <c r="O194" i="1"/>
  <c r="V194" i="1"/>
  <c r="O195" i="1"/>
  <c r="V195" i="1"/>
  <c r="U198" i="1"/>
  <c r="O198" i="1"/>
  <c r="V198" i="1"/>
  <c r="U199" i="1"/>
  <c r="O199" i="1"/>
  <c r="V199" i="1"/>
  <c r="U200" i="1"/>
  <c r="O200" i="1"/>
  <c r="V200" i="1"/>
  <c r="U201" i="1"/>
  <c r="O201" i="1"/>
  <c r="V201" i="1"/>
  <c r="U202" i="1"/>
  <c r="O202" i="1"/>
  <c r="V202" i="1"/>
  <c r="U211" i="1"/>
  <c r="O211" i="1"/>
  <c r="V211" i="1"/>
  <c r="U212" i="1"/>
  <c r="O212" i="1"/>
  <c r="V212" i="1"/>
  <c r="U213" i="1"/>
  <c r="O213" i="1"/>
  <c r="V213" i="1"/>
  <c r="U214" i="1"/>
  <c r="O214" i="1"/>
  <c r="V214" i="1"/>
  <c r="U215" i="1"/>
  <c r="O215" i="1"/>
  <c r="V215" i="1"/>
  <c r="U216" i="1"/>
  <c r="O216" i="1"/>
  <c r="V216" i="1"/>
  <c r="U217" i="1"/>
  <c r="O217" i="1"/>
  <c r="V217" i="1"/>
  <c r="U218" i="1"/>
  <c r="V218" i="1"/>
  <c r="U219" i="1"/>
  <c r="V219" i="1"/>
  <c r="U220" i="1"/>
  <c r="O218" i="1"/>
  <c r="V220" i="1"/>
  <c r="U221" i="1"/>
  <c r="O219" i="1"/>
  <c r="V221" i="1"/>
  <c r="U222" i="1"/>
  <c r="O220" i="1"/>
  <c r="V222" i="1"/>
  <c r="U224" i="1"/>
  <c r="O222" i="1"/>
  <c r="V224" i="1"/>
  <c r="U225" i="1"/>
  <c r="O223" i="1"/>
  <c r="V225" i="1"/>
  <c r="U226" i="1"/>
  <c r="O224" i="1"/>
  <c r="V226" i="1"/>
  <c r="U227" i="1"/>
  <c r="O225" i="1"/>
  <c r="V227" i="1"/>
  <c r="U228" i="1"/>
  <c r="V228" i="1"/>
  <c r="U229" i="1"/>
  <c r="O226" i="1"/>
  <c r="V229" i="1"/>
  <c r="U230" i="1"/>
  <c r="O227" i="1"/>
  <c r="V230" i="1"/>
  <c r="O228" i="1"/>
  <c r="V231" i="1"/>
  <c r="U232" i="1"/>
  <c r="O229" i="1"/>
  <c r="V232" i="1"/>
  <c r="U233" i="1"/>
  <c r="O230" i="1"/>
  <c r="V233" i="1"/>
  <c r="U234" i="1"/>
  <c r="O231" i="1"/>
  <c r="V234" i="1"/>
  <c r="U235" i="1"/>
  <c r="O232" i="1"/>
  <c r="V235" i="1"/>
  <c r="O233" i="1"/>
  <c r="V236" i="1"/>
  <c r="U237" i="1"/>
  <c r="O234" i="1"/>
  <c r="V237" i="1"/>
  <c r="U238" i="1"/>
  <c r="O235" i="1"/>
  <c r="V238" i="1"/>
  <c r="O236" i="1"/>
  <c r="V239" i="1"/>
  <c r="O240" i="1"/>
  <c r="U241" i="1"/>
  <c r="O239" i="1"/>
  <c r="V241" i="1"/>
  <c r="U242" i="1"/>
  <c r="V242" i="1"/>
  <c r="U243" i="1"/>
  <c r="O241" i="1"/>
  <c r="V243" i="1"/>
  <c r="U244" i="1"/>
  <c r="O242" i="1"/>
  <c r="V244" i="1"/>
  <c r="U245" i="1"/>
  <c r="O243" i="1"/>
  <c r="V245" i="1"/>
  <c r="AD12" i="1"/>
  <c r="AD13" i="1"/>
  <c r="AD14" i="1"/>
  <c r="AD15" i="1"/>
  <c r="AD16" i="1"/>
  <c r="AD17" i="1"/>
  <c r="AD18" i="1"/>
  <c r="AD19" i="1"/>
  <c r="AD20" i="1"/>
  <c r="AD21" i="1"/>
  <c r="AD22" i="1"/>
  <c r="AD23" i="1"/>
  <c r="AD24" i="1"/>
  <c r="AD25" i="1"/>
  <c r="AD27" i="1"/>
  <c r="AD28" i="1"/>
  <c r="AD29" i="1"/>
  <c r="AD30" i="1"/>
  <c r="AD31" i="1"/>
  <c r="AD33" i="1"/>
  <c r="AD34" i="1"/>
  <c r="AD35" i="1"/>
  <c r="AD36" i="1"/>
  <c r="AD37" i="1"/>
  <c r="AD38" i="1"/>
  <c r="AD40" i="1"/>
  <c r="AD41" i="1"/>
  <c r="AD42" i="1"/>
  <c r="AD43" i="1"/>
  <c r="AD44" i="1"/>
  <c r="AD45" i="1"/>
  <c r="AD46" i="1"/>
  <c r="AD47" i="1"/>
  <c r="AD48" i="1"/>
  <c r="AD49" i="1"/>
  <c r="AD51" i="1"/>
  <c r="AD52" i="1"/>
  <c r="AD53" i="1"/>
  <c r="AD54" i="1"/>
  <c r="AD55" i="1"/>
  <c r="AD56" i="1"/>
  <c r="AD57" i="1"/>
  <c r="AD58" i="1"/>
  <c r="AD59" i="1"/>
  <c r="AD60" i="1"/>
  <c r="AD61" i="1"/>
  <c r="AD62" i="1"/>
  <c r="AD63" i="1"/>
  <c r="AD64" i="1"/>
  <c r="AD65" i="1"/>
  <c r="AD66" i="1"/>
  <c r="AD67" i="1"/>
  <c r="AD69" i="1"/>
  <c r="AD70" i="1"/>
  <c r="AD71" i="1"/>
  <c r="AD72" i="1"/>
  <c r="AD73" i="1"/>
  <c r="AD74" i="1"/>
  <c r="AD75" i="1"/>
  <c r="AD76" i="1"/>
  <c r="AD77" i="1"/>
  <c r="AD78" i="1"/>
  <c r="AD79" i="1"/>
  <c r="AD80" i="1"/>
  <c r="AD81" i="1"/>
  <c r="AD82" i="1"/>
  <c r="AD83" i="1"/>
  <c r="AD84" i="1"/>
  <c r="AD85" i="1"/>
  <c r="AD87" i="1"/>
  <c r="AD88" i="1"/>
  <c r="AD89" i="1"/>
  <c r="AD90" i="1"/>
  <c r="AD91" i="1"/>
  <c r="AD92" i="1"/>
  <c r="AD93" i="1"/>
  <c r="AD94" i="1"/>
  <c r="AD95" i="1"/>
  <c r="AD96" i="1"/>
  <c r="AD97" i="1"/>
  <c r="AD98"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7" i="1"/>
  <c r="AD158" i="1"/>
  <c r="AD159" i="1"/>
  <c r="AD160" i="1"/>
  <c r="AD161" i="1"/>
  <c r="AD162" i="1"/>
  <c r="AD163" i="1"/>
  <c r="AD164"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8" i="1"/>
  <c r="AD199" i="1"/>
  <c r="AD200" i="1"/>
  <c r="AD201" i="1"/>
  <c r="AD202" i="1"/>
  <c r="AC211" i="1"/>
  <c r="AD211" i="1"/>
  <c r="AC212" i="1"/>
  <c r="AD212" i="1"/>
  <c r="AC213" i="1"/>
  <c r="AD213" i="1"/>
  <c r="AC214" i="1"/>
  <c r="AD214" i="1"/>
  <c r="AC215" i="1"/>
  <c r="AD215" i="1"/>
  <c r="AC216" i="1"/>
  <c r="AD216" i="1"/>
  <c r="AC217" i="1"/>
  <c r="AD217" i="1"/>
  <c r="AC218" i="1"/>
  <c r="AD218" i="1"/>
  <c r="AC219" i="1"/>
  <c r="AD219" i="1"/>
  <c r="AC220" i="1"/>
  <c r="AD220" i="1"/>
  <c r="AC221" i="1"/>
  <c r="AD221" i="1"/>
  <c r="AC222" i="1"/>
  <c r="AD222" i="1"/>
  <c r="AC224" i="1"/>
  <c r="AD224" i="1"/>
  <c r="AC225" i="1"/>
  <c r="AD225" i="1"/>
  <c r="AC226" i="1"/>
  <c r="AD226" i="1"/>
  <c r="AC227" i="1"/>
  <c r="AD227" i="1"/>
  <c r="AC228" i="1"/>
  <c r="AD228" i="1"/>
  <c r="AC229" i="1"/>
  <c r="AD229" i="1"/>
  <c r="AC230" i="1"/>
  <c r="AD230" i="1"/>
  <c r="AD231" i="1"/>
  <c r="AC232" i="1"/>
  <c r="AD232" i="1"/>
  <c r="AC233" i="1"/>
  <c r="AD233" i="1"/>
  <c r="AC234" i="1"/>
  <c r="AD234" i="1"/>
  <c r="AC235" i="1"/>
  <c r="AD235" i="1"/>
  <c r="AD236" i="1"/>
  <c r="AC237" i="1"/>
  <c r="AD237" i="1"/>
  <c r="AC238" i="1"/>
  <c r="AD238" i="1"/>
  <c r="AD239" i="1"/>
  <c r="AC240" i="1"/>
  <c r="AD240" i="1"/>
  <c r="AC241" i="1"/>
  <c r="AD241" i="1"/>
  <c r="AC242" i="1"/>
  <c r="AD242" i="1"/>
  <c r="AC243" i="1"/>
  <c r="AD243" i="1"/>
  <c r="AC244" i="1"/>
  <c r="AD244" i="1"/>
  <c r="AC245" i="1"/>
  <c r="AD245" i="1"/>
  <c r="AL12" i="1"/>
  <c r="AL13" i="1"/>
  <c r="AL14" i="1"/>
  <c r="AL15" i="1"/>
  <c r="AL16" i="1"/>
  <c r="AL17" i="1"/>
  <c r="AL18" i="1"/>
  <c r="AL19" i="1"/>
  <c r="AL20" i="1"/>
  <c r="AL21" i="1"/>
  <c r="AL22" i="1"/>
  <c r="AL23" i="1"/>
  <c r="AL24" i="1"/>
  <c r="AL25" i="1"/>
  <c r="AL27" i="1"/>
  <c r="AL28" i="1"/>
  <c r="AL29" i="1"/>
  <c r="AL30" i="1"/>
  <c r="AL31" i="1"/>
  <c r="AL33" i="1"/>
  <c r="AL34" i="1"/>
  <c r="AL35" i="1"/>
  <c r="AL36" i="1"/>
  <c r="AL37" i="1"/>
  <c r="AL38" i="1"/>
  <c r="AL40" i="1"/>
  <c r="AL41" i="1"/>
  <c r="AL42" i="1"/>
  <c r="AL43" i="1"/>
  <c r="AL44" i="1"/>
  <c r="AL45" i="1"/>
  <c r="AL46" i="1"/>
  <c r="AL47" i="1"/>
  <c r="AL48" i="1"/>
  <c r="AL49" i="1"/>
  <c r="AL51" i="1"/>
  <c r="AL52" i="1"/>
  <c r="AL53" i="1"/>
  <c r="AL54" i="1"/>
  <c r="AL55" i="1"/>
  <c r="AL56" i="1"/>
  <c r="AL57" i="1"/>
  <c r="AL58" i="1"/>
  <c r="AL59" i="1"/>
  <c r="AL60" i="1"/>
  <c r="AL61" i="1"/>
  <c r="AL62" i="1"/>
  <c r="AL63" i="1"/>
  <c r="AL64" i="1"/>
  <c r="AL65" i="1"/>
  <c r="AL66" i="1"/>
  <c r="AL67" i="1"/>
  <c r="AL69" i="1"/>
  <c r="AL70" i="1"/>
  <c r="AL71" i="1"/>
  <c r="AL72" i="1"/>
  <c r="AL73" i="1"/>
  <c r="AL74" i="1"/>
  <c r="AL75" i="1"/>
  <c r="AL76" i="1"/>
  <c r="AL77" i="1"/>
  <c r="AL78" i="1"/>
  <c r="AL79" i="1"/>
  <c r="AL80" i="1"/>
  <c r="AL81" i="1"/>
  <c r="AL82" i="1"/>
  <c r="AL83" i="1"/>
  <c r="AL84" i="1"/>
  <c r="AL85" i="1"/>
  <c r="AL87" i="1"/>
  <c r="AL88" i="1"/>
  <c r="AL89" i="1"/>
  <c r="AL90" i="1"/>
  <c r="AL91" i="1"/>
  <c r="AL92" i="1"/>
  <c r="AL93" i="1"/>
  <c r="AL94" i="1"/>
  <c r="AL95" i="1"/>
  <c r="AL96" i="1"/>
  <c r="AL97" i="1"/>
  <c r="AL98"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7" i="1"/>
  <c r="AL158" i="1"/>
  <c r="AL159" i="1"/>
  <c r="AL160" i="1"/>
  <c r="AL161" i="1"/>
  <c r="AL162" i="1"/>
  <c r="AL163" i="1"/>
  <c r="AL164"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8" i="1"/>
  <c r="AL199" i="1"/>
  <c r="AL200" i="1"/>
  <c r="AL201" i="1"/>
  <c r="AL202" i="1"/>
  <c r="AK211" i="1"/>
  <c r="AL211" i="1"/>
  <c r="AK212" i="1"/>
  <c r="AL212" i="1"/>
  <c r="AK213" i="1"/>
  <c r="AL213" i="1"/>
  <c r="AK214" i="1"/>
  <c r="AL214" i="1"/>
  <c r="AK215" i="1"/>
  <c r="AL215" i="1"/>
  <c r="AK216" i="1"/>
  <c r="AL216" i="1"/>
  <c r="AK217" i="1"/>
  <c r="AL217" i="1"/>
  <c r="AK218" i="1"/>
  <c r="AL218" i="1"/>
  <c r="AK219" i="1"/>
  <c r="AL219" i="1"/>
  <c r="AK220" i="1"/>
  <c r="AL220" i="1"/>
  <c r="AK221" i="1"/>
  <c r="AL221" i="1"/>
  <c r="AK222" i="1"/>
  <c r="AL222" i="1"/>
  <c r="AK224" i="1"/>
  <c r="AL224" i="1"/>
  <c r="AK225" i="1"/>
  <c r="AL225" i="1"/>
  <c r="AK226" i="1"/>
  <c r="AL226" i="1"/>
  <c r="AK227" i="1"/>
  <c r="AL227" i="1"/>
  <c r="AK228" i="1"/>
  <c r="AL228" i="1"/>
  <c r="AK229" i="1"/>
  <c r="AL229" i="1"/>
  <c r="AK230" i="1"/>
  <c r="AL230" i="1"/>
  <c r="AL231" i="1"/>
  <c r="AK232" i="1"/>
  <c r="AL232" i="1"/>
  <c r="AK233" i="1"/>
  <c r="AL233" i="1"/>
  <c r="AK234" i="1"/>
  <c r="AL234" i="1"/>
  <c r="AK235" i="1"/>
  <c r="AL235" i="1"/>
  <c r="AL236" i="1"/>
  <c r="AK237" i="1"/>
  <c r="AL237" i="1"/>
  <c r="AK238" i="1"/>
  <c r="AL238" i="1"/>
  <c r="AL239" i="1"/>
  <c r="AK240" i="1"/>
  <c r="AL240" i="1"/>
  <c r="AK241" i="1"/>
  <c r="AL241" i="1"/>
  <c r="AK242" i="1"/>
  <c r="AL242" i="1"/>
  <c r="AK243" i="1"/>
  <c r="AL243" i="1"/>
  <c r="AK244" i="1"/>
  <c r="AL244" i="1"/>
  <c r="AK245" i="1"/>
  <c r="AL245" i="1"/>
  <c r="AT231" i="1"/>
  <c r="AT236" i="1"/>
  <c r="AT239" i="1"/>
  <c r="O237" i="1"/>
  <c r="O238" i="1"/>
  <c r="AX251" i="1"/>
  <c r="AX256" i="1"/>
  <c r="AW245" i="1"/>
  <c r="AX255" i="1"/>
  <c r="K10" i="1"/>
  <c r="W10" i="1"/>
  <c r="K11" i="1"/>
  <c r="W11" i="1"/>
  <c r="K12" i="1"/>
  <c r="W12" i="1"/>
  <c r="K13" i="1"/>
  <c r="W13" i="1"/>
  <c r="K14" i="1"/>
  <c r="W14" i="1"/>
  <c r="K15" i="1"/>
  <c r="W15" i="1"/>
  <c r="K16" i="1"/>
  <c r="W16" i="1"/>
  <c r="K17" i="1"/>
  <c r="W17" i="1"/>
  <c r="K18" i="1"/>
  <c r="W18" i="1"/>
  <c r="K19" i="1"/>
  <c r="W19" i="1"/>
  <c r="K20" i="1"/>
  <c r="W20" i="1"/>
  <c r="K21" i="1"/>
  <c r="W21" i="1"/>
  <c r="K22" i="1"/>
  <c r="W22" i="1"/>
  <c r="K23" i="1"/>
  <c r="W23" i="1"/>
  <c r="K24" i="1"/>
  <c r="W24" i="1"/>
  <c r="K25" i="1"/>
  <c r="W25" i="1"/>
  <c r="K27" i="1"/>
  <c r="W27" i="1"/>
  <c r="K28" i="1"/>
  <c r="W28" i="1"/>
  <c r="K29" i="1"/>
  <c r="W29" i="1"/>
  <c r="K30" i="1"/>
  <c r="W30" i="1"/>
  <c r="K31" i="1"/>
  <c r="W31" i="1"/>
  <c r="K33" i="1"/>
  <c r="W33" i="1"/>
  <c r="K34" i="1"/>
  <c r="W34" i="1"/>
  <c r="K35" i="1"/>
  <c r="W35" i="1"/>
  <c r="K36" i="1"/>
  <c r="W36" i="1"/>
  <c r="K37" i="1"/>
  <c r="W37" i="1"/>
  <c r="K38" i="1"/>
  <c r="W38" i="1"/>
  <c r="K40" i="1"/>
  <c r="W40" i="1"/>
  <c r="K41" i="1"/>
  <c r="W41" i="1"/>
  <c r="K42" i="1"/>
  <c r="W42" i="1"/>
  <c r="K43" i="1"/>
  <c r="W43" i="1"/>
  <c r="K44" i="1"/>
  <c r="W44" i="1"/>
  <c r="K45" i="1"/>
  <c r="W45" i="1"/>
  <c r="K46" i="1"/>
  <c r="W46" i="1"/>
  <c r="K47" i="1"/>
  <c r="W47" i="1"/>
  <c r="K48" i="1"/>
  <c r="W48" i="1"/>
  <c r="K49" i="1"/>
  <c r="W49" i="1"/>
  <c r="K51" i="1"/>
  <c r="W51" i="1"/>
  <c r="K52" i="1"/>
  <c r="W52" i="1"/>
  <c r="K53" i="1"/>
  <c r="W53" i="1"/>
  <c r="K54" i="1"/>
  <c r="W54" i="1"/>
  <c r="K55" i="1"/>
  <c r="W55" i="1"/>
  <c r="K56" i="1"/>
  <c r="W56" i="1"/>
  <c r="K57" i="1"/>
  <c r="W57" i="1"/>
  <c r="K58" i="1"/>
  <c r="W58" i="1"/>
  <c r="K59" i="1"/>
  <c r="W59" i="1"/>
  <c r="K60" i="1"/>
  <c r="W60" i="1"/>
  <c r="K61" i="1"/>
  <c r="W61" i="1"/>
  <c r="K62" i="1"/>
  <c r="W62" i="1"/>
  <c r="K63" i="1"/>
  <c r="W63" i="1"/>
  <c r="K64" i="1"/>
  <c r="W64" i="1"/>
  <c r="K65" i="1"/>
  <c r="W65" i="1"/>
  <c r="K66" i="1"/>
  <c r="W66" i="1"/>
  <c r="K67" i="1"/>
  <c r="W67" i="1"/>
  <c r="K69" i="1"/>
  <c r="W69" i="1"/>
  <c r="K70" i="1"/>
  <c r="W70" i="1"/>
  <c r="K71" i="1"/>
  <c r="W71" i="1"/>
  <c r="K72" i="1"/>
  <c r="W72" i="1"/>
  <c r="K73" i="1"/>
  <c r="W73" i="1"/>
  <c r="K74" i="1"/>
  <c r="W74" i="1"/>
  <c r="K75" i="1"/>
  <c r="W75" i="1"/>
  <c r="K76" i="1"/>
  <c r="W76" i="1"/>
  <c r="K77" i="1"/>
  <c r="W77" i="1"/>
  <c r="K78" i="1"/>
  <c r="W78" i="1"/>
  <c r="K79" i="1"/>
  <c r="W79" i="1"/>
  <c r="K80" i="1"/>
  <c r="W80" i="1"/>
  <c r="K81" i="1"/>
  <c r="W81" i="1"/>
  <c r="K82" i="1"/>
  <c r="W82" i="1"/>
  <c r="K83" i="1"/>
  <c r="W83" i="1"/>
  <c r="K84" i="1"/>
  <c r="W84" i="1"/>
  <c r="K85" i="1"/>
  <c r="W85" i="1"/>
  <c r="K87" i="1"/>
  <c r="W87" i="1"/>
  <c r="K88" i="1"/>
  <c r="W88" i="1"/>
  <c r="K89" i="1"/>
  <c r="W89" i="1"/>
  <c r="K90" i="1"/>
  <c r="W90" i="1"/>
  <c r="K91" i="1"/>
  <c r="W91" i="1"/>
  <c r="K92" i="1"/>
  <c r="W92" i="1"/>
  <c r="K93" i="1"/>
  <c r="W93" i="1"/>
  <c r="K94" i="1"/>
  <c r="W94" i="1"/>
  <c r="K95" i="1"/>
  <c r="W95" i="1"/>
  <c r="K96" i="1"/>
  <c r="W96" i="1"/>
  <c r="K97" i="1"/>
  <c r="W97" i="1"/>
  <c r="K98" i="1"/>
  <c r="W98" i="1"/>
  <c r="K100" i="1"/>
  <c r="W100" i="1"/>
  <c r="K101" i="1"/>
  <c r="W101" i="1"/>
  <c r="K102" i="1"/>
  <c r="W102" i="1"/>
  <c r="K103" i="1"/>
  <c r="W103" i="1"/>
  <c r="K104" i="1"/>
  <c r="W104" i="1"/>
  <c r="K105" i="1"/>
  <c r="W105" i="1"/>
  <c r="K106" i="1"/>
  <c r="W106" i="1"/>
  <c r="K107" i="1"/>
  <c r="W107" i="1"/>
  <c r="K108" i="1"/>
  <c r="W108" i="1"/>
  <c r="K109" i="1"/>
  <c r="W109" i="1"/>
  <c r="K110" i="1"/>
  <c r="W110" i="1"/>
  <c r="K111" i="1"/>
  <c r="W111" i="1"/>
  <c r="K112" i="1"/>
  <c r="W112" i="1"/>
  <c r="K113" i="1"/>
  <c r="W113" i="1"/>
  <c r="K114" i="1"/>
  <c r="W114" i="1"/>
  <c r="K115" i="1"/>
  <c r="W115" i="1"/>
  <c r="K116" i="1"/>
  <c r="W116" i="1"/>
  <c r="K117" i="1"/>
  <c r="W117" i="1"/>
  <c r="K118" i="1"/>
  <c r="W118" i="1"/>
  <c r="K119" i="1"/>
  <c r="W119" i="1"/>
  <c r="K120" i="1"/>
  <c r="W120" i="1"/>
  <c r="K121" i="1"/>
  <c r="W121" i="1"/>
  <c r="K122" i="1"/>
  <c r="W122" i="1"/>
  <c r="K123" i="1"/>
  <c r="W123" i="1"/>
  <c r="K124" i="1"/>
  <c r="W124" i="1"/>
  <c r="K125" i="1"/>
  <c r="W125" i="1"/>
  <c r="K126" i="1"/>
  <c r="W126" i="1"/>
  <c r="K127" i="1"/>
  <c r="W127" i="1"/>
  <c r="K128" i="1"/>
  <c r="W128" i="1"/>
  <c r="K129" i="1"/>
  <c r="W129" i="1"/>
  <c r="K130" i="1"/>
  <c r="W130" i="1"/>
  <c r="K131" i="1"/>
  <c r="W131" i="1"/>
  <c r="K133" i="1"/>
  <c r="W133" i="1"/>
  <c r="K134" i="1"/>
  <c r="W134" i="1"/>
  <c r="K135" i="1"/>
  <c r="W135" i="1"/>
  <c r="K136" i="1"/>
  <c r="W136" i="1"/>
  <c r="K137" i="1"/>
  <c r="W137" i="1"/>
  <c r="K138" i="1"/>
  <c r="W138" i="1"/>
  <c r="K139" i="1"/>
  <c r="W139" i="1"/>
  <c r="K140" i="1"/>
  <c r="W140" i="1"/>
  <c r="K141" i="1"/>
  <c r="W141" i="1"/>
  <c r="K142" i="1"/>
  <c r="W142" i="1"/>
  <c r="K143" i="1"/>
  <c r="W143" i="1"/>
  <c r="K144" i="1"/>
  <c r="W144" i="1"/>
  <c r="K145" i="1"/>
  <c r="W145" i="1"/>
  <c r="K146" i="1"/>
  <c r="W146" i="1"/>
  <c r="K147" i="1"/>
  <c r="W147" i="1"/>
  <c r="K148" i="1"/>
  <c r="W148" i="1"/>
  <c r="K149" i="1"/>
  <c r="W149" i="1"/>
  <c r="K150" i="1"/>
  <c r="W150" i="1"/>
  <c r="K151" i="1"/>
  <c r="W151" i="1"/>
  <c r="K152" i="1"/>
  <c r="W152" i="1"/>
  <c r="K153" i="1"/>
  <c r="W153" i="1"/>
  <c r="K154" i="1"/>
  <c r="W154" i="1"/>
  <c r="K155" i="1"/>
  <c r="W155" i="1"/>
  <c r="K157" i="1"/>
  <c r="W157" i="1"/>
  <c r="K158" i="1"/>
  <c r="W158" i="1"/>
  <c r="K159" i="1"/>
  <c r="W159" i="1"/>
  <c r="K160" i="1"/>
  <c r="W160" i="1"/>
  <c r="K161" i="1"/>
  <c r="W161" i="1"/>
  <c r="K162" i="1"/>
  <c r="W162" i="1"/>
  <c r="H163" i="1"/>
  <c r="K163" i="1"/>
  <c r="W163" i="1"/>
  <c r="H164" i="1"/>
  <c r="K164" i="1"/>
  <c r="W164" i="1"/>
  <c r="K166" i="1"/>
  <c r="W166" i="1"/>
  <c r="K167" i="1"/>
  <c r="W167" i="1"/>
  <c r="K168" i="1"/>
  <c r="W168" i="1"/>
  <c r="K169" i="1"/>
  <c r="W169" i="1"/>
  <c r="K170" i="1"/>
  <c r="W170" i="1"/>
  <c r="K171" i="1"/>
  <c r="W171" i="1"/>
  <c r="K172" i="1"/>
  <c r="W172" i="1"/>
  <c r="K173" i="1"/>
  <c r="W173" i="1"/>
  <c r="K174" i="1"/>
  <c r="W174" i="1"/>
  <c r="K175" i="1"/>
  <c r="W175" i="1"/>
  <c r="K176" i="1"/>
  <c r="W176" i="1"/>
  <c r="K177" i="1"/>
  <c r="W177" i="1"/>
  <c r="K178" i="1"/>
  <c r="W178" i="1"/>
  <c r="K179" i="1"/>
  <c r="W179" i="1"/>
  <c r="K180" i="1"/>
  <c r="W180" i="1"/>
  <c r="K181" i="1"/>
  <c r="W181" i="1"/>
  <c r="K182" i="1"/>
  <c r="W182" i="1"/>
  <c r="K183" i="1"/>
  <c r="W183" i="1"/>
  <c r="K184" i="1"/>
  <c r="W184" i="1"/>
  <c r="K185" i="1"/>
  <c r="W185" i="1"/>
  <c r="K186" i="1"/>
  <c r="W186" i="1"/>
  <c r="K187" i="1"/>
  <c r="W187" i="1"/>
  <c r="K188" i="1"/>
  <c r="W188" i="1"/>
  <c r="K189" i="1"/>
  <c r="W189" i="1"/>
  <c r="K190" i="1"/>
  <c r="W190" i="1"/>
  <c r="K191" i="1"/>
  <c r="W191" i="1"/>
  <c r="K192" i="1"/>
  <c r="W192" i="1"/>
  <c r="K193" i="1"/>
  <c r="W193" i="1"/>
  <c r="K194" i="1"/>
  <c r="W194" i="1"/>
  <c r="K195" i="1"/>
  <c r="W195" i="1"/>
  <c r="O197" i="1"/>
  <c r="W197" i="1"/>
  <c r="K198" i="1"/>
  <c r="W198" i="1"/>
  <c r="K199" i="1"/>
  <c r="W199" i="1"/>
  <c r="K200" i="1"/>
  <c r="W200" i="1"/>
  <c r="K201" i="1"/>
  <c r="W201" i="1"/>
  <c r="K202" i="1"/>
  <c r="W202" i="1"/>
  <c r="H211" i="1"/>
  <c r="K211" i="1"/>
  <c r="W211" i="1"/>
  <c r="K212" i="1"/>
  <c r="K213" i="1"/>
  <c r="K214" i="1"/>
  <c r="K215" i="1"/>
  <c r="K216" i="1"/>
  <c r="K217" i="1"/>
  <c r="K218" i="1"/>
  <c r="K219" i="1"/>
  <c r="K220" i="1"/>
  <c r="K222" i="1"/>
  <c r="K223" i="1"/>
  <c r="K224" i="1"/>
  <c r="K225" i="1"/>
  <c r="K226" i="1"/>
  <c r="K227" i="1"/>
  <c r="K229" i="1"/>
  <c r="K230" i="1"/>
  <c r="K231" i="1"/>
  <c r="K232" i="1"/>
  <c r="K233" i="1"/>
  <c r="W236" i="1"/>
  <c r="K234" i="1"/>
  <c r="K236" i="1"/>
  <c r="W239" i="1"/>
  <c r="K240" i="1"/>
  <c r="K239" i="1"/>
  <c r="K241" i="1"/>
  <c r="K242" i="1"/>
  <c r="K243" i="1"/>
  <c r="W231" i="1"/>
  <c r="W238" i="1"/>
  <c r="W246" i="1"/>
  <c r="AE10" i="1"/>
  <c r="AE11" i="1"/>
  <c r="AE12" i="1"/>
  <c r="AE13" i="1"/>
  <c r="AE14" i="1"/>
  <c r="AE15" i="1"/>
  <c r="AE16" i="1"/>
  <c r="AE17" i="1"/>
  <c r="AE18" i="1"/>
  <c r="AE19" i="1"/>
  <c r="AE20" i="1"/>
  <c r="AE21" i="1"/>
  <c r="AE22" i="1"/>
  <c r="AE23" i="1"/>
  <c r="AE24" i="1"/>
  <c r="AE25" i="1"/>
  <c r="AE27" i="1"/>
  <c r="AE28" i="1"/>
  <c r="AE29" i="1"/>
  <c r="AE30" i="1"/>
  <c r="AE31" i="1"/>
  <c r="AE33" i="1"/>
  <c r="AE34" i="1"/>
  <c r="AE35" i="1"/>
  <c r="AE36" i="1"/>
  <c r="AE37" i="1"/>
  <c r="AE38" i="1"/>
  <c r="AE40" i="1"/>
  <c r="AE41" i="1"/>
  <c r="AE42" i="1"/>
  <c r="AE43" i="1"/>
  <c r="AE44" i="1"/>
  <c r="AE45" i="1"/>
  <c r="AE46" i="1"/>
  <c r="AE47" i="1"/>
  <c r="AE48" i="1"/>
  <c r="AE49" i="1"/>
  <c r="AE51" i="1"/>
  <c r="AE52" i="1"/>
  <c r="AE53" i="1"/>
  <c r="AE54" i="1"/>
  <c r="AE55" i="1"/>
  <c r="AE56" i="1"/>
  <c r="AE57" i="1"/>
  <c r="AE58" i="1"/>
  <c r="AE59" i="1"/>
  <c r="AE60" i="1"/>
  <c r="AE61" i="1"/>
  <c r="AE62" i="1"/>
  <c r="AE63" i="1"/>
  <c r="AE64" i="1"/>
  <c r="AE65" i="1"/>
  <c r="AE66" i="1"/>
  <c r="AE67" i="1"/>
  <c r="AE69" i="1"/>
  <c r="AE70" i="1"/>
  <c r="AE71" i="1"/>
  <c r="AE72" i="1"/>
  <c r="AE73" i="1"/>
  <c r="AE74" i="1"/>
  <c r="AE75" i="1"/>
  <c r="AE76" i="1"/>
  <c r="AE77" i="1"/>
  <c r="AE78" i="1"/>
  <c r="AE79" i="1"/>
  <c r="AE80" i="1"/>
  <c r="AE81" i="1"/>
  <c r="AE82" i="1"/>
  <c r="AE83" i="1"/>
  <c r="AE84" i="1"/>
  <c r="AE85" i="1"/>
  <c r="AE87" i="1"/>
  <c r="AE88" i="1"/>
  <c r="AE89" i="1"/>
  <c r="AE90" i="1"/>
  <c r="AE91" i="1"/>
  <c r="AE92" i="1"/>
  <c r="AE93" i="1"/>
  <c r="AE94" i="1"/>
  <c r="AE95" i="1"/>
  <c r="AE96" i="1"/>
  <c r="AE97" i="1"/>
  <c r="AE98"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7" i="1"/>
  <c r="AE158" i="1"/>
  <c r="AE159" i="1"/>
  <c r="AE160" i="1"/>
  <c r="AE161" i="1"/>
  <c r="AE162" i="1"/>
  <c r="AE163" i="1"/>
  <c r="AE164"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7" i="1"/>
  <c r="AE198" i="1"/>
  <c r="AE199" i="1"/>
  <c r="AE200" i="1"/>
  <c r="AE201" i="1"/>
  <c r="AE202" i="1"/>
  <c r="AE211" i="1"/>
  <c r="AE236" i="1"/>
  <c r="AE239" i="1"/>
  <c r="AE231" i="1"/>
  <c r="AE238" i="1"/>
  <c r="AE246" i="1"/>
  <c r="AM10" i="1"/>
  <c r="AM11" i="1"/>
  <c r="AM12" i="1"/>
  <c r="AM13" i="1"/>
  <c r="AM14" i="1"/>
  <c r="AM15" i="1"/>
  <c r="AM16" i="1"/>
  <c r="AM17" i="1"/>
  <c r="AM18" i="1"/>
  <c r="AM19" i="1"/>
  <c r="AM20" i="1"/>
  <c r="AM21" i="1"/>
  <c r="AM22" i="1"/>
  <c r="AM23" i="1"/>
  <c r="AM24" i="1"/>
  <c r="AM25" i="1"/>
  <c r="AM27" i="1"/>
  <c r="AM28" i="1"/>
  <c r="AM29" i="1"/>
  <c r="AM30" i="1"/>
  <c r="AM31" i="1"/>
  <c r="AM33" i="1"/>
  <c r="AM34" i="1"/>
  <c r="AM35" i="1"/>
  <c r="AM36" i="1"/>
  <c r="AM37" i="1"/>
  <c r="AM38" i="1"/>
  <c r="AM40" i="1"/>
  <c r="AM41" i="1"/>
  <c r="AM42" i="1"/>
  <c r="AM43" i="1"/>
  <c r="AM44" i="1"/>
  <c r="AM45" i="1"/>
  <c r="AM46" i="1"/>
  <c r="AM47" i="1"/>
  <c r="AM48" i="1"/>
  <c r="AM49" i="1"/>
  <c r="AM51" i="1"/>
  <c r="AM52" i="1"/>
  <c r="AM53" i="1"/>
  <c r="AM54" i="1"/>
  <c r="AM55" i="1"/>
  <c r="AM56" i="1"/>
  <c r="AM57" i="1"/>
  <c r="AM58" i="1"/>
  <c r="AM59" i="1"/>
  <c r="AM60" i="1"/>
  <c r="AM61" i="1"/>
  <c r="AM62" i="1"/>
  <c r="AM63" i="1"/>
  <c r="AM64" i="1"/>
  <c r="AM65" i="1"/>
  <c r="AM66" i="1"/>
  <c r="AM67" i="1"/>
  <c r="AM69" i="1"/>
  <c r="AM70" i="1"/>
  <c r="AM71" i="1"/>
  <c r="AM72" i="1"/>
  <c r="AM73" i="1"/>
  <c r="AM74" i="1"/>
  <c r="AM75" i="1"/>
  <c r="AM76" i="1"/>
  <c r="AM77" i="1"/>
  <c r="AM78" i="1"/>
  <c r="AM79" i="1"/>
  <c r="AM80" i="1"/>
  <c r="AM81" i="1"/>
  <c r="AM82" i="1"/>
  <c r="AM83" i="1"/>
  <c r="AM84" i="1"/>
  <c r="AM85" i="1"/>
  <c r="AM87" i="1"/>
  <c r="AM88" i="1"/>
  <c r="AM89" i="1"/>
  <c r="AM90" i="1"/>
  <c r="AM91" i="1"/>
  <c r="AM92" i="1"/>
  <c r="AM93" i="1"/>
  <c r="AM94" i="1"/>
  <c r="AM95" i="1"/>
  <c r="AM96" i="1"/>
  <c r="AM97" i="1"/>
  <c r="AM98"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7" i="1"/>
  <c r="AM158" i="1"/>
  <c r="AM159" i="1"/>
  <c r="AM160" i="1"/>
  <c r="AM161" i="1"/>
  <c r="AM162" i="1"/>
  <c r="AM163" i="1"/>
  <c r="AM164"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7" i="1"/>
  <c r="AM198" i="1"/>
  <c r="AM199" i="1"/>
  <c r="AM200" i="1"/>
  <c r="AM201" i="1"/>
  <c r="AM202" i="1"/>
  <c r="AM211" i="1"/>
  <c r="AM236" i="1"/>
  <c r="AM239" i="1"/>
  <c r="AM231" i="1"/>
  <c r="AM238" i="1"/>
  <c r="AM246" i="1"/>
  <c r="K237" i="1"/>
  <c r="AU231" i="1"/>
  <c r="AX246" i="1"/>
  <c r="AX254" i="1"/>
  <c r="AW212" i="1"/>
  <c r="AW213" i="1"/>
  <c r="AW214" i="1"/>
  <c r="AW215" i="1"/>
  <c r="AW216" i="1"/>
  <c r="AW217" i="1"/>
  <c r="AW218" i="1"/>
  <c r="AW219" i="1"/>
  <c r="AW220" i="1"/>
  <c r="AW221" i="1"/>
  <c r="AW222" i="1"/>
  <c r="AW223" i="1"/>
  <c r="AX223" i="1"/>
  <c r="AW224" i="1"/>
  <c r="AW225" i="1"/>
  <c r="AW226" i="1"/>
  <c r="AW227" i="1"/>
  <c r="AW228" i="1"/>
  <c r="AW229" i="1"/>
  <c r="AW230" i="1"/>
  <c r="AW231" i="1"/>
  <c r="AX231" i="1"/>
  <c r="AW232" i="1"/>
  <c r="AW233" i="1"/>
  <c r="AW234" i="1"/>
  <c r="AW235" i="1"/>
  <c r="AW236" i="1"/>
  <c r="AX236" i="1"/>
  <c r="AW237" i="1"/>
  <c r="AW238" i="1"/>
  <c r="AX238" i="1"/>
  <c r="AW239" i="1"/>
  <c r="AX239" i="1"/>
  <c r="AW240" i="1"/>
  <c r="AW241" i="1"/>
  <c r="AW242" i="1"/>
  <c r="AW243" i="1"/>
  <c r="AW244" i="1"/>
  <c r="AW247" i="1"/>
  <c r="AX247" i="1"/>
  <c r="AW211" i="1"/>
  <c r="AX211" i="1"/>
  <c r="AX10" i="1"/>
  <c r="AX11" i="1"/>
  <c r="AX12" i="1"/>
  <c r="AX13" i="1"/>
  <c r="AX14" i="1"/>
  <c r="AX15" i="1"/>
  <c r="AX16" i="1"/>
  <c r="AX17" i="1"/>
  <c r="AX18" i="1"/>
  <c r="AX19" i="1"/>
  <c r="AX20" i="1"/>
  <c r="AX21" i="1"/>
  <c r="AX22" i="1"/>
  <c r="AX23" i="1"/>
  <c r="AX24" i="1"/>
  <c r="AX25" i="1"/>
  <c r="AX27" i="1"/>
  <c r="AX28" i="1"/>
  <c r="AX29" i="1"/>
  <c r="AX30" i="1"/>
  <c r="AX31" i="1"/>
  <c r="AX33" i="1"/>
  <c r="AX34" i="1"/>
  <c r="AX35" i="1"/>
  <c r="AX36" i="1"/>
  <c r="AX37" i="1"/>
  <c r="AX38" i="1"/>
  <c r="AX40" i="1"/>
  <c r="AX41" i="1"/>
  <c r="AX42" i="1"/>
  <c r="AX43" i="1"/>
  <c r="AX44" i="1"/>
  <c r="AX45" i="1"/>
  <c r="AX46" i="1"/>
  <c r="AX47" i="1"/>
  <c r="AX48" i="1"/>
  <c r="AX49" i="1"/>
  <c r="AX51" i="1"/>
  <c r="AX52" i="1"/>
  <c r="AX53" i="1"/>
  <c r="AX54" i="1"/>
  <c r="AX55" i="1"/>
  <c r="AX56" i="1"/>
  <c r="AX57" i="1"/>
  <c r="AX58" i="1"/>
  <c r="AX59" i="1"/>
  <c r="AX60" i="1"/>
  <c r="AX61" i="1"/>
  <c r="AX62" i="1"/>
  <c r="AX63" i="1"/>
  <c r="AX64" i="1"/>
  <c r="AX65" i="1"/>
  <c r="AX66" i="1"/>
  <c r="AX67" i="1"/>
  <c r="AX69" i="1"/>
  <c r="AX70" i="1"/>
  <c r="AX71" i="1"/>
  <c r="AX72" i="1"/>
  <c r="AX73" i="1"/>
  <c r="AX74" i="1"/>
  <c r="AX75" i="1"/>
  <c r="AX76" i="1"/>
  <c r="AX77" i="1"/>
  <c r="AX78" i="1"/>
  <c r="AX79" i="1"/>
  <c r="AX80" i="1"/>
  <c r="AX81" i="1"/>
  <c r="AX82" i="1"/>
  <c r="AX83" i="1"/>
  <c r="AX84" i="1"/>
  <c r="AX85" i="1"/>
  <c r="AX87" i="1"/>
  <c r="AX88" i="1"/>
  <c r="AX89" i="1"/>
  <c r="AX90" i="1"/>
  <c r="AX91" i="1"/>
  <c r="AX92" i="1"/>
  <c r="AX93" i="1"/>
  <c r="AX94" i="1"/>
  <c r="AX95" i="1"/>
  <c r="AX96" i="1"/>
  <c r="AX97" i="1"/>
  <c r="AX98"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7" i="1"/>
  <c r="AX158" i="1"/>
  <c r="AX159" i="1"/>
  <c r="AX160" i="1"/>
  <c r="AX161" i="1"/>
  <c r="AX162" i="1"/>
  <c r="AX163" i="1"/>
  <c r="AX164"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7" i="1"/>
  <c r="AX198" i="1"/>
  <c r="AX199" i="1"/>
  <c r="AX200" i="1"/>
  <c r="AX201" i="1"/>
  <c r="AX202" i="1"/>
  <c r="AV247" i="1"/>
  <c r="AV254" i="1"/>
  <c r="AF247" i="1"/>
  <c r="X247" i="1"/>
  <c r="P247" i="1"/>
  <c r="AW10" i="1"/>
  <c r="AW11" i="1"/>
  <c r="AW12" i="1"/>
  <c r="AW13" i="1"/>
  <c r="AW14" i="1"/>
  <c r="AW15" i="1"/>
  <c r="AW16" i="1"/>
  <c r="AW17" i="1"/>
  <c r="AW18" i="1"/>
  <c r="AW19" i="1"/>
  <c r="AW20" i="1"/>
  <c r="AW21" i="1"/>
  <c r="AW22" i="1"/>
  <c r="AW23" i="1"/>
  <c r="AW24" i="1"/>
  <c r="AW25" i="1"/>
  <c r="AW27" i="1"/>
  <c r="AW28" i="1"/>
  <c r="AW29" i="1"/>
  <c r="AW30" i="1"/>
  <c r="AW31" i="1"/>
  <c r="AW33" i="1"/>
  <c r="AW34" i="1"/>
  <c r="AW35" i="1"/>
  <c r="AW36" i="1"/>
  <c r="AW37" i="1"/>
  <c r="AW38" i="1"/>
  <c r="AW40" i="1"/>
  <c r="AW41" i="1"/>
  <c r="AW42" i="1"/>
  <c r="AW43" i="1"/>
  <c r="AW44" i="1"/>
  <c r="AW45" i="1"/>
  <c r="AW46" i="1"/>
  <c r="AW47" i="1"/>
  <c r="AW48" i="1"/>
  <c r="AW49" i="1"/>
  <c r="AW51" i="1"/>
  <c r="AW52" i="1"/>
  <c r="AW53" i="1"/>
  <c r="AW54" i="1"/>
  <c r="AW55" i="1"/>
  <c r="AW56" i="1"/>
  <c r="AW57" i="1"/>
  <c r="AW58" i="1"/>
  <c r="AW59" i="1"/>
  <c r="AW60" i="1"/>
  <c r="AW61" i="1"/>
  <c r="AW62" i="1"/>
  <c r="AW63" i="1"/>
  <c r="AW64" i="1"/>
  <c r="AW65" i="1"/>
  <c r="AW66" i="1"/>
  <c r="AW67" i="1"/>
  <c r="AW69" i="1"/>
  <c r="AW70" i="1"/>
  <c r="AW71" i="1"/>
  <c r="AW72" i="1"/>
  <c r="AW73" i="1"/>
  <c r="AW74" i="1"/>
  <c r="AW75" i="1"/>
  <c r="AW76" i="1"/>
  <c r="AW77" i="1"/>
  <c r="AW78" i="1"/>
  <c r="AW79" i="1"/>
  <c r="AW80" i="1"/>
  <c r="AW81" i="1"/>
  <c r="AW82" i="1"/>
  <c r="AW83" i="1"/>
  <c r="AW84" i="1"/>
  <c r="AW85" i="1"/>
  <c r="AW87" i="1"/>
  <c r="AW88" i="1"/>
  <c r="AW89" i="1"/>
  <c r="AW90" i="1"/>
  <c r="AW91" i="1"/>
  <c r="AW92" i="1"/>
  <c r="AW93" i="1"/>
  <c r="AW94" i="1"/>
  <c r="AW95" i="1"/>
  <c r="AW96" i="1"/>
  <c r="AW97" i="1"/>
  <c r="AW98"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7" i="1"/>
  <c r="AW158" i="1"/>
  <c r="AW159" i="1"/>
  <c r="AW160" i="1"/>
  <c r="AW161" i="1"/>
  <c r="AW162" i="1"/>
  <c r="AW163" i="1"/>
  <c r="AW164"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7" i="1"/>
  <c r="AW198" i="1"/>
  <c r="AW199" i="1"/>
  <c r="AW200" i="1"/>
  <c r="AW201" i="1"/>
  <c r="AW202" i="1"/>
  <c r="O244" i="1"/>
  <c r="J233" i="1"/>
  <c r="J234" i="1"/>
  <c r="J211" i="1"/>
  <c r="AV211" i="1"/>
  <c r="J212" i="1"/>
  <c r="J213" i="1"/>
  <c r="J214" i="1"/>
  <c r="J215" i="1"/>
  <c r="J216" i="1"/>
  <c r="J217" i="1"/>
  <c r="J218" i="1"/>
  <c r="J219" i="1"/>
  <c r="J220" i="1"/>
  <c r="J222" i="1"/>
  <c r="J223" i="1"/>
  <c r="J224" i="1"/>
  <c r="J225" i="1"/>
  <c r="J226" i="1"/>
  <c r="J227" i="1"/>
  <c r="J229" i="1"/>
  <c r="J230" i="1"/>
  <c r="J231" i="1"/>
  <c r="J232" i="1"/>
  <c r="J236" i="1"/>
  <c r="J237" i="1"/>
  <c r="J239" i="1"/>
  <c r="J240" i="1"/>
  <c r="J241" i="1"/>
  <c r="J242" i="1"/>
  <c r="J243" i="1"/>
  <c r="J244" i="1"/>
  <c r="K244" i="1"/>
  <c r="M244" i="1"/>
  <c r="I245" i="1"/>
  <c r="I244" i="1"/>
  <c r="I243" i="1"/>
  <c r="I242" i="1"/>
  <c r="I241" i="1"/>
  <c r="I240" i="1"/>
  <c r="I238" i="1"/>
  <c r="I237" i="1"/>
  <c r="I235" i="1"/>
  <c r="I234" i="1"/>
  <c r="I233" i="1"/>
  <c r="I232" i="1"/>
  <c r="I230" i="1"/>
  <c r="I229" i="1"/>
  <c r="I228" i="1"/>
  <c r="I227" i="1"/>
  <c r="I226" i="1"/>
  <c r="I225" i="1"/>
  <c r="I224" i="1"/>
  <c r="I222" i="1"/>
  <c r="I221" i="1"/>
  <c r="I220" i="1"/>
  <c r="I219" i="1"/>
  <c r="I218" i="1"/>
  <c r="I217" i="1"/>
  <c r="I216" i="1"/>
  <c r="I215" i="1"/>
  <c r="I214" i="1"/>
  <c r="I213" i="1"/>
  <c r="I212" i="1"/>
  <c r="I211" i="1"/>
  <c r="I164" i="1"/>
  <c r="I163" i="1"/>
  <c r="J85" i="1"/>
  <c r="AV85" i="1"/>
  <c r="L85" i="1"/>
  <c r="J154" i="1"/>
  <c r="AV154" i="1"/>
  <c r="L154" i="1"/>
  <c r="J199" i="1"/>
  <c r="J200" i="1"/>
  <c r="J201" i="1"/>
  <c r="J202" i="1"/>
  <c r="J198" i="1"/>
  <c r="J10" i="1"/>
  <c r="J12" i="1"/>
  <c r="J13" i="1"/>
  <c r="J14" i="1"/>
  <c r="J15" i="1"/>
  <c r="J16" i="1"/>
  <c r="J17" i="1"/>
  <c r="J18" i="1"/>
  <c r="J19" i="1"/>
  <c r="J20" i="1"/>
  <c r="J21" i="1"/>
  <c r="J22" i="1"/>
  <c r="J23" i="1"/>
  <c r="J24" i="1"/>
  <c r="J25" i="1"/>
  <c r="J27" i="1"/>
  <c r="J28" i="1"/>
  <c r="J29" i="1"/>
  <c r="J30" i="1"/>
  <c r="J31" i="1"/>
  <c r="J33" i="1"/>
  <c r="J34" i="1"/>
  <c r="J35" i="1"/>
  <c r="J36" i="1"/>
  <c r="J37" i="1"/>
  <c r="J38" i="1"/>
  <c r="J40" i="1"/>
  <c r="J41" i="1"/>
  <c r="J42" i="1"/>
  <c r="J43" i="1"/>
  <c r="J44" i="1"/>
  <c r="J45" i="1"/>
  <c r="J46" i="1"/>
  <c r="J47" i="1"/>
  <c r="J48" i="1"/>
  <c r="J49" i="1"/>
  <c r="J51" i="1"/>
  <c r="J52" i="1"/>
  <c r="J53" i="1"/>
  <c r="J54" i="1"/>
  <c r="J55" i="1"/>
  <c r="J56" i="1"/>
  <c r="J57" i="1"/>
  <c r="J58" i="1"/>
  <c r="J59" i="1"/>
  <c r="J60" i="1"/>
  <c r="J61" i="1"/>
  <c r="J62" i="1"/>
  <c r="J63" i="1"/>
  <c r="J64" i="1"/>
  <c r="J65" i="1"/>
  <c r="J66" i="1"/>
  <c r="J67" i="1"/>
  <c r="J69" i="1"/>
  <c r="J70" i="1"/>
  <c r="J71" i="1"/>
  <c r="J72" i="1"/>
  <c r="J73" i="1"/>
  <c r="J74" i="1"/>
  <c r="J75" i="1"/>
  <c r="J76" i="1"/>
  <c r="J77" i="1"/>
  <c r="J78" i="1"/>
  <c r="J79" i="1"/>
  <c r="J80" i="1"/>
  <c r="J81" i="1"/>
  <c r="J82" i="1"/>
  <c r="J83" i="1"/>
  <c r="J84" i="1"/>
  <c r="J87" i="1"/>
  <c r="J88" i="1"/>
  <c r="J89" i="1"/>
  <c r="J90" i="1"/>
  <c r="J91" i="1"/>
  <c r="J92" i="1"/>
  <c r="J93" i="1"/>
  <c r="J94" i="1"/>
  <c r="J95" i="1"/>
  <c r="J96" i="1"/>
  <c r="J97" i="1"/>
  <c r="J98"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3" i="1"/>
  <c r="J134" i="1"/>
  <c r="J135" i="1"/>
  <c r="J136" i="1"/>
  <c r="J137" i="1"/>
  <c r="J138" i="1"/>
  <c r="J139" i="1"/>
  <c r="J140" i="1"/>
  <c r="J141" i="1"/>
  <c r="J142" i="1"/>
  <c r="J143" i="1"/>
  <c r="J144" i="1"/>
  <c r="J145" i="1"/>
  <c r="J146" i="1"/>
  <c r="J147" i="1"/>
  <c r="J148" i="1"/>
  <c r="J149" i="1"/>
  <c r="J150" i="1"/>
  <c r="J151" i="1"/>
  <c r="J152" i="1"/>
  <c r="J153" i="1"/>
  <c r="J155" i="1"/>
  <c r="J157" i="1"/>
  <c r="J158" i="1"/>
  <c r="J159" i="1"/>
  <c r="J160" i="1"/>
  <c r="J161" i="1"/>
  <c r="J162" i="1"/>
  <c r="J163" i="1"/>
  <c r="J164"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AW301" i="1"/>
  <c r="AW300" i="1"/>
  <c r="AW295" i="1"/>
  <c r="AW296" i="1"/>
  <c r="AW297" i="1"/>
  <c r="AW294" i="1"/>
  <c r="AW286" i="1"/>
  <c r="AW288" i="1"/>
  <c r="AW289" i="1"/>
  <c r="AW290" i="1"/>
  <c r="AW291" i="1"/>
  <c r="AW285" i="1"/>
  <c r="AW270" i="1"/>
  <c r="AW271" i="1"/>
  <c r="AW272" i="1"/>
  <c r="AW273" i="1"/>
  <c r="AW274" i="1"/>
  <c r="AW275" i="1"/>
  <c r="AW276" i="1"/>
  <c r="AW277" i="1"/>
  <c r="AW278" i="1"/>
  <c r="AW269" i="1"/>
  <c r="L212" i="1"/>
  <c r="L213" i="1"/>
  <c r="L214" i="1"/>
  <c r="L215" i="1"/>
  <c r="L216" i="1"/>
  <c r="L217" i="1"/>
  <c r="L218" i="1"/>
  <c r="L219" i="1"/>
  <c r="L220" i="1"/>
  <c r="L222" i="1"/>
  <c r="L223" i="1"/>
  <c r="L224" i="1"/>
  <c r="L225" i="1"/>
  <c r="L226" i="1"/>
  <c r="L227" i="1"/>
  <c r="L229" i="1"/>
  <c r="L230" i="1"/>
  <c r="L231" i="1"/>
  <c r="L232" i="1"/>
  <c r="L233" i="1"/>
  <c r="L234" i="1"/>
  <c r="L236" i="1"/>
  <c r="L237" i="1"/>
  <c r="L239" i="1"/>
  <c r="L240" i="1"/>
  <c r="L241" i="1"/>
  <c r="L242" i="1"/>
  <c r="L243" i="1"/>
  <c r="L244" i="1"/>
  <c r="L211" i="1"/>
  <c r="L11" i="1"/>
  <c r="I11" i="1"/>
  <c r="H11" i="1"/>
  <c r="G11" i="1"/>
  <c r="O221" i="1"/>
  <c r="O210" i="1"/>
  <c r="O209" i="1"/>
  <c r="O208"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3" i="1"/>
  <c r="L134" i="1"/>
  <c r="L135" i="1"/>
  <c r="L136" i="1"/>
  <c r="L137" i="1"/>
  <c r="L138" i="1"/>
  <c r="L139" i="1"/>
  <c r="L140" i="1"/>
  <c r="L141" i="1"/>
  <c r="L142" i="1"/>
  <c r="L143" i="1"/>
  <c r="L144" i="1"/>
  <c r="L145" i="1"/>
  <c r="L146" i="1"/>
  <c r="L147" i="1"/>
  <c r="L148" i="1"/>
  <c r="L149" i="1"/>
  <c r="L150" i="1"/>
  <c r="L151" i="1"/>
  <c r="L152" i="1"/>
  <c r="L153" i="1"/>
  <c r="L155" i="1"/>
  <c r="L157" i="1"/>
  <c r="L158" i="1"/>
  <c r="L159" i="1"/>
  <c r="L160" i="1"/>
  <c r="L161" i="1"/>
  <c r="L162" i="1"/>
  <c r="L163" i="1"/>
  <c r="L164"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8" i="1"/>
  <c r="L199" i="1"/>
  <c r="L200" i="1"/>
  <c r="L201" i="1"/>
  <c r="L202" i="1"/>
  <c r="L61" i="1"/>
  <c r="L62" i="1"/>
  <c r="L63" i="1"/>
  <c r="L64" i="1"/>
  <c r="L65" i="1"/>
  <c r="L66" i="1"/>
  <c r="L67" i="1"/>
  <c r="L69" i="1"/>
  <c r="L70" i="1"/>
  <c r="L71" i="1"/>
  <c r="L72" i="1"/>
  <c r="L73" i="1"/>
  <c r="L74" i="1"/>
  <c r="L75" i="1"/>
  <c r="L76" i="1"/>
  <c r="L77" i="1"/>
  <c r="L78" i="1"/>
  <c r="L79" i="1"/>
  <c r="L80" i="1"/>
  <c r="L81" i="1"/>
  <c r="L82" i="1"/>
  <c r="L83" i="1"/>
  <c r="L84" i="1"/>
  <c r="L87" i="1"/>
  <c r="L88" i="1"/>
  <c r="L89" i="1"/>
  <c r="L90" i="1"/>
  <c r="L91" i="1"/>
  <c r="L92" i="1"/>
  <c r="L93" i="1"/>
  <c r="L94" i="1"/>
  <c r="L95" i="1"/>
  <c r="L96" i="1"/>
  <c r="L97" i="1"/>
  <c r="L98" i="1"/>
  <c r="L60" i="1"/>
  <c r="L59" i="1"/>
  <c r="L58" i="1"/>
  <c r="L57" i="1"/>
  <c r="L56" i="1"/>
  <c r="L55" i="1"/>
  <c r="L54" i="1"/>
  <c r="L53" i="1"/>
  <c r="L52" i="1"/>
  <c r="L51" i="1"/>
  <c r="L46" i="1"/>
  <c r="L47" i="1"/>
  <c r="L48" i="1"/>
  <c r="L49" i="1"/>
  <c r="L45" i="1"/>
  <c r="L44" i="1"/>
  <c r="L43" i="1"/>
  <c r="L42" i="1"/>
  <c r="L41" i="1"/>
  <c r="L40" i="1"/>
  <c r="L34" i="1"/>
  <c r="L35" i="1"/>
  <c r="L36" i="1"/>
  <c r="L37" i="1"/>
  <c r="L38" i="1"/>
  <c r="L33" i="1"/>
  <c r="L31" i="1"/>
  <c r="L30" i="1"/>
  <c r="L29" i="1"/>
  <c r="L28" i="1"/>
  <c r="L27" i="1"/>
  <c r="L25" i="1"/>
  <c r="L24" i="1"/>
  <c r="L23" i="1"/>
  <c r="L22" i="1"/>
  <c r="L21" i="1"/>
  <c r="L20" i="1"/>
  <c r="L19" i="1"/>
  <c r="L18" i="1"/>
  <c r="L17" i="1"/>
  <c r="L16" i="1"/>
  <c r="L15" i="1"/>
  <c r="L14" i="1"/>
  <c r="L13" i="1"/>
  <c r="L12" i="1"/>
  <c r="L10" i="1"/>
  <c r="AV202" i="1"/>
  <c r="AV201" i="1"/>
  <c r="AV200" i="1"/>
  <c r="AV199" i="1"/>
  <c r="AV198" i="1"/>
  <c r="AX259" i="1"/>
  <c r="AV258" i="1"/>
  <c r="AV255" i="1"/>
  <c r="AV256" i="1"/>
  <c r="AX258" i="1"/>
  <c r="AV257" i="1"/>
  <c r="AV10" i="1"/>
  <c r="AV197" i="1"/>
  <c r="AV195" i="1"/>
  <c r="AV194" i="1"/>
  <c r="AV193" i="1"/>
  <c r="AV192" i="1"/>
  <c r="AV191" i="1"/>
  <c r="AV190" i="1"/>
  <c r="AV189" i="1"/>
  <c r="AV188" i="1"/>
  <c r="AV187" i="1"/>
  <c r="AV186" i="1"/>
  <c r="AV185" i="1"/>
  <c r="AV184" i="1"/>
  <c r="AV183" i="1"/>
  <c r="AV182" i="1"/>
  <c r="AV181" i="1"/>
  <c r="AV180" i="1"/>
  <c r="AV179" i="1"/>
  <c r="AV178" i="1"/>
  <c r="AV177" i="1"/>
  <c r="AV176" i="1"/>
  <c r="AV175" i="1"/>
  <c r="AV174" i="1"/>
  <c r="AV173" i="1"/>
  <c r="AV172" i="1"/>
  <c r="AV171" i="1"/>
  <c r="AV170" i="1"/>
  <c r="AV169" i="1"/>
  <c r="AV168" i="1"/>
  <c r="AV167" i="1"/>
  <c r="AV166" i="1"/>
  <c r="AV164" i="1"/>
  <c r="AV163" i="1"/>
  <c r="AV162" i="1"/>
  <c r="AV161" i="1"/>
  <c r="AV160" i="1"/>
  <c r="AV159" i="1"/>
  <c r="AV158" i="1"/>
  <c r="AV157" i="1"/>
  <c r="AV155" i="1"/>
  <c r="AV153" i="1"/>
  <c r="AV152" i="1"/>
  <c r="AV151" i="1"/>
  <c r="AV150" i="1"/>
  <c r="AV149" i="1"/>
  <c r="AV148" i="1"/>
  <c r="AV147" i="1"/>
  <c r="AV146" i="1"/>
  <c r="AV145" i="1"/>
  <c r="AV144" i="1"/>
  <c r="AV143" i="1"/>
  <c r="AV142" i="1"/>
  <c r="AV141" i="1"/>
  <c r="AV140" i="1"/>
  <c r="AV139" i="1"/>
  <c r="AV138" i="1"/>
  <c r="AV137" i="1"/>
  <c r="AV136" i="1"/>
  <c r="AV135" i="1"/>
  <c r="AV134" i="1"/>
  <c r="AV133" i="1"/>
  <c r="AV131" i="1"/>
  <c r="AV130" i="1"/>
  <c r="AV129" i="1"/>
  <c r="AV128" i="1"/>
  <c r="AV127" i="1"/>
  <c r="AV126" i="1"/>
  <c r="AV125" i="1"/>
  <c r="AV124" i="1"/>
  <c r="AV123" i="1"/>
  <c r="AV122" i="1"/>
  <c r="AV121" i="1"/>
  <c r="AV120" i="1"/>
  <c r="AV119" i="1"/>
  <c r="AV118" i="1"/>
  <c r="AV117" i="1"/>
  <c r="AV116" i="1"/>
  <c r="AV115" i="1"/>
  <c r="AV114" i="1"/>
  <c r="AV113" i="1"/>
  <c r="AV112" i="1"/>
  <c r="AV111" i="1"/>
  <c r="AV110" i="1"/>
  <c r="AV109" i="1"/>
  <c r="AV108" i="1"/>
  <c r="AV107" i="1"/>
  <c r="AV106" i="1"/>
  <c r="AV105" i="1"/>
  <c r="AV104" i="1"/>
  <c r="AV103" i="1"/>
  <c r="AV102" i="1"/>
  <c r="AV101" i="1"/>
  <c r="AV100" i="1"/>
  <c r="AV98" i="1"/>
  <c r="AV97" i="1"/>
  <c r="AV96" i="1"/>
  <c r="AV95" i="1"/>
  <c r="AV94" i="1"/>
  <c r="AV93" i="1"/>
  <c r="AV92" i="1"/>
  <c r="AV91" i="1"/>
  <c r="AV90" i="1"/>
  <c r="AV89" i="1"/>
  <c r="AV88" i="1"/>
  <c r="AV87" i="1"/>
  <c r="AV84" i="1"/>
  <c r="AV83" i="1"/>
  <c r="AV82" i="1"/>
  <c r="AV81" i="1"/>
  <c r="AV80" i="1"/>
  <c r="AV79" i="1"/>
  <c r="AV78" i="1"/>
  <c r="AV77" i="1"/>
  <c r="AV76" i="1"/>
  <c r="AV75" i="1"/>
  <c r="AV74" i="1"/>
  <c r="AV73" i="1"/>
  <c r="AV72" i="1"/>
  <c r="AV71" i="1"/>
  <c r="AV70" i="1"/>
  <c r="AV69" i="1"/>
  <c r="AV67" i="1"/>
  <c r="AV66" i="1"/>
  <c r="AV65" i="1"/>
  <c r="AV64" i="1"/>
  <c r="AV63" i="1"/>
  <c r="AV62" i="1"/>
  <c r="AV61" i="1"/>
  <c r="AV60" i="1"/>
  <c r="AV59" i="1"/>
  <c r="AV58" i="1"/>
  <c r="AV57" i="1"/>
  <c r="AV56" i="1"/>
  <c r="AV55" i="1"/>
  <c r="AV54" i="1"/>
  <c r="AV53" i="1"/>
  <c r="AV52" i="1"/>
  <c r="AV51" i="1"/>
  <c r="AV49" i="1"/>
  <c r="AV48" i="1"/>
  <c r="AV47" i="1"/>
  <c r="AV46" i="1"/>
  <c r="AV45" i="1"/>
  <c r="AV44" i="1"/>
  <c r="AV43" i="1"/>
  <c r="AV42" i="1"/>
  <c r="AV41" i="1"/>
  <c r="AV40" i="1"/>
  <c r="AV38" i="1"/>
  <c r="AV37" i="1"/>
  <c r="AV36" i="1"/>
  <c r="AV35" i="1"/>
  <c r="AV34" i="1"/>
  <c r="AV33" i="1"/>
  <c r="AV31" i="1"/>
  <c r="AV30" i="1"/>
  <c r="AV29" i="1"/>
  <c r="AV28" i="1"/>
  <c r="AV27" i="1"/>
  <c r="AV25" i="1"/>
  <c r="AV24" i="1"/>
  <c r="AV23" i="1"/>
  <c r="AV22" i="1"/>
  <c r="AV21" i="1"/>
  <c r="AV20" i="1"/>
  <c r="AV19" i="1"/>
  <c r="AV18" i="1"/>
  <c r="AV17" i="1"/>
  <c r="AV16" i="1"/>
  <c r="AV15" i="1"/>
  <c r="AV14" i="1"/>
  <c r="AV13" i="1"/>
  <c r="AV12" i="1"/>
  <c r="AV11" i="1"/>
</calcChain>
</file>

<file path=xl/sharedStrings.xml><?xml version="1.0" encoding="utf-8"?>
<sst xmlns="http://schemas.openxmlformats.org/spreadsheetml/2006/main" count="1036" uniqueCount="620">
  <si>
    <t>Grey</t>
  </si>
  <si>
    <t>4" x 2"</t>
  </si>
  <si>
    <t>4.5" x 2.5"</t>
  </si>
  <si>
    <t>8" x 1"</t>
  </si>
  <si>
    <t>NEEDLE REPLACEMENT - RED - X SMALL OPENING - ( Flow only)</t>
  </si>
  <si>
    <t>NEEDLE REPLACEMENT - GREY - X LARGE OPENING - (Thick only)</t>
  </si>
  <si>
    <t>P: (800) 580-3811 x 101 
F: (208) 362-4497
E: service@loonoutdoors.com</t>
  </si>
  <si>
    <t>CAMPER HAT</t>
  </si>
  <si>
    <t>LINEAR HAT</t>
  </si>
  <si>
    <t xml:space="preserve"> </t>
  </si>
  <si>
    <t>SWAG CALCULATOR</t>
  </si>
  <si>
    <t>SE AQUEL CALCULATOR</t>
  </si>
  <si>
    <t>CARD DATA VALIDATION</t>
  </si>
  <si>
    <t>SWAG DATA VALIDATION</t>
  </si>
  <si>
    <t>SUNSET HAT</t>
  </si>
  <si>
    <t>5"</t>
  </si>
  <si>
    <t>3.5"</t>
  </si>
  <si>
    <t>4"</t>
  </si>
  <si>
    <t>4.5"</t>
  </si>
  <si>
    <t>NEEDLE REPLACEMENT - BLUE - SMALL OPENING - (Best w Thin)</t>
  </si>
  <si>
    <t>NEEDLE REPLACEMENT - PINK - MED OPENING - (Thick or Thin)</t>
  </si>
  <si>
    <t>NEEDLE REPLACEMENT - GREEN - LARGE OPENING - (Best w Thick)</t>
  </si>
  <si>
    <t>F9612</t>
  </si>
  <si>
    <t>F9613</t>
  </si>
  <si>
    <t>F9614</t>
  </si>
  <si>
    <r>
      <rPr>
        <sz val="12"/>
        <color indexed="8"/>
        <rFont val="Tw Cen MT"/>
        <family val="2"/>
      </rPr>
      <t>SUNSET</t>
    </r>
    <r>
      <rPr>
        <sz val="12"/>
        <color indexed="8"/>
        <rFont val="Tw Cen MT"/>
        <family val="2"/>
      </rPr>
      <t xml:space="preserve"> HAT</t>
    </r>
  </si>
  <si>
    <t>F9501</t>
  </si>
  <si>
    <t>BEARDED SUNMASK</t>
  </si>
  <si>
    <t>F9205</t>
  </si>
  <si>
    <t>SUNSET STICKER</t>
  </si>
  <si>
    <t>F9206</t>
  </si>
  <si>
    <t>ON THE HORIZON STICKER</t>
  </si>
  <si>
    <t xml:space="preserve">BULK TIP TOPPERS SMALL GREEN (100pcs) </t>
  </si>
  <si>
    <t xml:space="preserve">BULK TIP TOPPERS SMALL PINK (100pcs) </t>
  </si>
  <si>
    <t xml:space="preserve">BULK TIP TOPPERS SMALL WHITE (100pcs) </t>
  </si>
  <si>
    <t xml:space="preserve">BULK TIP TOPPERS LARGE YELLOW (100pcs) </t>
  </si>
  <si>
    <t xml:space="preserve">BULK TIP TOPPERS LARGE ORANGE (100pcs) </t>
  </si>
  <si>
    <t xml:space="preserve">BULK TIP TOPPERS LARGE GREEN (100pcs) </t>
  </si>
  <si>
    <t xml:space="preserve">BULK TIP TOPPERS LARGE PINK (100pcs) </t>
  </si>
  <si>
    <t xml:space="preserve">BULK TIP TOPPERS LARGE WHITE (100pcs) </t>
  </si>
  <si>
    <t xml:space="preserve">BULK STEALTH TIP TOPPERS LARGE ASSORTED (100pcs) </t>
  </si>
  <si>
    <t xml:space="preserve">BULK STEALTH TIP TOPPERS SMALL ASSORTED (100pcs) </t>
  </si>
  <si>
    <t xml:space="preserve">BULK STEALTH TIP TOPPERS LARGE DARK GREEN (100pcs) </t>
  </si>
  <si>
    <t xml:space="preserve">BULK STEALTH TIP TOPPERS LARGE TAN (100pcs) </t>
  </si>
  <si>
    <t xml:space="preserve">BULK STEALTH TIP TOPPERS LARGE BLACK/WHITE (100pcs) </t>
  </si>
  <si>
    <t xml:space="preserve">BULK STEALTH TIP TOPPERS SMALL DARK GREEN (100pcs) </t>
  </si>
  <si>
    <t xml:space="preserve">BULK STEALTH TIP TOPPERS SMALL TAN (100pcs) </t>
  </si>
  <si>
    <t xml:space="preserve">BULK STEALTH TIP TOPPERS SMALL BLACK/WHITE (100pcs) </t>
  </si>
  <si>
    <t>F0461</t>
    <phoneticPr fontId="3" type="noConversion"/>
  </si>
  <si>
    <t>BULK FOAM TIP TOPPER YELLOW  (100pcs)</t>
    <phoneticPr fontId="3" type="noConversion"/>
  </si>
  <si>
    <t>F0462</t>
    <phoneticPr fontId="3" type="noConversion"/>
  </si>
  <si>
    <t>BULK FOAM TIP TOPPER ORANGE (100pcs)</t>
    <phoneticPr fontId="3" type="noConversion"/>
  </si>
  <si>
    <t>F0463</t>
    <phoneticPr fontId="3" type="noConversion"/>
  </si>
  <si>
    <t>BULK FOAM TIP TOPPER PINK  (100pcs)</t>
    <phoneticPr fontId="3" type="noConversion"/>
  </si>
  <si>
    <t>F0464</t>
    <phoneticPr fontId="3" type="noConversion"/>
  </si>
  <si>
    <t xml:space="preserve">BULK FOAM TIP TOPPER WHITE  (100pcs) </t>
    <phoneticPr fontId="3" type="noConversion"/>
  </si>
  <si>
    <t>F0465</t>
    <phoneticPr fontId="3" type="noConversion"/>
  </si>
  <si>
    <t>BULK FOAM TIP TOPPER ASSORTED (100pcs)</t>
    <phoneticPr fontId="3" type="noConversion"/>
  </si>
  <si>
    <t xml:space="preserve">BULK NIPPERS with comfy grip (50 pcs) </t>
  </si>
  <si>
    <t xml:space="preserve">BULK ZINGERS (35 pcs) </t>
  </si>
  <si>
    <t xml:space="preserve">BULK NIPPERS w/KNOT TOOL (40 pcs) </t>
  </si>
  <si>
    <t xml:space="preserve">BULK DUAL ZINGERS (25 pcs) </t>
  </si>
  <si>
    <t xml:space="preserve">BULK LEADER STRAIGHTENER (15 pcs) </t>
  </si>
  <si>
    <t>MARKETING MATERIALS</t>
  </si>
  <si>
    <t>F9200</t>
    <phoneticPr fontId="3" type="noConversion"/>
  </si>
  <si>
    <t>N/A</t>
    <phoneticPr fontId="3" type="noConversion"/>
  </si>
  <si>
    <t>FREE</t>
  </si>
  <si>
    <t>BULK BIN</t>
  </si>
  <si>
    <t>CARDED (+15¢)</t>
  </si>
  <si>
    <t xml:space="preserve">UV CLEAR FLY FINISH - THIN (1/2 oz) </t>
  </si>
  <si>
    <t>F0061</t>
  </si>
  <si>
    <t>F0062</t>
  </si>
  <si>
    <t xml:space="preserve">UV FLY PAINT ORANGE </t>
  </si>
  <si>
    <t>F0063</t>
  </si>
  <si>
    <t xml:space="preserve">UV FLY PAINT YELLOW </t>
  </si>
  <si>
    <t>F0752</t>
  </si>
  <si>
    <t xml:space="preserve">UV FLY PAINT KIT </t>
  </si>
  <si>
    <t>F0753</t>
  </si>
  <si>
    <t xml:space="preserve">UV FLY TYING KIT (1/2 oz) </t>
  </si>
  <si>
    <t>F6010</t>
  </si>
  <si>
    <t>UV MEGA LIGHT</t>
  </si>
  <si>
    <t>3.8 watt</t>
  </si>
  <si>
    <t>F0850</t>
  </si>
  <si>
    <t>F0851</t>
  </si>
  <si>
    <t>F0852</t>
  </si>
  <si>
    <t>F0853</t>
  </si>
  <si>
    <t>F0854</t>
  </si>
  <si>
    <t xml:space="preserve">TIP TOPPERS SMALL YELLOW (3 PACK) </t>
  </si>
  <si>
    <t xml:space="preserve">TIP TOPPERS SMALL ORANGE (3 PACK) </t>
  </si>
  <si>
    <t xml:space="preserve">TIP TOPPERS SMALL GREEN (3 PACK) </t>
  </si>
  <si>
    <t xml:space="preserve">TIP TOPPERS SMALL PINK (3 PACK) </t>
  </si>
  <si>
    <t xml:space="preserve">TIP TOPPERS SMALL WHITE (3 PACK) </t>
  </si>
  <si>
    <t xml:space="preserve">TIP TOPPERS LARGE YELLOW (3 PACK) </t>
  </si>
  <si>
    <t xml:space="preserve">TIP TOPPERS LARGE ORANGE (3 PACK </t>
  </si>
  <si>
    <t xml:space="preserve">TIP TOPPERS LARGE GREEN (3 PACK) </t>
  </si>
  <si>
    <t xml:space="preserve">TIP TOPPERS LARGE PINK (3 PACK) </t>
  </si>
  <si>
    <t xml:space="preserve">TIP TOPPERS LARGE WHITE (3 PACK) </t>
  </si>
  <si>
    <t xml:space="preserve">STEALTH TIP TOPPER SMALL DARK GREEN (3 PACK) </t>
  </si>
  <si>
    <t xml:space="preserve">STEALTH TIP TOPPER SMALL TAN (3 PACK) </t>
  </si>
  <si>
    <t xml:space="preserve">STEALTH TIP TOPPER SMALL BLACK/WHITE (3 PACK) </t>
  </si>
  <si>
    <t xml:space="preserve">STEALTH TIP TOPPER LARGE DARK GREEN (3 PACK) </t>
  </si>
  <si>
    <t xml:space="preserve">STEALTH TIP TOPPER LARGE TAN (3 PACK) </t>
  </si>
  <si>
    <t xml:space="preserve">STEALTH TIP TOPPER LARGE BLACK/WHITE (3 PACK) </t>
  </si>
  <si>
    <t xml:space="preserve">FOAM TIP TOPPER YELLOW (3 PACK) </t>
  </si>
  <si>
    <t xml:space="preserve">FOAM TIP TOPPER ORANGE (3 PACK) </t>
  </si>
  <si>
    <t xml:space="preserve">FOAM TIP TOPPER PINK (3 PACK) </t>
  </si>
  <si>
    <t xml:space="preserve">FOAM TIP TOPPER WHITE (3 PACK) </t>
  </si>
  <si>
    <t>F0909</t>
  </si>
  <si>
    <t>SCISSOR FORCEP w/ comfy grip</t>
  </si>
  <si>
    <t>F0910</t>
  </si>
  <si>
    <t>SPRING CREEK FORCEP w/ comfy grip</t>
  </si>
  <si>
    <t>MICRO FORCEP</t>
  </si>
  <si>
    <t xml:space="preserve">NAIL KNOTTER </t>
  </si>
  <si>
    <t xml:space="preserve">FORCEPS w/ comfy grip </t>
  </si>
  <si>
    <t>5.5"</t>
  </si>
  <si>
    <t>NIPPERS w/ comfy grip</t>
  </si>
  <si>
    <t xml:space="preserve">LEADER STRAIGHTENER </t>
  </si>
  <si>
    <t xml:space="preserve">ZINGER </t>
  </si>
  <si>
    <t>MITTEN SCISSOR CLAMPS w/ comfy grip</t>
  </si>
  <si>
    <t>F0927</t>
  </si>
  <si>
    <t>F0928</t>
  </si>
  <si>
    <t>F0929</t>
  </si>
  <si>
    <t xml:space="preserve">DUAL ZINGER </t>
  </si>
  <si>
    <t>NIPPER w/ KNOT TOOL</t>
  </si>
  <si>
    <t>F0955</t>
  </si>
  <si>
    <t xml:space="preserve">TIPPET HOLDER </t>
  </si>
  <si>
    <t>F0956</t>
  </si>
  <si>
    <t>TIPPET STACK</t>
  </si>
  <si>
    <t>F0964</t>
  </si>
  <si>
    <t>RIGGING FOAM (3 PACK)</t>
  </si>
  <si>
    <t>F0971</t>
  </si>
  <si>
    <t xml:space="preserve">NIP N' SIP V2 </t>
  </si>
  <si>
    <t>F0287</t>
  </si>
  <si>
    <t>ESSENTIALS KIT</t>
  </si>
  <si>
    <t xml:space="preserve">ALUMINUM CADDY </t>
  </si>
  <si>
    <t xml:space="preserve">HOT BOX </t>
  </si>
  <si>
    <t xml:space="preserve">BULK TIP TOPPERS LARGE ASSORTED (100pcs) </t>
    <phoneticPr fontId="3" type="noConversion"/>
  </si>
  <si>
    <t xml:space="preserve">BULK TIP TOPPERS SMALL ASSORTED  (100pcs) </t>
  </si>
  <si>
    <t xml:space="preserve">BULK TIP TOPPERS SMALL YELLOW (100pcs) </t>
  </si>
  <si>
    <t xml:space="preserve">BULK TIP TOPPERS SMALL ORANGE  (100pcs) </t>
  </si>
  <si>
    <t>WB HEAD CEMENT SYSTEM</t>
  </si>
  <si>
    <t xml:space="preserve"> 1 oz. w/needle</t>
  </si>
  <si>
    <t>F0071</t>
  </si>
  <si>
    <t>WB HEAD CEMENT BOTTLE</t>
  </si>
  <si>
    <t>F0075</t>
  </si>
  <si>
    <t>WB HEAD FINISH SYSTEM</t>
  </si>
  <si>
    <t>F0080</t>
  </si>
  <si>
    <t>WATER BASED THINNER</t>
  </si>
  <si>
    <t>F0081</t>
  </si>
  <si>
    <t>HARD HEAD CLEAR</t>
  </si>
  <si>
    <t>F0089</t>
  </si>
  <si>
    <t>HARD HEAD BLACK</t>
  </si>
  <si>
    <t>F0082</t>
  </si>
  <si>
    <t>HARD HEAD RED</t>
  </si>
  <si>
    <t>F0101</t>
  </si>
  <si>
    <t>HARD HEAD PINK</t>
  </si>
  <si>
    <t>F0102</t>
  </si>
  <si>
    <t>HARD HEAD ORANGE</t>
  </si>
  <si>
    <t>F0103</t>
  </si>
  <si>
    <t>HARD HEAD YELLOW</t>
  </si>
  <si>
    <t>F0107</t>
  </si>
  <si>
    <t>SHIP DATE 1</t>
  </si>
  <si>
    <t>SHIP DATE 2</t>
  </si>
  <si>
    <t>SHIP DATE 3</t>
  </si>
  <si>
    <t>SHIP DATE 4</t>
  </si>
  <si>
    <t>TOTAL:</t>
  </si>
  <si>
    <t>GRAND TOTAL:</t>
  </si>
  <si>
    <t>CURRENT DISCOUNT LEVEL:</t>
  </si>
  <si>
    <t>AMOUNT BEFORE NEXT DISCOUNT LEVEL:</t>
  </si>
  <si>
    <t>Orders must include at lest one advance ship date</t>
  </si>
  <si>
    <t>Discounts apply to preseason orders only</t>
  </si>
  <si>
    <t>Late payments will forfeit all discounts</t>
  </si>
  <si>
    <t>DISCOUNTS</t>
  </si>
  <si>
    <t>NOTES</t>
  </si>
  <si>
    <t>CARDING:</t>
  </si>
  <si>
    <t>SHIP DATES/PO #:</t>
  </si>
  <si>
    <t>Please indiciate the dates which you'd like your order shipped.  Adding an individual PO# per ship date is optional.</t>
    <phoneticPr fontId="3" type="noConversion"/>
  </si>
  <si>
    <t>CONTACT:</t>
    <phoneticPr fontId="3" type="noConversion"/>
  </si>
  <si>
    <t>PO Box 3517 
Ashland, OR 97520</t>
    <phoneticPr fontId="3" type="noConversion"/>
  </si>
  <si>
    <t>SILVER</t>
  </si>
  <si>
    <t>GOLD</t>
  </si>
  <si>
    <t>ORDERS $1,000 - $1,999.99</t>
  </si>
  <si>
    <t xml:space="preserve">  - MEN'S SHIRTS</t>
  </si>
  <si>
    <t xml:space="preserve">  - WOMEN'S SHIRTS</t>
  </si>
  <si>
    <t xml:space="preserve">  - KID'S SHIRTS</t>
  </si>
  <si>
    <t>Choose Style/Color from Drop Down</t>
  </si>
  <si>
    <t>Choose Size from Drop Down</t>
  </si>
  <si>
    <t>S</t>
  </si>
  <si>
    <t>M</t>
  </si>
  <si>
    <t>L</t>
  </si>
  <si>
    <t>XL</t>
  </si>
  <si>
    <t>XXL</t>
  </si>
  <si>
    <t>2T</t>
  </si>
  <si>
    <t>4T</t>
  </si>
  <si>
    <t>6T</t>
  </si>
  <si>
    <t>FREE APPAREL:
(choose below)</t>
  </si>
  <si>
    <t>SHIP DATE</t>
  </si>
  <si>
    <t xml:space="preserve">PO NUMBER </t>
  </si>
  <si>
    <t>F0005SE</t>
  </si>
  <si>
    <t>SHOP EMBLEM AQUEL</t>
  </si>
  <si>
    <t>SE AQUEL</t>
  </si>
  <si>
    <t>ORDERS OVER $2,000.00</t>
  </si>
  <si>
    <t>NEW/
UPATE</t>
  </si>
  <si>
    <t>20 g</t>
  </si>
  <si>
    <t>1 oz</t>
  </si>
  <si>
    <t xml:space="preserve">LINE CLEANING TOOL </t>
  </si>
  <si>
    <t xml:space="preserve">LINE UP KIT </t>
  </si>
  <si>
    <t>UPDATE</t>
  </si>
  <si>
    <t>F0710</t>
  </si>
  <si>
    <t>NEW</t>
  </si>
  <si>
    <t xml:space="preserve">FLY TYING POWDERS: FLASH SERIES </t>
  </si>
  <si>
    <t>F0711</t>
  </si>
  <si>
    <t xml:space="preserve">FLY TYING POWDERS: EARTH SERIES  </t>
  </si>
  <si>
    <t>F0712</t>
  </si>
  <si>
    <t xml:space="preserve">FLY TYING POWDERS: BRIGHT SERIES  </t>
  </si>
  <si>
    <t>F0713</t>
  </si>
  <si>
    <t xml:space="preserve">FLY TYING POWDERS: PRIMARY SERIES  </t>
  </si>
  <si>
    <t>F0714</t>
  </si>
  <si>
    <t xml:space="preserve">FLY TYING POWDER: PHOSPHORESCENT  </t>
  </si>
  <si>
    <t>F0715</t>
  </si>
  <si>
    <t xml:space="preserve">FLY TYING POWDER: TUNGSTEN </t>
  </si>
  <si>
    <t xml:space="preserve">UV CLEAR FLY FINISH - THICK (2 oz) </t>
  </si>
  <si>
    <t xml:space="preserve">UV CLEAR FLY FINISH - THIN (2 oz) </t>
  </si>
  <si>
    <t>F0100</t>
    <phoneticPr fontId="3" type="noConversion"/>
  </si>
  <si>
    <t xml:space="preserve">UV CLEAR FLY FINISH - FLOW (1/2 oz) </t>
  </si>
  <si>
    <t>1/2 oz.</t>
    <phoneticPr fontId="3" type="noConversion"/>
  </si>
  <si>
    <t xml:space="preserve">UV CLEAR FLY FINISH - THICK (1/2 oz) </t>
  </si>
  <si>
    <t>F0110</t>
  </si>
  <si>
    <t>HARD HEAD GREEN PEARLESCENT</t>
  </si>
  <si>
    <t>F0111</t>
  </si>
  <si>
    <t>NEXT LEVEL</t>
  </si>
  <si>
    <t>BEFORE NEXT</t>
  </si>
  <si>
    <t>APPAREL</t>
  </si>
  <si>
    <t>Hats:</t>
  </si>
  <si>
    <t>Shirts</t>
  </si>
  <si>
    <t>5% OFF</t>
  </si>
  <si>
    <t>10% OFF</t>
  </si>
  <si>
    <t>4 FREE HATS</t>
  </si>
  <si>
    <t>2 FREE SHIRTS</t>
  </si>
  <si>
    <t>2 FREE HATS</t>
  </si>
  <si>
    <t>1 FREE SHIRTS</t>
  </si>
  <si>
    <t>FREE MARKETING MATERIALS</t>
  </si>
  <si>
    <t>*Free Apparel:</t>
  </si>
  <si>
    <t>QUANTITY</t>
  </si>
  <si>
    <t>Price/Unit</t>
  </si>
  <si>
    <t>WOMENS CLASSIC LOGO SHIRT</t>
  </si>
  <si>
    <t>1 high power UV</t>
  </si>
  <si>
    <t>INDICATORS</t>
  </si>
  <si>
    <t>F0149</t>
  </si>
  <si>
    <t>BIO-GLOW</t>
  </si>
  <si>
    <t>F0150</t>
  </si>
  <si>
    <t>BIOSTRIKE ORANGE</t>
  </si>
  <si>
    <t>F0151</t>
  </si>
  <si>
    <t>BIOSTRIKE YELLOW</t>
  </si>
  <si>
    <t>F0153</t>
  </si>
  <si>
    <t>BIOSTRIKE PINK/YELLOW</t>
  </si>
  <si>
    <t>F0154</t>
  </si>
  <si>
    <t>BIOSTRIKE PINK</t>
  </si>
  <si>
    <t>F0300</t>
  </si>
  <si>
    <t>STRIKE OUT YELLOW</t>
  </si>
  <si>
    <t>30cm, 1/8"</t>
  </si>
  <si>
    <t>F0302</t>
  </si>
  <si>
    <t>STRIKE OUT ORANGE</t>
  </si>
  <si>
    <t>F0304</t>
  </si>
  <si>
    <t>STRIKE OUT WHITE</t>
  </si>
  <si>
    <t>F0310</t>
  </si>
  <si>
    <t>STRIKE TWO YELLOW</t>
  </si>
  <si>
    <t>15cm, 1/4"</t>
  </si>
  <si>
    <t>F0312</t>
  </si>
  <si>
    <t>STRIKE TWO ORANGE</t>
  </si>
  <si>
    <t>F0314</t>
  </si>
  <si>
    <t>STRIKE TWO WHITE</t>
  </si>
  <si>
    <t>F0315</t>
  </si>
  <si>
    <t>SMALL</t>
  </si>
  <si>
    <t>F0316</t>
  </si>
  <si>
    <t>F0317</t>
  </si>
  <si>
    <t>F0318</t>
  </si>
  <si>
    <t>F0319</t>
  </si>
  <si>
    <t>ITEM #</t>
  </si>
  <si>
    <t>DESCRIPTION</t>
  </si>
  <si>
    <t>CASE QTY</t>
  </si>
  <si>
    <t>SIZE</t>
  </si>
  <si>
    <t>RETAIL PRICE</t>
  </si>
  <si>
    <t>DEALER PRICE</t>
  </si>
  <si>
    <t>5% OFF/
VOL. DISC</t>
  </si>
  <si>
    <t>10%
OFF</t>
  </si>
  <si>
    <t>FLOATANTS</t>
  </si>
  <si>
    <t>F0005</t>
  </si>
  <si>
    <t>AQUEL</t>
  </si>
  <si>
    <t>1/2 oz</t>
  </si>
  <si>
    <r>
      <t xml:space="preserve">*** </t>
    </r>
    <r>
      <rPr>
        <i/>
        <sz val="16"/>
        <rFont val="Helvetica Neue"/>
      </rPr>
      <t>Please indicate which pieces you'd like included at the bottom of the order form.</t>
    </r>
  </si>
  <si>
    <t>Orders can be spread over multiple ship dates</t>
  </si>
  <si>
    <t>F0040</t>
  </si>
  <si>
    <t>REEL LUBE</t>
  </si>
  <si>
    <t>F0202</t>
  </si>
  <si>
    <t>STANLEY'S ICE OFF</t>
  </si>
  <si>
    <t>F0255</t>
  </si>
  <si>
    <t>STREAM SOAP</t>
  </si>
  <si>
    <t>F0410</t>
  </si>
  <si>
    <t>FRESH PANTS</t>
  </si>
  <si>
    <t>F0002</t>
  </si>
  <si>
    <t>UV KNOT SENSE</t>
  </si>
  <si>
    <t>F0003</t>
  </si>
  <si>
    <t>UV WADER REPAIR</t>
  </si>
  <si>
    <t>F0420</t>
  </si>
  <si>
    <t>UV BOAT REPAIR</t>
  </si>
  <si>
    <t>F5008</t>
  </si>
  <si>
    <t>UV MINI LAMP</t>
  </si>
  <si>
    <t>1 UV</t>
  </si>
  <si>
    <t>F5009</t>
  </si>
  <si>
    <t>UV KIT</t>
  </si>
  <si>
    <t>FLY TYING</t>
  </si>
  <si>
    <t>F0070</t>
  </si>
  <si>
    <t>F0444</t>
  </si>
  <si>
    <t>F0445</t>
  </si>
  <si>
    <t>F0446</t>
  </si>
  <si>
    <t>F0449</t>
  </si>
  <si>
    <t>F0448</t>
  </si>
  <si>
    <t>F0451</t>
  </si>
  <si>
    <t>F0452</t>
  </si>
  <si>
    <t>F0453</t>
  </si>
  <si>
    <t>F0456</t>
  </si>
  <si>
    <t>F0457</t>
  </si>
  <si>
    <t>F0458</t>
  </si>
  <si>
    <t>F0936</t>
  </si>
  <si>
    <t>F0937</t>
  </si>
  <si>
    <t>HARD HEAD BLUE</t>
  </si>
  <si>
    <t>F0112</t>
  </si>
  <si>
    <t xml:space="preserve">HARD HEAD GREEN </t>
  </si>
  <si>
    <t>F0113</t>
  </si>
  <si>
    <t>CLASSIC LOGO HAT</t>
  </si>
  <si>
    <t>CLASSIC LOGO TRUCKER HAT</t>
  </si>
  <si>
    <t>CLASSIC LOGO T-SHIRT</t>
  </si>
  <si>
    <t>F0951</t>
  </si>
  <si>
    <t>HYDROSTOP</t>
  </si>
  <si>
    <t>F0284</t>
  </si>
  <si>
    <t>BENCH KIT</t>
  </si>
  <si>
    <t>5 PCS</t>
  </si>
  <si>
    <t>F0093</t>
  </si>
  <si>
    <t>F0091</t>
  </si>
  <si>
    <t>F0098</t>
  </si>
  <si>
    <t>F0099</t>
  </si>
  <si>
    <t xml:space="preserve">UV FLY PAINT RED </t>
  </si>
  <si>
    <t>4 PCS</t>
  </si>
  <si>
    <t>F6008</t>
  </si>
  <si>
    <t>UV POWER LIGHT</t>
  </si>
  <si>
    <t>6.75" x 4"</t>
  </si>
  <si>
    <t>7" x 2.75"</t>
  </si>
  <si>
    <t>4.25" x 3"</t>
  </si>
  <si>
    <t>BULK</t>
  </si>
  <si>
    <t>F0434</t>
  </si>
  <si>
    <t>F0435</t>
  </si>
  <si>
    <t>F0436</t>
  </si>
  <si>
    <t>F0437</t>
  </si>
  <si>
    <t>F0438</t>
  </si>
  <si>
    <t>F0325</t>
  </si>
  <si>
    <t>LARGE</t>
  </si>
  <si>
    <t>F0326</t>
  </si>
  <si>
    <t>F0327</t>
  </si>
  <si>
    <t>F0328</t>
  </si>
  <si>
    <t>F0005GS</t>
  </si>
  <si>
    <t>GUIDE SIZE AQUEL</t>
  </si>
  <si>
    <t>4 oz.</t>
  </si>
  <si>
    <t>F0006</t>
  </si>
  <si>
    <t>LOCHSA</t>
  </si>
  <si>
    <t>INSTRUCTIONS</t>
  </si>
  <si>
    <t>DEALER INFORMATION</t>
  </si>
  <si>
    <t>DEALER NAME</t>
  </si>
  <si>
    <t>BILL TO</t>
  </si>
  <si>
    <t>address</t>
    <phoneticPr fontId="3" type="noConversion"/>
  </si>
  <si>
    <t>address</t>
    <phoneticPr fontId="3" type="noConversion"/>
  </si>
  <si>
    <t>city/state/zip</t>
    <phoneticPr fontId="3" type="noConversion"/>
  </si>
  <si>
    <t>address</t>
    <phoneticPr fontId="3" type="noConversion"/>
  </si>
  <si>
    <t>CONTACT</t>
  </si>
  <si>
    <t>email</t>
  </si>
  <si>
    <t>phone</t>
  </si>
  <si>
    <t>PRESEASON ORDER
DETAILS</t>
  </si>
  <si>
    <t>NET 90 TERMS (applies to preseason orders only)</t>
  </si>
  <si>
    <t>F0035GS</t>
  </si>
  <si>
    <t>GUIDE SIZE EASY DRY</t>
  </si>
  <si>
    <t>F0036</t>
  </si>
  <si>
    <t>LOON DUST</t>
  </si>
  <si>
    <t>1 oz.</t>
  </si>
  <si>
    <t>F0256</t>
  </si>
  <si>
    <t>FLY SPRITZ 2</t>
  </si>
  <si>
    <t>F0281</t>
  </si>
  <si>
    <t>UP &amp; DOWN KIT</t>
  </si>
  <si>
    <t>2 PCS</t>
  </si>
  <si>
    <t>SINKETS</t>
  </si>
  <si>
    <t>F0105</t>
  </si>
  <si>
    <t>DEEP SOFT WEIGHT</t>
  </si>
  <si>
    <t>F0201</t>
  </si>
  <si>
    <t xml:space="preserve">BRASS HEAD SOFT WEIGHT </t>
  </si>
  <si>
    <t>F0247</t>
  </si>
  <si>
    <t>SNAKE RIVER MUD</t>
  </si>
  <si>
    <t>F0953</t>
  </si>
  <si>
    <t>HENRY'S SINKET</t>
  </si>
  <si>
    <t>F0953GS</t>
  </si>
  <si>
    <t>GUIDE SIZE HENRY'S SINKET</t>
  </si>
  <si>
    <t>LINE CARE</t>
  </si>
  <si>
    <t>F0115</t>
  </si>
  <si>
    <t>LINE SPEED</t>
  </si>
  <si>
    <t>F0116</t>
  </si>
  <si>
    <t>SCANDINAVIAN LINE CLEANER</t>
  </si>
  <si>
    <t>F0401</t>
  </si>
  <si>
    <t>STREAM LINE</t>
  </si>
  <si>
    <t>F0411</t>
  </si>
  <si>
    <t>SINK FAST</t>
  </si>
  <si>
    <t>F0253</t>
  </si>
  <si>
    <t>3" x 3"</t>
  </si>
  <si>
    <t>x</t>
  </si>
  <si>
    <t>F0283</t>
  </si>
  <si>
    <t>3 PCS</t>
  </si>
  <si>
    <t>GEAR CARE</t>
  </si>
  <si>
    <t>F0021</t>
  </si>
  <si>
    <t>GRAFFITOLIN FERRULE WAX</t>
  </si>
  <si>
    <t>F0919</t>
  </si>
  <si>
    <t>F0932</t>
  </si>
  <si>
    <t>F0933</t>
  </si>
  <si>
    <t>MAGNETIC NET RELEASE</t>
  </si>
  <si>
    <t>F0934</t>
  </si>
  <si>
    <t>F0911</t>
  </si>
  <si>
    <t>GEAR</t>
  </si>
  <si>
    <t>F0246</t>
  </si>
  <si>
    <t>BOTTOMS UP</t>
  </si>
  <si>
    <t>F0901</t>
  </si>
  <si>
    <t>SMALL CADDY</t>
  </si>
  <si>
    <t>F0902</t>
  </si>
  <si>
    <t>LARGE CADDY</t>
  </si>
  <si>
    <t>F0904</t>
  </si>
  <si>
    <t>F0935</t>
  </si>
  <si>
    <t>HARD HEAD WHITE PEARLESCENT</t>
  </si>
  <si>
    <t>F0108</t>
  </si>
  <si>
    <t>HARD HEAD RED PEARLESCENT</t>
  </si>
  <si>
    <t>F0109</t>
  </si>
  <si>
    <t>HARD HEAD BLUE PEARLESCENT</t>
  </si>
  <si>
    <t>F0335</t>
  </si>
  <si>
    <t>F0336</t>
  </si>
  <si>
    <t>F0337</t>
  </si>
  <si>
    <t>F0341</t>
  </si>
  <si>
    <t>F0342</t>
  </si>
  <si>
    <t>WHITE/BLACK</t>
  </si>
  <si>
    <t>HEATHER GRAY</t>
  </si>
  <si>
    <t>WHITE</t>
  </si>
  <si>
    <t>ONE SIZE</t>
    <phoneticPr fontId="12" type="noConversion"/>
  </si>
  <si>
    <t>L</t>
    <phoneticPr fontId="12" type="noConversion"/>
  </si>
  <si>
    <t>XL</t>
    <phoneticPr fontId="12" type="noConversion"/>
  </si>
  <si>
    <t>2X</t>
    <phoneticPr fontId="12" type="noConversion"/>
  </si>
  <si>
    <t>2T</t>
    <phoneticPr fontId="12" type="noConversion"/>
  </si>
  <si>
    <t xml:space="preserve"> - </t>
  </si>
  <si>
    <t xml:space="preserve"> - </t>
    <phoneticPr fontId="12" type="noConversion"/>
  </si>
  <si>
    <t>CARDED?</t>
    <phoneticPr fontId="12" type="noConversion"/>
  </si>
  <si>
    <t>UNCARDABLE</t>
    <phoneticPr fontId="12" type="noConversion"/>
  </si>
  <si>
    <t>ALREADY CARDED</t>
    <phoneticPr fontId="12" type="noConversion"/>
  </si>
  <si>
    <t>HATS</t>
    <phoneticPr fontId="12" type="noConversion"/>
  </si>
  <si>
    <t>SHIRTS</t>
    <phoneticPr fontId="12" type="noConversion"/>
  </si>
  <si>
    <t>F0439</t>
  </si>
  <si>
    <t>F0440</t>
  </si>
  <si>
    <t>F0442</t>
  </si>
  <si>
    <t>HARD HEAD PHOSPHORESCENT</t>
  </si>
  <si>
    <t>F0096</t>
  </si>
  <si>
    <t>SOFT HEAD CLEAR</t>
  </si>
  <si>
    <t>F0097</t>
  </si>
  <si>
    <t>SOFT HEAD BLACK</t>
  </si>
  <si>
    <t>F0085</t>
  </si>
  <si>
    <t>SWAX HIGH TACK</t>
  </si>
  <si>
    <t>F0090</t>
  </si>
  <si>
    <t>SWAX LOW TACK</t>
  </si>
  <si>
    <t>1/2 oz.</t>
  </si>
  <si>
    <t>TOTAL</t>
  </si>
  <si>
    <t>DISCOUNT CALCULATOR</t>
  </si>
  <si>
    <t>TOTAL w Disc</t>
  </si>
  <si>
    <t>DISCOUNT LEVEL</t>
  </si>
  <si>
    <t>COLOR</t>
  </si>
  <si>
    <t>BLACK</t>
  </si>
  <si>
    <t>TAN</t>
  </si>
  <si>
    <t>BLACK/WHITE</t>
  </si>
  <si>
    <t>CAMO/BROWN</t>
  </si>
  <si>
    <t>BLACK/BLACK</t>
  </si>
  <si>
    <t>MEDIUM CADDY</t>
  </si>
  <si>
    <t>F0461</t>
  </si>
  <si>
    <t>2.5" x 3.5" x 1"</t>
  </si>
  <si>
    <t>5 disconect</t>
  </si>
  <si>
    <t>1 size fits most</t>
  </si>
  <si>
    <t>F9610</t>
  </si>
  <si>
    <t>F9611</t>
  </si>
  <si>
    <t>F9810</t>
  </si>
  <si>
    <t>F9815</t>
  </si>
  <si>
    <t>S, M, L, XL</t>
  </si>
  <si>
    <t>2T, 4T, 6T</t>
  </si>
  <si>
    <t>F0938</t>
  </si>
  <si>
    <t>F0939</t>
  </si>
  <si>
    <t>F0940</t>
  </si>
  <si>
    <t>F9020</t>
  </si>
  <si>
    <t>26" x 19"</t>
  </si>
  <si>
    <t>F9021</t>
  </si>
  <si>
    <t>F9022</t>
  </si>
  <si>
    <t>F9004</t>
  </si>
  <si>
    <t>15" x 7" x 7"</t>
  </si>
  <si>
    <t>N/A</t>
  </si>
  <si>
    <t>F9003</t>
  </si>
  <si>
    <t>36" x 14.5"</t>
  </si>
  <si>
    <t>Price to Pay</t>
  </si>
  <si>
    <t>Total</t>
  </si>
  <si>
    <t>No discount</t>
  </si>
  <si>
    <t>Yes Discount</t>
  </si>
  <si>
    <t>F9603</t>
  </si>
  <si>
    <t>F9604</t>
  </si>
  <si>
    <t>NICE LID BEANIE</t>
  </si>
  <si>
    <t>OLD SCHOOL BEANIE</t>
  </si>
  <si>
    <t>BLACK/YELLOW</t>
  </si>
  <si>
    <t>F0329</t>
  </si>
  <si>
    <t>F0010</t>
  </si>
  <si>
    <t>PAYETTE PASTE</t>
  </si>
  <si>
    <t>1/4 oz</t>
  </si>
  <si>
    <t>F0020</t>
  </si>
  <si>
    <t>ROYAL GEL</t>
  </si>
  <si>
    <t>F0020GS</t>
  </si>
  <si>
    <t>GUIDE SIZE ROYAL GEL</t>
  </si>
  <si>
    <t>F0025</t>
  </si>
  <si>
    <t>TOP RIDE</t>
  </si>
  <si>
    <t>2 oz.</t>
  </si>
  <si>
    <t>F0025GS</t>
  </si>
  <si>
    <t>GUIDE SIZE TOP RIDE</t>
  </si>
  <si>
    <t>10 oz.</t>
  </si>
  <si>
    <t>F0030</t>
  </si>
  <si>
    <t>BLUE RIBBON</t>
  </si>
  <si>
    <t>F0030GS</t>
  </si>
  <si>
    <t>GUIDE SIZE BLUE RIBBON</t>
  </si>
  <si>
    <t>F0035</t>
  </si>
  <si>
    <t>EASY DRY</t>
  </si>
  <si>
    <t>F0343</t>
  </si>
  <si>
    <t>F0346</t>
  </si>
  <si>
    <t>F0347</t>
  </si>
  <si>
    <t>F0348</t>
  </si>
  <si>
    <t>F0349</t>
  </si>
  <si>
    <t>F0288</t>
  </si>
  <si>
    <t>NIGHT STRIKE KIT</t>
  </si>
  <si>
    <t>TOOLS</t>
  </si>
  <si>
    <t>F0700</t>
  </si>
  <si>
    <t>MIXING CUP</t>
  </si>
  <si>
    <t>F0095</t>
  </si>
  <si>
    <t>APPLICATOR BOTTLE, CAP &amp; NEEDLES</t>
  </si>
  <si>
    <t>1 oz w/cap &amp; needle</t>
  </si>
  <si>
    <t>F0912</t>
  </si>
  <si>
    <t>F0913</t>
  </si>
  <si>
    <t>F0914</t>
  </si>
  <si>
    <t>F0915</t>
  </si>
  <si>
    <t>F0916</t>
  </si>
  <si>
    <t>F0443</t>
  </si>
  <si>
    <r>
      <t xml:space="preserve">FREE MARKETING MATERIALS
</t>
    </r>
    <r>
      <rPr>
        <i/>
        <sz val="16"/>
        <rFont val="Trade Gothic LT Std"/>
      </rPr>
      <t>see below</t>
    </r>
  </si>
  <si>
    <r>
      <t xml:space="preserve">    GOOD FOR THE ENVIRONMENT POSTER        
    THE CATCH POSTER                                     
    THE FLATS POSTER                                                                 
    LOON LOGO BANNER                                  
    AUTHORIZED DEALER STICKER
    COUNTER WIRE DISPLAY </t>
    </r>
    <r>
      <rPr>
        <i/>
        <sz val="18"/>
        <color indexed="8"/>
        <rFont val="Trade Gothic LT Std"/>
      </rPr>
      <t xml:space="preserve">(please indicate if you'd like a display included)  </t>
    </r>
    <r>
      <rPr>
        <sz val="18"/>
        <color indexed="8"/>
        <rFont val="Trade Gothic LT Std"/>
      </rPr>
      <t xml:space="preserve">  </t>
    </r>
  </si>
  <si>
    <r>
      <t xml:space="preserve">Products available for carding/blister packaging have a drop-menu in the </t>
    </r>
    <r>
      <rPr>
        <i/>
        <sz val="18"/>
        <rFont val="Trade Gothic LT Std"/>
      </rPr>
      <t xml:space="preserve">CARDED </t>
    </r>
    <r>
      <rPr>
        <sz val="18"/>
        <rFont val="Trade Gothic LT Std"/>
      </rPr>
      <t>column.    For the products you'd like carded, select "Carded" from the drop menu.  All carded prducts are an additional $0.15 per unit.</t>
    </r>
  </si>
  <si>
    <r>
      <t xml:space="preserve">CARDED
</t>
    </r>
    <r>
      <rPr>
        <sz val="10"/>
        <color indexed="9"/>
        <rFont val="Trade Gothic LT Std Bold"/>
      </rPr>
      <t>(+15 cents/unit)</t>
    </r>
  </si>
  <si>
    <t>S, M, L, XL, 2XL</t>
  </si>
  <si>
    <t>GOOD FOR THE ENVIRONMENT POSTER       (ONE FREE PER SHOP)</t>
  </si>
  <si>
    <t>AUTHORIZED DEALER STICKER                        (ONE FREE PER SHOP)</t>
  </si>
  <si>
    <t>THE CATCH POSTER                                      (ONE FREE PER SHOP)</t>
  </si>
  <si>
    <t>THE FLATS POSTER                                       (ONE FREE PER SHOP)</t>
  </si>
  <si>
    <t>LOON LOGO BANNER                                 (ONE FREE PER SHOP)</t>
  </si>
  <si>
    <t>COUNTER WIRE DISPLAY                              (ONE FREE PER SHOP)</t>
  </si>
  <si>
    <t>F0972</t>
  </si>
  <si>
    <t>REPLACEMENT BLADES (NIP N SIP V2)</t>
  </si>
  <si>
    <t>X</t>
  </si>
  <si>
    <t xml:space="preserve">ERGO ARROW POINT SCISSORS </t>
  </si>
  <si>
    <t xml:space="preserve">ERGO ALL PURPOSE SCISSORS </t>
  </si>
  <si>
    <t xml:space="preserve">ERGO HAIR SCISSORS </t>
  </si>
  <si>
    <t>2016 PRESEASON</t>
  </si>
  <si>
    <t>Preseason orders must be received by 12/31/15</t>
  </si>
  <si>
    <t>Orders will begin shipping 11/1/15 on available items</t>
  </si>
  <si>
    <t>F0018</t>
  </si>
  <si>
    <t>NECKVEST LANYARD LOADED</t>
  </si>
  <si>
    <t>F0019</t>
  </si>
  <si>
    <t>NECKVEST LANYARD</t>
  </si>
  <si>
    <t>F0121</t>
  </si>
  <si>
    <t>FLUORESCING HARD HEAD</t>
  </si>
  <si>
    <t>F0120</t>
  </si>
  <si>
    <t>FLUORESCING UV CLEAR FLY FINISH</t>
  </si>
  <si>
    <t>HATS</t>
  </si>
  <si>
    <t>F9615</t>
  </si>
  <si>
    <t>BIG TIME HAT</t>
  </si>
  <si>
    <t>NIMBUS GRAY</t>
  </si>
  <si>
    <t>KELLY GREEN</t>
  </si>
  <si>
    <t>MEN'S SHIRTS</t>
  </si>
  <si>
    <t>F9821</t>
  </si>
  <si>
    <t>STOIC SHIRT</t>
  </si>
  <si>
    <t>KELLY HEATHER</t>
  </si>
  <si>
    <t>F9822</t>
  </si>
  <si>
    <t>STAMPED SHIRT</t>
  </si>
  <si>
    <t>INDIGO</t>
  </si>
  <si>
    <t>CARDINAL</t>
  </si>
  <si>
    <t>F9823</t>
  </si>
  <si>
    <t>FISHING SQUATCH SHIRT</t>
  </si>
  <si>
    <t>LT BLUE HEATHER</t>
  </si>
  <si>
    <t>WOMEN'S SHIRTS</t>
  </si>
  <si>
    <t>F9824</t>
  </si>
  <si>
    <t>WOMENS EXPLORATION</t>
  </si>
  <si>
    <t>WHITE FLECK</t>
  </si>
  <si>
    <t>GREEN TRIBLEND</t>
  </si>
  <si>
    <t>KID'S SHIRTS</t>
  </si>
  <si>
    <t>F9825</t>
  </si>
  <si>
    <t>SWIMMERS KIDS SHIRT</t>
  </si>
  <si>
    <t>CHILL</t>
  </si>
  <si>
    <t>GRAY HEATHER</t>
  </si>
  <si>
    <t>OTHER</t>
  </si>
  <si>
    <t>F9201</t>
  </si>
  <si>
    <t>LOON LOGO STICKER</t>
  </si>
  <si>
    <t>F9202</t>
  </si>
  <si>
    <t>LOON ICON STICKER</t>
  </si>
  <si>
    <t>F9203</t>
  </si>
  <si>
    <t>FISHING WITH A CONSCIENCE STICKER</t>
  </si>
  <si>
    <r>
      <rPr>
        <sz val="12"/>
        <color indexed="8"/>
        <rFont val="Tw Cen MT"/>
        <family val="2"/>
      </rPr>
      <t>STOIC</t>
    </r>
    <r>
      <rPr>
        <sz val="12"/>
        <color indexed="8"/>
        <rFont val="Tw Cen MT"/>
        <family val="2"/>
      </rPr>
      <t xml:space="preserve"> T-SHIRT</t>
    </r>
  </si>
  <si>
    <r>
      <rPr>
        <sz val="12"/>
        <color indexed="8"/>
        <rFont val="Tw Cen MT"/>
        <family val="2"/>
      </rPr>
      <t>STAMPED</t>
    </r>
    <r>
      <rPr>
        <sz val="12"/>
        <color indexed="8"/>
        <rFont val="Tw Cen MT"/>
        <family val="2"/>
      </rPr>
      <t xml:space="preserve"> T-SHIRT</t>
    </r>
  </si>
  <si>
    <r>
      <rPr>
        <sz val="12"/>
        <color indexed="8"/>
        <rFont val="Tw Cen MT"/>
        <family val="2"/>
      </rPr>
      <t>FISHING SQUATCH T-SHIRT</t>
    </r>
  </si>
  <si>
    <r>
      <t xml:space="preserve">WOMENS </t>
    </r>
    <r>
      <rPr>
        <sz val="12"/>
        <color indexed="8"/>
        <rFont val="Tw Cen MT"/>
        <family val="2"/>
      </rPr>
      <t>EXPLORATION</t>
    </r>
    <r>
      <rPr>
        <sz val="12"/>
        <color indexed="8"/>
        <rFont val="Tw Cen MT"/>
        <family val="2"/>
      </rPr>
      <t xml:space="preserve"> T-SHIRT</t>
    </r>
  </si>
  <si>
    <r>
      <t>SWIMMER KIDS</t>
    </r>
    <r>
      <rPr>
        <sz val="12"/>
        <color indexed="8"/>
        <rFont val="Tw Cen MT"/>
        <family val="2"/>
      </rPr>
      <t xml:space="preserve"> T-SHIRT</t>
    </r>
  </si>
  <si>
    <r>
      <rPr>
        <sz val="12"/>
        <color indexed="8"/>
        <rFont val="Tw Cen MT"/>
        <family val="2"/>
      </rPr>
      <t xml:space="preserve">SWIMMER </t>
    </r>
    <r>
      <rPr>
        <sz val="12"/>
        <color indexed="8"/>
        <rFont val="Tw Cen MT"/>
        <family val="2"/>
      </rPr>
      <t>KIDS T-SHIRT</t>
    </r>
  </si>
  <si>
    <r>
      <t xml:space="preserve">SHIP TO
</t>
    </r>
    <r>
      <rPr>
        <sz val="14"/>
        <color theme="0"/>
        <rFont val="Trade Gothic LT Std Bold"/>
      </rPr>
      <t>(if different)</t>
    </r>
  </si>
  <si>
    <t>Please complete your information below and then proceed to the following tab to fill out your 2016 preseason order.  To see our online catalog and to learn more about our products, visit us at loonoutdoors.com</t>
  </si>
  <si>
    <r>
      <rPr>
        <b/>
        <sz val="16"/>
        <color indexed="8"/>
        <rFont val="Trade Gothic LT Std"/>
      </rPr>
      <t>Details</t>
    </r>
    <r>
      <rPr>
        <sz val="16"/>
        <color indexed="8"/>
        <rFont val="Trade Gothic LT Std"/>
      </rPr>
      <t xml:space="preserve">
• Shop Emblem orders must be placed by December 31, 2015
• Shop Emblem orders will be available to ship February 1, 2016
• Use to promote your shop with customers
• Have your guides represent your shop on the water
• Dealer must provide a HIGH RESOLUTION, VECTORED image of shop logo • Design fees of $50/hr will be charged for logos requiring reworking
• Shop Emblem can be applied towards discounts
• Pre-Season discounts will apply to Shop Emblem Aquel</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</si>
</sst>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quot;$&quot;#,##0.00"/>
  </numFmts>
  <fonts count="75" x14ac:knownFonts="1">
    <font>
      <sz val="12"/>
      <color indexed="8"/>
      <name val="Tw Cen MT"/>
      <family val="2"/>
    </font>
    <font>
      <sz val="12"/>
      <color indexed="8"/>
      <name val="Tw Cen MT"/>
      <family val="2"/>
    </font>
    <font>
      <sz val="12"/>
      <color indexed="8"/>
      <name val="Tw Cen MT"/>
      <family val="2"/>
    </font>
    <font>
      <b/>
      <sz val="14"/>
      <color indexed="9"/>
      <name val="Tw Cen MT"/>
    </font>
    <font>
      <sz val="10"/>
      <name val="Tw Cen MT"/>
    </font>
    <font>
      <b/>
      <sz val="14"/>
      <name val="Tw Cen MT"/>
    </font>
    <font>
      <sz val="14"/>
      <color indexed="9"/>
      <name val="Tw Cen MT"/>
      <family val="2"/>
    </font>
    <font>
      <sz val="11"/>
      <name val="Tw Cen MT"/>
    </font>
    <font>
      <sz val="12"/>
      <name val="Tw Cen MT"/>
    </font>
    <font>
      <sz val="10"/>
      <name val="Helvetica Neue"/>
    </font>
    <font>
      <b/>
      <sz val="10"/>
      <name val="Helvetica Neue"/>
    </font>
    <font>
      <b/>
      <sz val="9"/>
      <color indexed="9"/>
      <name val="Tw Cen MT"/>
      <family val="2"/>
    </font>
    <font>
      <sz val="8"/>
      <name val="Verdana"/>
    </font>
    <font>
      <sz val="10"/>
      <color indexed="9"/>
      <name val="Tw Cen MT"/>
    </font>
    <font>
      <sz val="16"/>
      <color indexed="8"/>
      <name val="Tw Cen MT"/>
    </font>
    <font>
      <sz val="24"/>
      <color indexed="8"/>
      <name val="Tw Cen MT"/>
    </font>
    <font>
      <sz val="10"/>
      <name val="Arial"/>
    </font>
    <font>
      <b/>
      <sz val="12"/>
      <name val="Tw Cen MT"/>
      <family val="2"/>
    </font>
    <font>
      <sz val="14"/>
      <name val="Helvetica Neue"/>
    </font>
    <font>
      <sz val="28"/>
      <name val="Helvetica Neue"/>
    </font>
    <font>
      <b/>
      <sz val="20"/>
      <color indexed="9"/>
      <name val="Helvetica Neue"/>
    </font>
    <font>
      <sz val="20"/>
      <name val="Helvetica Neue"/>
    </font>
    <font>
      <b/>
      <sz val="14"/>
      <color indexed="9"/>
      <name val="Helvetica Neue"/>
    </font>
    <font>
      <b/>
      <sz val="18"/>
      <name val="Helvetica Neue"/>
    </font>
    <font>
      <b/>
      <sz val="16"/>
      <name val="Helvetica Neue"/>
    </font>
    <font>
      <sz val="10"/>
      <color indexed="9"/>
      <name val="Helvetica Neue"/>
    </font>
    <font>
      <sz val="20"/>
      <color indexed="9"/>
      <name val="Helvetica Neue"/>
    </font>
    <font>
      <sz val="18"/>
      <name val="Helvetica Neue"/>
    </font>
    <font>
      <sz val="16"/>
      <name val="Helvetica Neue"/>
    </font>
    <font>
      <b/>
      <sz val="14"/>
      <name val="Helvetica Neue"/>
    </font>
    <font>
      <sz val="8"/>
      <name val="Tw Cen MT"/>
      <family val="2"/>
    </font>
    <font>
      <i/>
      <sz val="16"/>
      <name val="Helvetica Neue"/>
    </font>
    <font>
      <u/>
      <sz val="12"/>
      <color indexed="12"/>
      <name val="Tw Cen MT"/>
      <family val="2"/>
    </font>
    <font>
      <u/>
      <sz val="12"/>
      <color indexed="20"/>
      <name val="Tw Cen MT"/>
      <family val="2"/>
    </font>
    <font>
      <sz val="12"/>
      <color rgb="FF006100"/>
      <name val="Tw Cen MT"/>
      <family val="2"/>
    </font>
    <font>
      <sz val="12"/>
      <color rgb="FF9C0006"/>
      <name val="Tw Cen MT"/>
      <family val="2"/>
    </font>
    <font>
      <sz val="12"/>
      <color rgb="FF9C6500"/>
      <name val="Tw Cen MT"/>
      <family val="2"/>
    </font>
    <font>
      <b/>
      <sz val="12"/>
      <color indexed="8"/>
      <name val="Tw Cen MT"/>
      <family val="2"/>
    </font>
    <font>
      <b/>
      <sz val="20"/>
      <color indexed="9"/>
      <name val="Arial Black"/>
    </font>
    <font>
      <sz val="72"/>
      <name val="Trade Gothic LT Std Bold"/>
    </font>
    <font>
      <sz val="100"/>
      <name val="Trade Gothic LT Std Bold"/>
    </font>
    <font>
      <sz val="20"/>
      <name val="Trade Gothic LT Std"/>
    </font>
    <font>
      <b/>
      <sz val="18"/>
      <name val="Trade Gothic LT Std"/>
    </font>
    <font>
      <sz val="18"/>
      <name val="Trade Gothic LT Std"/>
    </font>
    <font>
      <b/>
      <sz val="26"/>
      <name val="Trade Gothic LT Std"/>
    </font>
    <font>
      <i/>
      <sz val="16"/>
      <name val="Trade Gothic LT Std"/>
    </font>
    <font>
      <sz val="18"/>
      <color indexed="8"/>
      <name val="Trade Gothic LT Std"/>
    </font>
    <font>
      <i/>
      <sz val="18"/>
      <color indexed="8"/>
      <name val="Trade Gothic LT Std"/>
    </font>
    <font>
      <sz val="16"/>
      <color indexed="8"/>
      <name val="Trade Gothic LT Std"/>
    </font>
    <font>
      <i/>
      <sz val="18"/>
      <name val="Trade Gothic LT Std"/>
    </font>
    <font>
      <sz val="14"/>
      <name val="Trade Gothic LT Std Bold"/>
    </font>
    <font>
      <sz val="20"/>
      <color indexed="9"/>
      <name val="Trade Gothic LT Std Bold"/>
    </font>
    <font>
      <sz val="16"/>
      <color indexed="9"/>
      <name val="Trade Gothic LT Std Bold"/>
    </font>
    <font>
      <sz val="26"/>
      <name val="Trade Gothic LT Std Bold"/>
    </font>
    <font>
      <b/>
      <sz val="16"/>
      <color indexed="8"/>
      <name val="Trade Gothic LT Std"/>
    </font>
    <font>
      <sz val="10"/>
      <color indexed="9"/>
      <name val="Trade Gothic LT Std Bold"/>
    </font>
    <font>
      <sz val="14"/>
      <color indexed="9"/>
      <name val="Trade Gothic LT Std Bold"/>
    </font>
    <font>
      <sz val="12"/>
      <color indexed="8"/>
      <name val="Trade Gothic LT Std Bold"/>
    </font>
    <font>
      <sz val="11"/>
      <name val="Trade Gothic LT Std Bold"/>
    </font>
    <font>
      <sz val="24"/>
      <color indexed="9"/>
      <name val="Trade Gothic LT Std Bold"/>
    </font>
    <font>
      <sz val="24"/>
      <color indexed="8"/>
      <name val="Trade Gothic LT Std Bold"/>
    </font>
    <font>
      <sz val="16"/>
      <color indexed="8"/>
      <name val="Trade Gothic LT Std Bold"/>
    </font>
    <font>
      <u/>
      <sz val="12"/>
      <color theme="10"/>
      <name val="Tw Cen MT"/>
      <family val="2"/>
    </font>
    <font>
      <u/>
      <sz val="12"/>
      <color theme="11"/>
      <name val="Tw Cen MT"/>
      <family val="2"/>
    </font>
    <font>
      <b/>
      <sz val="10"/>
      <name val="Tw Cen MT"/>
    </font>
    <font>
      <sz val="22"/>
      <name val="Trade Gothic LT Std Bold"/>
    </font>
    <font>
      <sz val="28"/>
      <name val="Trade Gothic LT Std Bold"/>
    </font>
    <font>
      <sz val="14"/>
      <color rgb="FFFFFFFF"/>
      <name val="Trade Gothic LT Std Bold"/>
    </font>
    <font>
      <sz val="11"/>
      <color theme="0"/>
      <name val="Tw Cen MT"/>
    </font>
    <font>
      <sz val="14"/>
      <name val="Tw Cen MT"/>
    </font>
    <font>
      <sz val="16"/>
      <color theme="0"/>
      <name val="Trade Gothic LT Std Bold"/>
    </font>
    <font>
      <sz val="12"/>
      <color theme="0"/>
      <name val="Trade Gothic LT Std Bold"/>
    </font>
    <font>
      <sz val="18"/>
      <color theme="0"/>
      <name val="Trade Gothic LT Std Bold"/>
    </font>
    <font>
      <b/>
      <sz val="12"/>
      <color theme="0"/>
      <name val="Helvetica Neue"/>
    </font>
    <font>
      <sz val="14"/>
      <color theme="0"/>
      <name val="Trade Gothic LT Std Bold"/>
    </font>
  </fonts>
  <fills count="34">
    <fill>
      <patternFill patternType="none"/>
    </fill>
    <fill>
      <patternFill patternType="gray125"/>
    </fill>
    <fill>
      <patternFill patternType="solid">
        <fgColor indexed="8"/>
        <bgColor indexed="64"/>
      </patternFill>
    </fill>
    <fill>
      <patternFill patternType="solid">
        <fgColor theme="1"/>
        <bgColor indexed="64"/>
      </patternFill>
    </fill>
    <fill>
      <patternFill patternType="solid">
        <fgColor indexed="23"/>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6" tint="0.59999389629810485"/>
        <bgColor indexed="64"/>
      </patternFill>
    </fill>
    <fill>
      <patternFill patternType="solid">
        <fgColor indexed="12"/>
        <bgColor indexed="64"/>
      </patternFill>
    </fill>
    <fill>
      <patternFill patternType="solid">
        <fgColor rgb="FFFF6600"/>
        <bgColor indexed="64"/>
      </patternFill>
    </fill>
    <fill>
      <patternFill patternType="solid">
        <fgColor theme="9" tint="0.59999389629810485"/>
        <bgColor indexed="64"/>
      </patternFill>
    </fill>
    <fill>
      <patternFill patternType="solid">
        <fgColor theme="1"/>
        <bgColor theme="0"/>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9" tint="0.79998168889431442"/>
        <bgColor indexed="65"/>
      </patternFill>
    </fill>
    <fill>
      <patternFill patternType="solid">
        <fgColor rgb="FFFFFF00"/>
        <bgColor indexed="64"/>
      </patternFill>
    </fill>
    <fill>
      <patternFill patternType="solid">
        <fgColor theme="8" tint="0.39997558519241921"/>
        <bgColor indexed="64"/>
      </patternFill>
    </fill>
    <fill>
      <patternFill patternType="solid">
        <fgColor rgb="FF808080"/>
        <bgColor rgb="FF000000"/>
      </patternFill>
    </fill>
    <fill>
      <patternFill patternType="solid">
        <fgColor rgb="FFD9D9D9"/>
        <bgColor rgb="FF000000"/>
      </patternFill>
    </fill>
    <fill>
      <patternFill patternType="solid">
        <fgColor rgb="FF000000"/>
        <bgColor rgb="FF000000"/>
      </patternFill>
    </fill>
    <fill>
      <patternFill patternType="solid">
        <fgColor rgb="FF3366FF"/>
        <bgColor indexed="64"/>
      </patternFill>
    </fill>
    <fill>
      <patternFill patternType="solid">
        <fgColor rgb="FFFFFFFF"/>
        <bgColor rgb="FF000000"/>
      </patternFill>
    </fill>
    <fill>
      <patternFill patternType="solid">
        <fgColor theme="4" tint="-0.249977111117893"/>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5" tint="0.59999389629810485"/>
        <bgColor indexed="64"/>
      </patternFill>
    </fill>
  </fills>
  <borders count="75">
    <border>
      <left/>
      <right/>
      <top/>
      <bottom/>
      <diagonal/>
    </border>
    <border>
      <left/>
      <right style="thin">
        <color indexed="9"/>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diagonal/>
    </border>
    <border>
      <left/>
      <right/>
      <top style="thin">
        <color auto="1"/>
      </top>
      <bottom/>
      <diagonal/>
    </border>
    <border>
      <left/>
      <right style="thin">
        <color auto="1"/>
      </right>
      <top style="thin">
        <color auto="1"/>
      </top>
      <bottom/>
      <diagonal/>
    </border>
    <border>
      <left style="thin">
        <color indexed="9"/>
      </left>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indexed="9"/>
      </left>
      <right style="thin">
        <color auto="1"/>
      </right>
      <top style="thin">
        <color auto="1"/>
      </top>
      <bottom/>
      <diagonal/>
    </border>
    <border>
      <left style="thin">
        <color indexed="9"/>
      </left>
      <right style="thin">
        <color auto="1"/>
      </right>
      <top/>
      <bottom style="thin">
        <color auto="1"/>
      </bottom>
      <diagonal/>
    </border>
    <border>
      <left style="thin">
        <color theme="0"/>
      </left>
      <right style="thin">
        <color indexed="9"/>
      </right>
      <top style="thin">
        <color auto="1"/>
      </top>
      <bottom/>
      <diagonal/>
    </border>
    <border>
      <left style="thin">
        <color theme="0"/>
      </left>
      <right style="thin">
        <color indexed="9"/>
      </right>
      <top/>
      <bottom style="thin">
        <color auto="1"/>
      </bottom>
      <diagonal/>
    </border>
    <border>
      <left style="thin">
        <color indexed="9"/>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theme="0"/>
      </left>
      <right/>
      <top/>
      <bottom style="thin">
        <color auto="1"/>
      </bottom>
      <diagonal/>
    </border>
    <border>
      <left/>
      <right style="thin">
        <color theme="0"/>
      </right>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medium">
        <color auto="1"/>
      </left>
      <right/>
      <top/>
      <bottom/>
      <diagonal/>
    </border>
    <border>
      <left/>
      <right style="medium">
        <color auto="1"/>
      </right>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style="medium">
        <color auto="1"/>
      </right>
      <top/>
      <bottom style="thin">
        <color auto="1"/>
      </bottom>
      <diagonal/>
    </border>
    <border>
      <left/>
      <right style="hair">
        <color auto="1"/>
      </right>
      <top style="thin">
        <color auto="1"/>
      </top>
      <bottom/>
      <diagonal/>
    </border>
    <border>
      <left/>
      <right style="hair">
        <color auto="1"/>
      </right>
      <top/>
      <bottom/>
      <diagonal/>
    </border>
    <border>
      <left/>
      <right style="hair">
        <color auto="1"/>
      </right>
      <top/>
      <bottom style="thin">
        <color auto="1"/>
      </bottom>
      <diagonal/>
    </border>
    <border>
      <left style="hair">
        <color auto="1"/>
      </left>
      <right/>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style="hair">
        <color auto="1"/>
      </right>
      <top/>
      <bottom style="medium">
        <color auto="1"/>
      </bottom>
      <diagonal/>
    </border>
    <border>
      <left/>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style="thin">
        <color auto="1"/>
      </left>
      <right/>
      <top style="medium">
        <color auto="1"/>
      </top>
      <bottom/>
      <diagonal/>
    </border>
    <border>
      <left/>
      <right style="medium">
        <color auto="1"/>
      </right>
      <top style="medium">
        <color auto="1"/>
      </top>
      <bottom/>
      <diagonal/>
    </border>
    <border>
      <left style="thin">
        <color auto="1"/>
      </left>
      <right/>
      <top/>
      <bottom style="medium">
        <color auto="1"/>
      </bottom>
      <diagonal/>
    </border>
    <border>
      <left/>
      <right style="medium">
        <color auto="1"/>
      </right>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auto="1"/>
      </left>
      <right/>
      <top style="thin">
        <color auto="1"/>
      </top>
      <bottom style="thin">
        <color auto="1"/>
      </bottom>
      <diagonal/>
    </border>
    <border>
      <left style="thick">
        <color auto="1"/>
      </left>
      <right/>
      <top/>
      <bottom/>
      <diagonal/>
    </border>
    <border>
      <left/>
      <right style="thick">
        <color auto="1"/>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style="thin">
        <color indexed="9"/>
      </right>
      <top style="thin">
        <color auto="1"/>
      </top>
      <bottom/>
      <diagonal/>
    </border>
    <border>
      <left style="thin">
        <color auto="1"/>
      </left>
      <right style="thin">
        <color theme="0"/>
      </right>
      <top style="thin">
        <color auto="1"/>
      </top>
      <bottom/>
      <diagonal/>
    </border>
    <border>
      <left style="thin">
        <color auto="1"/>
      </left>
      <right style="thin">
        <color theme="0"/>
      </right>
      <top/>
      <bottom style="thin">
        <color auto="1"/>
      </bottom>
      <diagonal/>
    </border>
    <border>
      <left style="thin">
        <color indexed="9"/>
      </left>
      <right/>
      <top style="thin">
        <color auto="1"/>
      </top>
      <bottom/>
      <diagonal/>
    </border>
    <border>
      <left style="thin">
        <color indexed="9"/>
      </left>
      <right/>
      <top/>
      <bottom style="thin">
        <color auto="1"/>
      </bottom>
      <diagonal/>
    </border>
    <border>
      <left style="thin">
        <color theme="0"/>
      </left>
      <right/>
      <top style="thin">
        <color auto="1"/>
      </top>
      <bottom/>
      <diagonal/>
    </border>
    <border>
      <left style="thin">
        <color auto="1"/>
      </left>
      <right style="thin">
        <color auto="1"/>
      </right>
      <top/>
      <bottom/>
      <diagonal/>
    </border>
    <border>
      <left/>
      <right style="thin">
        <color rgb="FF000000"/>
      </right>
      <top style="thin">
        <color auto="1"/>
      </top>
      <bottom/>
      <diagonal/>
    </border>
    <border>
      <left/>
      <right style="thin">
        <color rgb="FF000000"/>
      </right>
      <top/>
      <bottom style="thin">
        <color auto="1"/>
      </bottom>
      <diagonal/>
    </border>
    <border>
      <left style="thin">
        <color auto="1"/>
      </left>
      <right style="thin">
        <color auto="1"/>
      </right>
      <top/>
      <bottom style="thin">
        <color rgb="FF000000"/>
      </bottom>
      <diagonal/>
    </border>
    <border>
      <left style="thin">
        <color auto="1"/>
      </left>
      <right/>
      <top/>
      <bottom style="thin">
        <color rgb="FF000000"/>
      </bottom>
      <diagonal/>
    </border>
    <border>
      <left/>
      <right style="thin">
        <color auto="1"/>
      </right>
      <top/>
      <bottom style="thin">
        <color rgb="FF000000"/>
      </bottom>
      <diagonal/>
    </border>
  </borders>
  <cellStyleXfs count="135">
    <xf numFmtId="0" fontId="0" fillId="0" borderId="0"/>
    <xf numFmtId="0" fontId="16" fillId="0" borderId="0"/>
    <xf numFmtId="0" fontId="32" fillId="0" borderId="0" applyNumberFormat="0" applyFill="0" applyBorder="0" applyAlignment="0" applyProtection="0"/>
    <xf numFmtId="0" fontId="33" fillId="0" borderId="0" applyNumberFormat="0" applyFill="0" applyBorder="0" applyAlignment="0" applyProtection="0"/>
    <xf numFmtId="0" fontId="34" fillId="16" borderId="0" applyNumberFormat="0" applyBorder="0" applyAlignment="0" applyProtection="0"/>
    <xf numFmtId="0" fontId="35" fillId="17" borderId="0" applyNumberFormat="0" applyBorder="0" applyAlignment="0" applyProtection="0"/>
    <xf numFmtId="0" fontId="36"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cellStyleXfs>
  <cellXfs count="525">
    <xf numFmtId="0" fontId="0" fillId="0" borderId="0" xfId="0"/>
    <xf numFmtId="0" fontId="9" fillId="0" borderId="0" xfId="0" applyFont="1" applyAlignment="1" applyProtection="1">
      <alignment vertical="center"/>
    </xf>
    <xf numFmtId="0" fontId="9" fillId="0" borderId="0" xfId="0" applyFont="1" applyAlignment="1" applyProtection="1">
      <alignment horizontal="center" vertical="center"/>
    </xf>
    <xf numFmtId="164" fontId="10" fillId="0" borderId="0" xfId="0" applyNumberFormat="1" applyFont="1" applyAlignment="1" applyProtection="1">
      <alignment horizontal="center" vertical="center"/>
    </xf>
    <xf numFmtId="164" fontId="9" fillId="0" borderId="0" xfId="0" applyNumberFormat="1" applyFont="1" applyAlignment="1" applyProtection="1">
      <alignment horizontal="center" vertical="center"/>
    </xf>
    <xf numFmtId="0" fontId="11" fillId="9" borderId="10" xfId="0" applyFont="1" applyFill="1" applyBorder="1" applyAlignment="1" applyProtection="1">
      <alignment horizontal="center" vertical="center" wrapText="1"/>
    </xf>
    <xf numFmtId="0" fontId="4" fillId="7" borderId="6" xfId="0" applyFont="1" applyFill="1" applyBorder="1" applyAlignment="1" applyProtection="1">
      <alignment horizontal="center" vertical="center"/>
    </xf>
    <xf numFmtId="0" fontId="11" fillId="3" borderId="2" xfId="0" applyFont="1" applyFill="1" applyBorder="1" applyAlignment="1" applyProtection="1">
      <alignment horizontal="center" vertical="center" wrapText="1"/>
    </xf>
    <xf numFmtId="0" fontId="9" fillId="0" borderId="0" xfId="0" applyFont="1" applyFill="1" applyBorder="1" applyAlignment="1" applyProtection="1">
      <alignment vertical="center"/>
    </xf>
    <xf numFmtId="0" fontId="9" fillId="0" borderId="0" xfId="0" applyFont="1" applyFill="1" applyBorder="1" applyAlignment="1" applyProtection="1">
      <alignment horizontal="center" vertical="center"/>
    </xf>
    <xf numFmtId="164" fontId="9" fillId="0" borderId="0" xfId="0" applyNumberFormat="1" applyFont="1" applyFill="1" applyBorder="1" applyAlignment="1" applyProtection="1">
      <alignment horizontal="center" vertical="center"/>
    </xf>
    <xf numFmtId="0" fontId="13" fillId="12" borderId="13" xfId="0" applyFont="1" applyFill="1" applyBorder="1" applyAlignment="1" applyProtection="1">
      <alignment horizontal="center" vertical="center"/>
    </xf>
    <xf numFmtId="0" fontId="3" fillId="9" borderId="10" xfId="0" applyFont="1" applyFill="1" applyBorder="1" applyAlignment="1" applyProtection="1">
      <alignment horizontal="center" vertical="center" wrapText="1"/>
      <protection locked="0"/>
    </xf>
    <xf numFmtId="0" fontId="0" fillId="7" borderId="6" xfId="0" applyFill="1" applyBorder="1" applyAlignment="1">
      <alignment vertical="center"/>
    </xf>
    <xf numFmtId="164" fontId="0" fillId="8" borderId="13" xfId="0" applyNumberFormat="1" applyFill="1" applyBorder="1" applyAlignment="1">
      <alignment vertical="center"/>
    </xf>
    <xf numFmtId="0" fontId="4" fillId="0" borderId="13" xfId="0" applyFont="1" applyBorder="1" applyAlignment="1" applyProtection="1">
      <alignment horizontal="center" vertical="center"/>
    </xf>
    <xf numFmtId="0" fontId="4" fillId="9" borderId="13" xfId="0" applyFont="1" applyFill="1" applyBorder="1" applyAlignment="1" applyProtection="1">
      <alignment horizontal="center" vertical="center"/>
    </xf>
    <xf numFmtId="0" fontId="13" fillId="2" borderId="13" xfId="0" applyFont="1" applyFill="1" applyBorder="1" applyAlignment="1" applyProtection="1">
      <alignment horizontal="center" vertical="center"/>
    </xf>
    <xf numFmtId="0" fontId="4" fillId="7" borderId="8" xfId="0" applyFont="1" applyFill="1" applyBorder="1" applyAlignment="1" applyProtection="1">
      <alignment horizontal="center" vertical="center"/>
    </xf>
    <xf numFmtId="0" fontId="0" fillId="13" borderId="0" xfId="0" applyFill="1" applyAlignment="1">
      <alignment horizontal="center" vertical="center"/>
    </xf>
    <xf numFmtId="164" fontId="14" fillId="0" borderId="13" xfId="0" applyNumberFormat="1" applyFont="1" applyBorder="1" applyAlignment="1">
      <alignment horizontal="center" vertical="center"/>
    </xf>
    <xf numFmtId="0" fontId="14" fillId="0" borderId="13" xfId="0" applyFont="1" applyBorder="1" applyAlignment="1">
      <alignment horizontal="center" vertical="center"/>
    </xf>
    <xf numFmtId="164" fontId="15" fillId="0" borderId="13" xfId="0" applyNumberFormat="1" applyFont="1" applyBorder="1" applyAlignment="1">
      <alignment horizontal="center" vertical="center"/>
    </xf>
    <xf numFmtId="0" fontId="0" fillId="0" borderId="0" xfId="0" applyFill="1" applyBorder="1" applyAlignment="1">
      <alignment vertical="center"/>
    </xf>
    <xf numFmtId="0" fontId="0" fillId="0" borderId="7" xfId="0" applyFill="1" applyBorder="1" applyAlignment="1">
      <alignment vertical="center"/>
    </xf>
    <xf numFmtId="0" fontId="4" fillId="0" borderId="0" xfId="0" applyFont="1" applyFill="1" applyAlignment="1" applyProtection="1">
      <alignment horizontal="center" vertical="center"/>
    </xf>
    <xf numFmtId="0" fontId="0" fillId="0" borderId="0" xfId="0" applyFill="1" applyAlignment="1">
      <alignment vertical="center"/>
    </xf>
    <xf numFmtId="0" fontId="0" fillId="0" borderId="3" xfId="0" applyFill="1" applyBorder="1" applyAlignment="1">
      <alignment vertical="center"/>
    </xf>
    <xf numFmtId="0" fontId="4" fillId="0" borderId="13" xfId="0" applyFont="1" applyFill="1" applyBorder="1" applyAlignment="1" applyProtection="1">
      <alignment horizontal="center" vertical="center"/>
    </xf>
    <xf numFmtId="0" fontId="0" fillId="0" borderId="1" xfId="0" applyFill="1" applyBorder="1" applyAlignment="1">
      <alignment vertical="center"/>
    </xf>
    <xf numFmtId="0" fontId="0" fillId="0" borderId="10" xfId="0" applyFill="1" applyBorder="1" applyAlignment="1">
      <alignment vertical="center"/>
    </xf>
    <xf numFmtId="0" fontId="0" fillId="13" borderId="0" xfId="0" applyFill="1" applyAlignment="1">
      <alignment vertical="center"/>
    </xf>
    <xf numFmtId="164" fontId="0" fillId="7" borderId="6" xfId="0" applyNumberFormat="1" applyFill="1" applyBorder="1" applyAlignment="1">
      <alignment horizontal="center" vertical="center"/>
    </xf>
    <xf numFmtId="0" fontId="0" fillId="13" borderId="13" xfId="0" applyFill="1" applyBorder="1" applyAlignment="1">
      <alignment horizontal="center" vertical="center"/>
    </xf>
    <xf numFmtId="164" fontId="0" fillId="13" borderId="13" xfId="0" applyNumberFormat="1" applyFill="1" applyBorder="1" applyAlignment="1">
      <alignment horizontal="center" vertical="center"/>
    </xf>
    <xf numFmtId="0" fontId="0" fillId="13" borderId="6" xfId="0" applyFill="1" applyBorder="1" applyAlignment="1">
      <alignment horizontal="center" vertical="center"/>
    </xf>
    <xf numFmtId="164" fontId="0" fillId="0" borderId="0" xfId="0" applyNumberFormat="1" applyFill="1" applyBorder="1" applyAlignment="1">
      <alignment vertical="center"/>
    </xf>
    <xf numFmtId="0" fontId="4" fillId="0" borderId="0" xfId="0" applyFont="1" applyFill="1" applyBorder="1" applyAlignment="1" applyProtection="1">
      <alignment horizontal="center" vertical="center"/>
    </xf>
    <xf numFmtId="0" fontId="0" fillId="3" borderId="15" xfId="0" applyFill="1" applyBorder="1" applyAlignment="1">
      <alignment vertical="center"/>
    </xf>
    <xf numFmtId="164" fontId="0" fillId="3" borderId="15" xfId="0" applyNumberFormat="1" applyFill="1" applyBorder="1" applyAlignment="1">
      <alignment vertical="center"/>
    </xf>
    <xf numFmtId="0" fontId="4" fillId="3" borderId="15" xfId="0" applyFont="1" applyFill="1" applyBorder="1" applyAlignment="1" applyProtection="1">
      <alignment horizontal="center" vertical="center"/>
    </xf>
    <xf numFmtId="164" fontId="0" fillId="3" borderId="15" xfId="0" applyNumberFormat="1" applyFill="1" applyBorder="1" applyAlignment="1">
      <alignment horizontal="center" vertical="center"/>
    </xf>
    <xf numFmtId="0" fontId="3" fillId="3" borderId="13" xfId="0" applyFont="1" applyFill="1" applyBorder="1" applyAlignment="1" applyProtection="1">
      <alignment horizontal="center" vertical="center" wrapText="1"/>
      <protection locked="0"/>
    </xf>
    <xf numFmtId="0" fontId="0" fillId="13" borderId="6" xfId="0" applyFill="1" applyBorder="1" applyAlignment="1">
      <alignment vertical="center"/>
    </xf>
    <xf numFmtId="164" fontId="0" fillId="7" borderId="13" xfId="0" applyNumberFormat="1" applyFill="1" applyBorder="1" applyAlignment="1">
      <alignment horizontal="center" vertical="center"/>
    </xf>
    <xf numFmtId="0" fontId="8" fillId="0" borderId="0" xfId="0" applyFont="1" applyFill="1" applyAlignment="1">
      <alignment vertical="center"/>
    </xf>
    <xf numFmtId="0" fontId="0" fillId="11" borderId="0" xfId="0" applyFill="1" applyAlignment="1">
      <alignment horizontal="center" vertical="center"/>
    </xf>
    <xf numFmtId="0" fontId="9" fillId="3" borderId="0" xfId="0" applyFont="1" applyFill="1" applyBorder="1" applyAlignment="1" applyProtection="1">
      <alignment vertical="center"/>
    </xf>
    <xf numFmtId="0" fontId="9" fillId="3" borderId="0" xfId="0" applyFont="1" applyFill="1" applyBorder="1" applyAlignment="1" applyProtection="1">
      <alignment horizontal="center" vertical="center"/>
    </xf>
    <xf numFmtId="164" fontId="9" fillId="3" borderId="0" xfId="0" applyNumberFormat="1" applyFont="1" applyFill="1" applyBorder="1" applyAlignment="1" applyProtection="1">
      <alignment horizontal="center" vertical="center"/>
    </xf>
    <xf numFmtId="164" fontId="0" fillId="13" borderId="6" xfId="0" applyNumberFormat="1" applyFill="1" applyBorder="1" applyAlignment="1">
      <alignment horizontal="center" vertical="center"/>
    </xf>
    <xf numFmtId="0" fontId="0" fillId="10" borderId="0" xfId="0" applyFill="1" applyAlignment="1">
      <alignment horizontal="center" vertical="center"/>
    </xf>
    <xf numFmtId="164" fontId="0" fillId="7" borderId="14" xfId="0" applyNumberFormat="1" applyFill="1" applyBorder="1" applyAlignment="1">
      <alignment horizontal="center" vertical="center"/>
    </xf>
    <xf numFmtId="164" fontId="0" fillId="11" borderId="0" xfId="0" applyNumberFormat="1" applyFill="1" applyAlignment="1">
      <alignment horizontal="center" vertical="center"/>
    </xf>
    <xf numFmtId="0" fontId="0" fillId="11" borderId="0" xfId="0" applyNumberFormat="1" applyFill="1" applyAlignment="1">
      <alignment horizontal="center" vertical="center"/>
    </xf>
    <xf numFmtId="0" fontId="18" fillId="0" borderId="0" xfId="1" applyFont="1" applyFill="1" applyBorder="1" applyAlignment="1" applyProtection="1">
      <alignment horizontal="right" vertical="center"/>
    </xf>
    <xf numFmtId="0" fontId="18" fillId="0" borderId="0" xfId="1" applyFont="1" applyFill="1" applyBorder="1" applyAlignment="1" applyProtection="1">
      <alignment vertical="center" wrapText="1"/>
    </xf>
    <xf numFmtId="0" fontId="22" fillId="0" borderId="29" xfId="1" applyFont="1" applyFill="1" applyBorder="1" applyAlignment="1" applyProtection="1">
      <alignment horizontal="center" vertical="center"/>
    </xf>
    <xf numFmtId="0" fontId="22" fillId="0" borderId="0" xfId="1" applyFont="1" applyFill="1" applyBorder="1" applyAlignment="1" applyProtection="1">
      <alignment horizontal="center" vertical="center"/>
    </xf>
    <xf numFmtId="0" fontId="9" fillId="0" borderId="0" xfId="1" applyNumberFormat="1" applyFont="1" applyFill="1" applyBorder="1" applyAlignment="1" applyProtection="1">
      <alignment horizontal="center" vertical="center"/>
    </xf>
    <xf numFmtId="0" fontId="24" fillId="0" borderId="0" xfId="1" applyFont="1" applyFill="1" applyBorder="1" applyAlignment="1" applyProtection="1">
      <alignment horizontal="center" vertical="center"/>
      <protection locked="0"/>
    </xf>
    <xf numFmtId="0" fontId="26" fillId="4" borderId="29" xfId="1" applyFont="1" applyFill="1" applyBorder="1" applyAlignment="1" applyProtection="1">
      <alignment horizontal="center" vertical="center"/>
    </xf>
    <xf numFmtId="0" fontId="26" fillId="7" borderId="0" xfId="1" applyFont="1" applyFill="1" applyBorder="1" applyAlignment="1" applyProtection="1">
      <alignment horizontal="center" vertical="center"/>
    </xf>
    <xf numFmtId="0" fontId="18" fillId="0" borderId="0" xfId="1" applyFont="1" applyFill="1" applyBorder="1" applyAlignment="1" applyProtection="1">
      <alignment horizontal="left" vertical="center" wrapText="1"/>
    </xf>
    <xf numFmtId="0" fontId="9" fillId="0" borderId="0" xfId="1" applyFont="1" applyFill="1" applyBorder="1" applyAlignment="1" applyProtection="1">
      <alignment vertical="center"/>
    </xf>
    <xf numFmtId="0" fontId="18" fillId="0" borderId="30" xfId="1" applyFont="1" applyFill="1" applyBorder="1" applyAlignment="1" applyProtection="1">
      <alignment horizontal="center" vertical="center"/>
    </xf>
    <xf numFmtId="0" fontId="18" fillId="0" borderId="0" xfId="1" applyFont="1" applyFill="1" applyBorder="1" applyAlignment="1" applyProtection="1">
      <alignment horizontal="center" vertical="center"/>
    </xf>
    <xf numFmtId="0" fontId="27" fillId="0" borderId="0" xfId="1" applyFont="1" applyFill="1" applyBorder="1" applyAlignment="1" applyProtection="1">
      <alignment horizontal="left" vertical="center" indent="1"/>
    </xf>
    <xf numFmtId="0" fontId="20" fillId="0" borderId="58" xfId="1" applyFont="1" applyFill="1" applyBorder="1" applyAlignment="1" applyProtection="1">
      <alignment horizontal="center" vertical="center"/>
    </xf>
    <xf numFmtId="0" fontId="20" fillId="0" borderId="6" xfId="1" applyFont="1" applyFill="1" applyBorder="1" applyAlignment="1" applyProtection="1">
      <alignment horizontal="center" vertical="center"/>
    </xf>
    <xf numFmtId="0" fontId="21" fillId="0" borderId="6" xfId="1" applyFont="1" applyFill="1" applyBorder="1" applyAlignment="1" applyProtection="1">
      <alignment horizontal="left" vertical="center" wrapText="1" indent="1"/>
    </xf>
    <xf numFmtId="0" fontId="21" fillId="0" borderId="39" xfId="1" applyFont="1" applyFill="1" applyBorder="1" applyAlignment="1" applyProtection="1">
      <alignment horizontal="left" vertical="center" wrapText="1" indent="1"/>
    </xf>
    <xf numFmtId="0" fontId="29" fillId="0" borderId="0" xfId="1" applyFont="1" applyFill="1" applyAlignment="1" applyProtection="1">
      <alignment horizontal="right" vertical="center"/>
    </xf>
    <xf numFmtId="0" fontId="10" fillId="0" borderId="0" xfId="1" applyFont="1" applyFill="1" applyAlignment="1" applyProtection="1">
      <alignment vertical="center"/>
    </xf>
    <xf numFmtId="0" fontId="9" fillId="0" borderId="0" xfId="1" applyFont="1" applyFill="1" applyAlignment="1" applyProtection="1">
      <alignment vertical="center"/>
    </xf>
    <xf numFmtId="0" fontId="28" fillId="0" borderId="0" xfId="1" applyFont="1" applyFill="1" applyBorder="1" applyAlignment="1" applyProtection="1">
      <alignment horizontal="left" vertical="center" wrapText="1"/>
    </xf>
    <xf numFmtId="0" fontId="14" fillId="0" borderId="4" xfId="0" applyFont="1" applyBorder="1" applyAlignment="1">
      <alignment horizontal="center" vertical="center"/>
    </xf>
    <xf numFmtId="8" fontId="14" fillId="0" borderId="4" xfId="0" applyNumberFormat="1" applyFont="1" applyBorder="1" applyAlignment="1">
      <alignment horizontal="center" vertical="center"/>
    </xf>
    <xf numFmtId="0" fontId="14" fillId="0" borderId="12" xfId="0" applyFont="1" applyBorder="1" applyAlignment="1">
      <alignment horizontal="center" vertical="center"/>
    </xf>
    <xf numFmtId="8" fontId="14" fillId="0" borderId="12" xfId="0" applyNumberFormat="1" applyFont="1" applyBorder="1" applyAlignment="1">
      <alignment horizontal="center" vertical="center"/>
    </xf>
    <xf numFmtId="0" fontId="4" fillId="0" borderId="9" xfId="0" applyFont="1" applyFill="1" applyBorder="1" applyAlignment="1" applyProtection="1">
      <alignment horizontal="center" vertical="center"/>
    </xf>
    <xf numFmtId="0" fontId="0" fillId="7" borderId="6" xfId="0" applyFill="1" applyBorder="1" applyAlignment="1">
      <alignment horizontal="center" vertical="center"/>
    </xf>
    <xf numFmtId="0" fontId="13" fillId="12" borderId="2" xfId="0" applyFont="1" applyFill="1" applyBorder="1" applyAlignment="1" applyProtection="1">
      <alignment horizontal="center" vertical="center"/>
    </xf>
    <xf numFmtId="0" fontId="0" fillId="3" borderId="15" xfId="0" applyFill="1" applyBorder="1" applyAlignment="1">
      <alignment horizontal="center" vertical="center"/>
    </xf>
    <xf numFmtId="0" fontId="0" fillId="3" borderId="13" xfId="0" applyFill="1" applyBorder="1" applyAlignment="1">
      <alignment horizontal="center" vertical="center"/>
    </xf>
    <xf numFmtId="0" fontId="0" fillId="7" borderId="13" xfId="0" applyFill="1" applyBorder="1" applyAlignment="1">
      <alignment horizontal="center" vertical="center"/>
    </xf>
    <xf numFmtId="0" fontId="0" fillId="0" borderId="10" xfId="0" applyFill="1" applyBorder="1" applyAlignment="1">
      <alignment horizontal="center" vertical="center"/>
    </xf>
    <xf numFmtId="0" fontId="0" fillId="0" borderId="0" xfId="0" applyFill="1" applyAlignment="1">
      <alignment horizontal="center" vertical="center"/>
    </xf>
    <xf numFmtId="0" fontId="7" fillId="6" borderId="12" xfId="0" applyFont="1" applyFill="1" applyBorder="1" applyAlignment="1" applyProtection="1">
      <alignment horizontal="left" vertical="center"/>
    </xf>
    <xf numFmtId="0" fontId="7" fillId="6" borderId="4" xfId="0" applyFont="1" applyFill="1" applyBorder="1" applyAlignment="1" applyProtection="1">
      <alignment horizontal="left" vertical="center"/>
    </xf>
    <xf numFmtId="0" fontId="5" fillId="4" borderId="0" xfId="0" applyFont="1" applyFill="1" applyBorder="1" applyAlignment="1" applyProtection="1">
      <alignment horizontal="left" vertical="center"/>
    </xf>
    <xf numFmtId="0" fontId="7" fillId="0" borderId="4" xfId="0" applyFont="1" applyFill="1" applyBorder="1" applyAlignment="1" applyProtection="1">
      <alignment vertical="center"/>
    </xf>
    <xf numFmtId="0" fontId="7" fillId="0" borderId="4" xfId="0" applyFont="1" applyFill="1" applyBorder="1" applyAlignment="1" applyProtection="1">
      <alignment horizontal="center" vertical="center"/>
    </xf>
    <xf numFmtId="0" fontId="7" fillId="0" borderId="4" xfId="0" applyFont="1" applyFill="1" applyBorder="1" applyAlignment="1" applyProtection="1">
      <alignment horizontal="left" vertical="center"/>
    </xf>
    <xf numFmtId="12" fontId="7" fillId="0" borderId="4" xfId="0" applyNumberFormat="1" applyFont="1" applyFill="1" applyBorder="1" applyAlignment="1" applyProtection="1">
      <alignment horizontal="center" vertical="center"/>
    </xf>
    <xf numFmtId="164" fontId="8" fillId="0" borderId="4" xfId="5" applyNumberFormat="1" applyFont="1" applyFill="1" applyBorder="1" applyAlignment="1" applyProtection="1">
      <alignment horizontal="center" vertical="center"/>
    </xf>
    <xf numFmtId="0" fontId="7" fillId="6" borderId="4" xfId="0" applyFont="1" applyFill="1" applyBorder="1" applyAlignment="1" applyProtection="1">
      <alignment vertical="center"/>
    </xf>
    <xf numFmtId="0" fontId="7" fillId="6" borderId="4" xfId="0" applyFont="1" applyFill="1" applyBorder="1" applyAlignment="1" applyProtection="1">
      <alignment horizontal="center" vertical="center"/>
    </xf>
    <xf numFmtId="164" fontId="8" fillId="6" borderId="4" xfId="5" applyNumberFormat="1" applyFont="1" applyFill="1" applyBorder="1" applyAlignment="1" applyProtection="1">
      <alignment horizontal="center" vertical="center"/>
    </xf>
    <xf numFmtId="12" fontId="7" fillId="6" borderId="4" xfId="0" applyNumberFormat="1"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6" borderId="12" xfId="0" applyFont="1" applyFill="1" applyBorder="1" applyAlignment="1" applyProtection="1">
      <alignment horizontal="center" vertical="center"/>
    </xf>
    <xf numFmtId="12" fontId="7" fillId="6" borderId="12" xfId="0" applyNumberFormat="1" applyFont="1" applyFill="1" applyBorder="1" applyAlignment="1" applyProtection="1">
      <alignment horizontal="center" vertical="center"/>
    </xf>
    <xf numFmtId="164" fontId="8" fillId="6" borderId="12" xfId="5" applyNumberFormat="1" applyFont="1" applyFill="1" applyBorder="1" applyAlignment="1" applyProtection="1">
      <alignment horizontal="center" vertical="center"/>
    </xf>
    <xf numFmtId="164" fontId="9" fillId="0" borderId="0" xfId="0" applyNumberFormat="1" applyFont="1" applyBorder="1" applyAlignment="1" applyProtection="1">
      <alignment vertical="center"/>
    </xf>
    <xf numFmtId="0" fontId="6" fillId="0" borderId="8" xfId="0" applyFont="1" applyFill="1" applyBorder="1" applyAlignment="1" applyProtection="1">
      <alignment horizontal="center" vertical="center" wrapText="1"/>
    </xf>
    <xf numFmtId="0" fontId="5" fillId="0" borderId="8" xfId="0" applyFont="1" applyFill="1" applyBorder="1" applyAlignment="1" applyProtection="1">
      <alignment horizontal="left" vertical="center"/>
    </xf>
    <xf numFmtId="0" fontId="5" fillId="0" borderId="8" xfId="0" applyFont="1" applyFill="1" applyBorder="1" applyAlignment="1" applyProtection="1">
      <alignment vertical="center"/>
    </xf>
    <xf numFmtId="164" fontId="3" fillId="0" borderId="8" xfId="0" applyNumberFormat="1" applyFont="1" applyFill="1" applyBorder="1" applyAlignment="1" applyProtection="1">
      <alignment horizontal="center" vertical="center" wrapText="1"/>
    </xf>
    <xf numFmtId="0" fontId="7" fillId="0" borderId="0" xfId="0" applyFont="1" applyFill="1" applyBorder="1" applyAlignment="1" applyProtection="1">
      <alignment vertical="center"/>
    </xf>
    <xf numFmtId="0" fontId="7" fillId="0" borderId="0" xfId="0" applyFont="1" applyFill="1" applyBorder="1" applyAlignment="1" applyProtection="1">
      <alignment horizontal="center" vertical="center"/>
    </xf>
    <xf numFmtId="164" fontId="7" fillId="0" borderId="0" xfId="0" applyNumberFormat="1" applyFont="1" applyFill="1" applyBorder="1" applyAlignment="1" applyProtection="1">
      <alignment horizontal="center" vertical="center"/>
    </xf>
    <xf numFmtId="164" fontId="10" fillId="0" borderId="0" xfId="0" applyNumberFormat="1" applyFont="1" applyFill="1" applyBorder="1" applyAlignment="1" applyProtection="1">
      <alignment horizontal="center" vertical="center"/>
    </xf>
    <xf numFmtId="164" fontId="0" fillId="8" borderId="61" xfId="0" applyNumberFormat="1" applyFill="1" applyBorder="1" applyAlignment="1">
      <alignment vertical="center"/>
    </xf>
    <xf numFmtId="4" fontId="0" fillId="10" borderId="0" xfId="0" applyNumberFormat="1" applyFill="1" applyAlignment="1">
      <alignment horizontal="center" vertical="center"/>
    </xf>
    <xf numFmtId="4" fontId="5" fillId="4" borderId="0" xfId="0" applyNumberFormat="1" applyFont="1" applyFill="1" applyBorder="1" applyAlignment="1" applyProtection="1">
      <alignment horizontal="left" vertical="center"/>
    </xf>
    <xf numFmtId="4" fontId="0" fillId="0" borderId="0" xfId="0" applyNumberFormat="1" applyFill="1" applyBorder="1" applyAlignment="1">
      <alignment horizontal="center" vertical="center"/>
    </xf>
    <xf numFmtId="4" fontId="0" fillId="3" borderId="15" xfId="0" applyNumberFormat="1" applyFill="1" applyBorder="1" applyAlignment="1">
      <alignment horizontal="center" vertical="center"/>
    </xf>
    <xf numFmtId="4" fontId="3" fillId="3" borderId="20" xfId="0" applyNumberFormat="1" applyFont="1" applyFill="1" applyBorder="1" applyAlignment="1" applyProtection="1">
      <alignment horizontal="center" vertical="center" wrapText="1"/>
      <protection locked="0"/>
    </xf>
    <xf numFmtId="4" fontId="11" fillId="3" borderId="20" xfId="0" applyNumberFormat="1" applyFont="1" applyFill="1" applyBorder="1" applyAlignment="1" applyProtection="1">
      <alignment horizontal="center" vertical="center" wrapText="1"/>
    </xf>
    <xf numFmtId="4" fontId="0" fillId="7" borderId="14" xfId="0" applyNumberFormat="1" applyFill="1" applyBorder="1" applyAlignment="1">
      <alignment horizontal="center" vertical="center"/>
    </xf>
    <xf numFmtId="0" fontId="0" fillId="24" borderId="13" xfId="0" applyFill="1" applyBorder="1" applyAlignment="1">
      <alignment horizontal="center" vertical="center"/>
    </xf>
    <xf numFmtId="0" fontId="9" fillId="3" borderId="0" xfId="0" applyFont="1" applyFill="1" applyAlignment="1" applyProtection="1">
      <alignment horizontal="center" vertical="center"/>
    </xf>
    <xf numFmtId="0" fontId="0" fillId="7" borderId="61" xfId="0" applyFill="1" applyBorder="1" applyAlignment="1">
      <alignment horizontal="center" vertical="center"/>
    </xf>
    <xf numFmtId="0" fontId="0" fillId="24" borderId="61" xfId="0" applyFill="1" applyBorder="1" applyAlignment="1">
      <alignment horizontal="center" vertical="center"/>
    </xf>
    <xf numFmtId="164" fontId="0" fillId="7" borderId="0" xfId="0" applyNumberFormat="1" applyFill="1" applyBorder="1" applyAlignment="1">
      <alignment horizontal="center" vertical="center"/>
    </xf>
    <xf numFmtId="4" fontId="0" fillId="3" borderId="0" xfId="0" applyNumberFormat="1" applyFill="1" applyBorder="1" applyAlignment="1">
      <alignment horizontal="center" vertical="center"/>
    </xf>
    <xf numFmtId="4" fontId="3" fillId="3" borderId="0" xfId="0" applyNumberFormat="1" applyFont="1" applyFill="1" applyBorder="1" applyAlignment="1" applyProtection="1">
      <alignment horizontal="center" vertical="center" wrapText="1"/>
      <protection locked="0"/>
    </xf>
    <xf numFmtId="4" fontId="11" fillId="3" borderId="0" xfId="0" applyNumberFormat="1" applyFont="1" applyFill="1" applyBorder="1" applyAlignment="1" applyProtection="1">
      <alignment horizontal="center" vertical="center" wrapText="1"/>
    </xf>
    <xf numFmtId="4" fontId="0" fillId="7" borderId="0" xfId="0" applyNumberFormat="1" applyFill="1" applyBorder="1" applyAlignment="1">
      <alignment horizontal="center" vertical="center"/>
    </xf>
    <xf numFmtId="0" fontId="34" fillId="16" borderId="11" xfId="4" applyBorder="1" applyAlignment="1">
      <alignment horizontal="center" vertical="center"/>
    </xf>
    <xf numFmtId="164" fontId="34" fillId="16" borderId="7" xfId="4" applyNumberFormat="1" applyBorder="1" applyAlignment="1">
      <alignment horizontal="center" vertical="center"/>
    </xf>
    <xf numFmtId="0" fontId="34" fillId="16" borderId="7" xfId="4" applyNumberFormat="1" applyBorder="1" applyAlignment="1">
      <alignment horizontal="center" vertical="center"/>
    </xf>
    <xf numFmtId="0" fontId="34" fillId="16" borderId="7" xfId="4" applyBorder="1" applyAlignment="1">
      <alignment horizontal="center" vertical="center"/>
    </xf>
    <xf numFmtId="0" fontId="2" fillId="19" borderId="62" xfId="7" applyBorder="1" applyAlignment="1">
      <alignment horizontal="center" vertical="center"/>
    </xf>
    <xf numFmtId="0" fontId="2" fillId="19" borderId="62" xfId="7" applyNumberFormat="1" applyBorder="1" applyAlignment="1">
      <alignment horizontal="center" vertical="center"/>
    </xf>
    <xf numFmtId="0" fontId="2" fillId="21" borderId="0" xfId="9" applyAlignment="1">
      <alignment horizontal="center" vertical="center"/>
    </xf>
    <xf numFmtId="164" fontId="2" fillId="21" borderId="0" xfId="9" applyNumberFormat="1" applyAlignment="1">
      <alignment horizontal="center" vertical="center"/>
    </xf>
    <xf numFmtId="0" fontId="2" fillId="20" borderId="62" xfId="8" applyBorder="1" applyAlignment="1">
      <alignment horizontal="center" vertical="center"/>
    </xf>
    <xf numFmtId="0" fontId="37" fillId="7" borderId="62" xfId="8" applyFont="1" applyFill="1" applyBorder="1" applyAlignment="1">
      <alignment horizontal="center" vertical="center"/>
    </xf>
    <xf numFmtId="0" fontId="2" fillId="7" borderId="62" xfId="8" applyFill="1" applyBorder="1" applyAlignment="1">
      <alignment horizontal="center" vertical="center"/>
    </xf>
    <xf numFmtId="0" fontId="2" fillId="22" borderId="62" xfId="10" applyBorder="1" applyAlignment="1">
      <alignment horizontal="center" vertical="center"/>
    </xf>
    <xf numFmtId="0" fontId="2" fillId="7" borderId="62" xfId="10" applyFill="1" applyBorder="1" applyAlignment="1">
      <alignment horizontal="center" vertical="center"/>
    </xf>
    <xf numFmtId="0" fontId="37" fillId="7" borderId="0" xfId="9" applyFont="1" applyFill="1" applyAlignment="1">
      <alignment horizontal="center" vertical="center"/>
    </xf>
    <xf numFmtId="164" fontId="2" fillId="7" borderId="0" xfId="9" applyNumberFormat="1" applyFill="1" applyAlignment="1">
      <alignment horizontal="center" vertical="center"/>
    </xf>
    <xf numFmtId="0" fontId="37" fillId="7" borderId="62" xfId="7" applyFont="1" applyFill="1" applyBorder="1" applyAlignment="1">
      <alignment horizontal="center" vertical="center"/>
    </xf>
    <xf numFmtId="0" fontId="2" fillId="7" borderId="62" xfId="7" applyNumberFormat="1" applyFill="1" applyBorder="1" applyAlignment="1">
      <alignment horizontal="center" vertical="center"/>
    </xf>
    <xf numFmtId="0" fontId="17" fillId="7" borderId="21" xfId="4" applyFont="1" applyFill="1" applyBorder="1" applyAlignment="1">
      <alignment horizontal="center" vertical="center"/>
    </xf>
    <xf numFmtId="0" fontId="8" fillId="7" borderId="9" xfId="4" applyFont="1" applyFill="1" applyBorder="1" applyAlignment="1">
      <alignment horizontal="center" vertical="center"/>
    </xf>
    <xf numFmtId="164" fontId="7" fillId="6" borderId="5" xfId="0" applyNumberFormat="1" applyFont="1" applyFill="1" applyBorder="1" applyAlignment="1" applyProtection="1">
      <alignment horizontal="center" vertical="center" shrinkToFit="1"/>
    </xf>
    <xf numFmtId="164" fontId="7" fillId="6" borderId="14" xfId="0" applyNumberFormat="1" applyFont="1" applyFill="1" applyBorder="1" applyAlignment="1" applyProtection="1">
      <alignment horizontal="center" vertical="center" shrinkToFit="1"/>
    </xf>
    <xf numFmtId="164" fontId="7" fillId="6" borderId="6" xfId="0" applyNumberFormat="1" applyFont="1" applyFill="1" applyBorder="1" applyAlignment="1" applyProtection="1">
      <alignment horizontal="center" vertical="center" shrinkToFit="1"/>
    </xf>
    <xf numFmtId="0" fontId="7" fillId="3" borderId="4" xfId="0" applyFont="1" applyFill="1" applyBorder="1" applyAlignment="1" applyProtection="1">
      <alignment horizontal="center" vertical="center"/>
    </xf>
    <xf numFmtId="12" fontId="7" fillId="3" borderId="4" xfId="0" applyNumberFormat="1" applyFont="1" applyFill="1" applyBorder="1" applyAlignment="1" applyProtection="1">
      <alignment horizontal="center" vertical="center"/>
    </xf>
    <xf numFmtId="0" fontId="7" fillId="26" borderId="7" xfId="0" applyFont="1" applyFill="1" applyBorder="1" applyAlignment="1">
      <alignment horizontal="center" vertical="center"/>
    </xf>
    <xf numFmtId="0" fontId="1" fillId="20" borderId="62" xfId="8" applyFont="1" applyBorder="1" applyAlignment="1">
      <alignment horizontal="center" vertical="center"/>
    </xf>
    <xf numFmtId="12" fontId="7" fillId="0" borderId="69" xfId="0" applyNumberFormat="1" applyFont="1" applyBorder="1" applyAlignment="1">
      <alignment horizontal="center" vertical="center"/>
    </xf>
    <xf numFmtId="0" fontId="27" fillId="0" borderId="0" xfId="1" applyFont="1" applyFill="1" applyBorder="1" applyAlignment="1" applyProtection="1">
      <alignment horizontal="left" vertical="center" wrapText="1" indent="1"/>
    </xf>
    <xf numFmtId="0" fontId="43" fillId="14" borderId="2" xfId="1" applyFont="1" applyFill="1" applyBorder="1" applyAlignment="1" applyProtection="1">
      <alignment horizontal="center" vertical="center" wrapText="1"/>
    </xf>
    <xf numFmtId="0" fontId="42" fillId="14" borderId="4" xfId="1" applyFont="1" applyFill="1" applyBorder="1" applyAlignment="1" applyProtection="1">
      <alignment horizontal="center" vertical="center" wrapText="1"/>
    </xf>
    <xf numFmtId="0" fontId="44" fillId="6" borderId="11" xfId="1" applyFont="1" applyFill="1" applyBorder="1" applyAlignment="1" applyProtection="1">
      <alignment horizontal="center" vertical="center" wrapText="1"/>
    </xf>
    <xf numFmtId="0" fontId="44" fillId="6" borderId="0" xfId="1" applyFont="1" applyFill="1" applyBorder="1" applyAlignment="1" applyProtection="1">
      <alignment horizontal="center" vertical="center" wrapText="1"/>
    </xf>
    <xf numFmtId="0" fontId="44" fillId="6" borderId="7" xfId="1" applyFont="1" applyFill="1" applyBorder="1" applyAlignment="1" applyProtection="1">
      <alignment horizontal="center" vertical="center" wrapText="1"/>
    </xf>
    <xf numFmtId="0" fontId="44" fillId="14" borderId="4" xfId="1" applyFont="1" applyFill="1" applyBorder="1" applyAlignment="1" applyProtection="1">
      <alignment horizontal="center" vertical="center" wrapText="1"/>
    </xf>
    <xf numFmtId="0" fontId="43" fillId="14" borderId="4" xfId="1" applyFont="1" applyFill="1" applyBorder="1" applyAlignment="1" applyProtection="1">
      <alignment horizontal="center" vertical="center" wrapText="1"/>
    </xf>
    <xf numFmtId="0" fontId="43" fillId="14" borderId="12" xfId="1" applyFont="1" applyFill="1" applyBorder="1" applyAlignment="1" applyProtection="1">
      <alignment horizontal="left" vertical="center" wrapText="1" indent="1"/>
    </xf>
    <xf numFmtId="0" fontId="52" fillId="15" borderId="2" xfId="0" applyFont="1" applyFill="1" applyBorder="1" applyAlignment="1">
      <alignment horizontal="center" vertical="center"/>
    </xf>
    <xf numFmtId="0" fontId="53" fillId="0" borderId="0" xfId="1" applyFont="1" applyFill="1" applyBorder="1" applyAlignment="1" applyProtection="1">
      <alignment horizontal="center" vertical="center"/>
    </xf>
    <xf numFmtId="9" fontId="9" fillId="0" borderId="0" xfId="1" applyNumberFormat="1" applyFont="1" applyFill="1" applyAlignment="1" applyProtection="1">
      <alignment vertical="center"/>
    </xf>
    <xf numFmtId="0" fontId="19" fillId="0" borderId="0" xfId="1" applyFont="1" applyFill="1" applyBorder="1" applyAlignment="1" applyProtection="1">
      <alignment vertical="center"/>
    </xf>
    <xf numFmtId="0" fontId="18" fillId="0" borderId="0" xfId="1" applyFont="1" applyFill="1" applyAlignment="1" applyProtection="1">
      <alignment horizontal="left" vertical="center" wrapText="1" indent="1"/>
    </xf>
    <xf numFmtId="9" fontId="9" fillId="0" borderId="30" xfId="1" applyNumberFormat="1" applyFont="1" applyFill="1" applyBorder="1" applyAlignment="1" applyProtection="1">
      <alignment vertical="center"/>
    </xf>
    <xf numFmtId="0" fontId="25" fillId="0" borderId="0" xfId="1" applyFont="1" applyFill="1" applyAlignment="1" applyProtection="1">
      <alignment vertical="center"/>
    </xf>
    <xf numFmtId="0" fontId="25" fillId="0" borderId="0" xfId="1" applyFont="1" applyFill="1" applyBorder="1" applyAlignment="1" applyProtection="1">
      <alignment vertical="center"/>
    </xf>
    <xf numFmtId="0" fontId="25" fillId="4" borderId="46" xfId="1" applyFont="1" applyFill="1" applyBorder="1" applyAlignment="1" applyProtection="1">
      <alignment vertical="center"/>
    </xf>
    <xf numFmtId="0" fontId="25" fillId="4" borderId="47" xfId="1" applyFont="1" applyFill="1" applyBorder="1" applyAlignment="1" applyProtection="1">
      <alignment vertical="center"/>
    </xf>
    <xf numFmtId="0" fontId="9" fillId="4" borderId="40" xfId="1" applyFont="1" applyFill="1" applyBorder="1" applyAlignment="1" applyProtection="1">
      <alignment vertical="center"/>
    </xf>
    <xf numFmtId="0" fontId="9" fillId="4" borderId="42" xfId="1" applyFont="1" applyFill="1" applyBorder="1" applyAlignment="1" applyProtection="1">
      <alignment vertical="center"/>
    </xf>
    <xf numFmtId="0" fontId="9" fillId="0" borderId="29" xfId="1" applyFont="1" applyFill="1" applyBorder="1" applyAlignment="1" applyProtection="1">
      <alignment vertical="center"/>
    </xf>
    <xf numFmtId="0" fontId="9" fillId="0" borderId="30" xfId="1" applyFont="1" applyFill="1" applyBorder="1" applyAlignment="1" applyProtection="1">
      <alignment vertical="center"/>
    </xf>
    <xf numFmtId="0" fontId="9" fillId="0" borderId="30" xfId="1" applyFont="1" applyFill="1" applyBorder="1" applyAlignment="1" applyProtection="1">
      <alignment horizontal="left" vertical="center"/>
    </xf>
    <xf numFmtId="0" fontId="29" fillId="0" borderId="0" xfId="1" applyFont="1" applyFill="1" applyBorder="1" applyAlignment="1" applyProtection="1">
      <alignment horizontal="center" vertical="center"/>
    </xf>
    <xf numFmtId="6" fontId="9" fillId="0" borderId="30" xfId="1" applyNumberFormat="1" applyFont="1" applyFill="1" applyBorder="1" applyAlignment="1" applyProtection="1">
      <alignment horizontal="left" vertical="center"/>
    </xf>
    <xf numFmtId="0" fontId="9" fillId="0" borderId="0" xfId="1" applyFont="1" applyFill="1" applyBorder="1" applyAlignment="1" applyProtection="1">
      <alignment vertical="center" wrapText="1"/>
    </xf>
    <xf numFmtId="0" fontId="9" fillId="0" borderId="40" xfId="1" applyFont="1" applyFill="1" applyBorder="1" applyAlignment="1" applyProtection="1">
      <alignment vertical="center"/>
    </xf>
    <xf numFmtId="0" fontId="9" fillId="0" borderId="42" xfId="1" applyFont="1" applyFill="1" applyBorder="1" applyAlignment="1" applyProtection="1">
      <alignment vertical="center"/>
    </xf>
    <xf numFmtId="0" fontId="9" fillId="0" borderId="42" xfId="1" applyFont="1" applyFill="1" applyBorder="1" applyAlignment="1" applyProtection="1">
      <alignment vertical="center" wrapText="1"/>
    </xf>
    <xf numFmtId="0" fontId="9" fillId="0" borderId="51" xfId="1" applyFont="1" applyFill="1" applyBorder="1" applyAlignment="1" applyProtection="1">
      <alignment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53" xfId="0" applyBorder="1" applyAlignment="1">
      <alignment vertical="center"/>
    </xf>
    <xf numFmtId="0" fontId="0" fillId="0" borderId="54" xfId="0" applyBorder="1" applyAlignment="1">
      <alignment vertical="center"/>
    </xf>
    <xf numFmtId="0" fontId="0" fillId="0" borderId="59" xfId="0" applyBorder="1" applyAlignment="1">
      <alignment horizontal="center" vertical="center"/>
    </xf>
    <xf numFmtId="0" fontId="0" fillId="0" borderId="0" xfId="0" applyBorder="1" applyAlignment="1">
      <alignment horizontal="center" vertical="center"/>
    </xf>
    <xf numFmtId="0" fontId="0" fillId="0" borderId="60" xfId="0" applyBorder="1" applyAlignment="1">
      <alignment vertical="center"/>
    </xf>
    <xf numFmtId="8" fontId="0" fillId="0" borderId="0" xfId="0" applyNumberFormat="1"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6" xfId="0" applyBorder="1" applyAlignment="1">
      <alignment vertical="center"/>
    </xf>
    <xf numFmtId="0" fontId="0" fillId="0" borderId="57" xfId="0" applyBorder="1" applyAlignment="1">
      <alignment vertical="center"/>
    </xf>
    <xf numFmtId="0" fontId="27" fillId="0" borderId="30" xfId="1" applyFont="1" applyFill="1" applyBorder="1" applyAlignment="1" applyProtection="1">
      <alignment horizontal="left" vertical="center" indent="1"/>
    </xf>
    <xf numFmtId="0" fontId="23" fillId="0" borderId="32" xfId="1" applyFont="1" applyFill="1" applyBorder="1" applyAlignment="1" applyProtection="1">
      <alignment horizontal="center" vertical="center"/>
    </xf>
    <xf numFmtId="0" fontId="23" fillId="0" borderId="34" xfId="1" applyFont="1" applyFill="1" applyBorder="1" applyAlignment="1" applyProtection="1">
      <alignment horizontal="center" vertical="center"/>
    </xf>
    <xf numFmtId="0" fontId="39" fillId="0" borderId="0" xfId="1" applyFont="1" applyFill="1" applyBorder="1" applyAlignment="1" applyProtection="1">
      <alignment vertical="center"/>
    </xf>
    <xf numFmtId="0" fontId="57" fillId="0" borderId="13" xfId="0" applyFont="1" applyFill="1" applyBorder="1" applyAlignment="1">
      <alignment horizontal="center" vertical="center"/>
    </xf>
    <xf numFmtId="0" fontId="57" fillId="0" borderId="13" xfId="0" applyFont="1" applyFill="1" applyBorder="1" applyAlignment="1">
      <alignment vertical="center"/>
    </xf>
    <xf numFmtId="0" fontId="58" fillId="0" borderId="0" xfId="0" applyFont="1" applyFill="1" applyBorder="1" applyAlignment="1" applyProtection="1">
      <alignment horizontal="center" vertical="center"/>
    </xf>
    <xf numFmtId="0" fontId="59" fillId="3" borderId="0" xfId="0" applyFont="1" applyFill="1" applyBorder="1" applyAlignment="1" applyProtection="1">
      <alignment horizontal="center" vertical="center"/>
    </xf>
    <xf numFmtId="0" fontId="52" fillId="3" borderId="13" xfId="0" applyFont="1" applyFill="1" applyBorder="1" applyAlignment="1">
      <alignment horizontal="center" vertical="center"/>
    </xf>
    <xf numFmtId="164" fontId="52" fillId="3" borderId="13" xfId="0" applyNumberFormat="1" applyFont="1" applyFill="1" applyBorder="1" applyAlignment="1">
      <alignment horizontal="center" vertical="center"/>
    </xf>
    <xf numFmtId="0" fontId="52" fillId="3" borderId="0" xfId="0" applyFont="1" applyFill="1" applyBorder="1" applyAlignment="1">
      <alignment horizontal="center" vertical="center"/>
    </xf>
    <xf numFmtId="0" fontId="61" fillId="5" borderId="8" xfId="0" applyFont="1" applyFill="1" applyBorder="1" applyAlignment="1">
      <alignment horizontal="center" vertical="center"/>
    </xf>
    <xf numFmtId="0" fontId="61" fillId="5" borderId="15" xfId="0" applyFont="1" applyFill="1" applyBorder="1" applyAlignment="1">
      <alignment horizontal="center" vertical="center"/>
    </xf>
    <xf numFmtId="0" fontId="50" fillId="4" borderId="11" xfId="0" applyFont="1" applyFill="1" applyBorder="1" applyAlignment="1" applyProtection="1">
      <alignment horizontal="left" vertical="center"/>
    </xf>
    <xf numFmtId="164" fontId="17" fillId="6" borderId="12" xfId="0" applyNumberFormat="1" applyFont="1" applyFill="1" applyBorder="1" applyAlignment="1" applyProtection="1">
      <alignment horizontal="center" vertical="center"/>
    </xf>
    <xf numFmtId="164" fontId="17" fillId="0" borderId="4" xfId="5" applyNumberFormat="1" applyFont="1" applyFill="1" applyBorder="1" applyAlignment="1" applyProtection="1">
      <alignment horizontal="center" vertical="center"/>
    </xf>
    <xf numFmtId="164" fontId="17" fillId="6" borderId="4" xfId="5" applyNumberFormat="1" applyFont="1" applyFill="1" applyBorder="1" applyAlignment="1" applyProtection="1">
      <alignment horizontal="center" vertical="center"/>
    </xf>
    <xf numFmtId="164" fontId="17" fillId="0" borderId="4" xfId="6" applyNumberFormat="1" applyFont="1" applyFill="1" applyBorder="1" applyAlignment="1" applyProtection="1">
      <alignment horizontal="center" vertical="center"/>
    </xf>
    <xf numFmtId="164" fontId="17" fillId="6" borderId="4" xfId="6" applyNumberFormat="1" applyFont="1" applyFill="1" applyBorder="1" applyAlignment="1" applyProtection="1">
      <alignment horizontal="center" vertical="center"/>
    </xf>
    <xf numFmtId="164" fontId="17" fillId="6" borderId="4" xfId="0" applyNumberFormat="1" applyFont="1" applyFill="1" applyBorder="1" applyAlignment="1" applyProtection="1">
      <alignment horizontal="center" vertical="center"/>
    </xf>
    <xf numFmtId="164" fontId="17" fillId="0" borderId="4" xfId="0" applyNumberFormat="1" applyFont="1" applyFill="1" applyBorder="1" applyAlignment="1" applyProtection="1">
      <alignment horizontal="center" vertical="center"/>
    </xf>
    <xf numFmtId="164" fontId="0" fillId="8" borderId="12" xfId="0" applyNumberFormat="1" applyFill="1" applyBorder="1" applyAlignment="1">
      <alignment vertical="center"/>
    </xf>
    <xf numFmtId="0" fontId="4" fillId="7" borderId="69" xfId="0" applyFont="1" applyFill="1" applyBorder="1" applyAlignment="1" applyProtection="1">
      <alignment horizontal="center" vertical="center"/>
    </xf>
    <xf numFmtId="0" fontId="4" fillId="7" borderId="14" xfId="0" applyFont="1" applyFill="1" applyBorder="1" applyAlignment="1" applyProtection="1">
      <alignment horizontal="center" vertical="center"/>
    </xf>
    <xf numFmtId="0" fontId="4" fillId="7" borderId="0" xfId="0" applyFont="1" applyFill="1" applyBorder="1" applyAlignment="1" applyProtection="1">
      <alignment horizontal="center" vertical="center"/>
    </xf>
    <xf numFmtId="0" fontId="37" fillId="7" borderId="14" xfId="0" applyFont="1" applyFill="1" applyBorder="1" applyAlignment="1">
      <alignment horizontal="center" vertical="center"/>
    </xf>
    <xf numFmtId="164" fontId="37" fillId="0" borderId="14" xfId="0" applyNumberFormat="1" applyFont="1" applyBorder="1" applyAlignment="1">
      <alignment horizontal="center" vertical="center"/>
    </xf>
    <xf numFmtId="0" fontId="64" fillId="0" borderId="0" xfId="0" applyFont="1" applyFill="1" applyBorder="1" applyAlignment="1" applyProtection="1">
      <alignment horizontal="center" vertical="center"/>
    </xf>
    <xf numFmtId="0" fontId="64" fillId="3" borderId="15" xfId="0" applyFont="1" applyFill="1" applyBorder="1" applyAlignment="1" applyProtection="1">
      <alignment horizontal="center" vertical="center"/>
    </xf>
    <xf numFmtId="164" fontId="37" fillId="7" borderId="14" xfId="0" applyNumberFormat="1" applyFont="1" applyFill="1" applyBorder="1" applyAlignment="1">
      <alignment horizontal="center" vertical="center"/>
    </xf>
    <xf numFmtId="164" fontId="37" fillId="25" borderId="14" xfId="0" applyNumberFormat="1" applyFont="1" applyFill="1" applyBorder="1" applyAlignment="1">
      <alignment horizontal="center" vertical="center"/>
    </xf>
    <xf numFmtId="164" fontId="52" fillId="3" borderId="0" xfId="0" applyNumberFormat="1" applyFont="1" applyFill="1" applyBorder="1" applyAlignment="1">
      <alignment horizontal="center" vertical="center"/>
    </xf>
    <xf numFmtId="0" fontId="52" fillId="3" borderId="6" xfId="0" applyFont="1" applyFill="1" applyBorder="1" applyAlignment="1">
      <alignment horizontal="center" vertical="center"/>
    </xf>
    <xf numFmtId="0" fontId="5" fillId="4" borderId="0" xfId="0" applyFont="1" applyFill="1" applyBorder="1" applyAlignment="1" applyProtection="1">
      <alignment horizontal="center" vertical="center"/>
    </xf>
    <xf numFmtId="0" fontId="4" fillId="9" borderId="61" xfId="0" applyFont="1" applyFill="1" applyBorder="1" applyAlignment="1" applyProtection="1">
      <alignment horizontal="center" vertical="center"/>
    </xf>
    <xf numFmtId="0" fontId="7" fillId="23" borderId="69" xfId="0" applyFont="1" applyFill="1" applyBorder="1" applyAlignment="1" applyProtection="1">
      <alignment horizontal="left" vertical="center"/>
    </xf>
    <xf numFmtId="0" fontId="68" fillId="28" borderId="4" xfId="0" applyFont="1" applyFill="1" applyBorder="1" applyAlignment="1" applyProtection="1">
      <alignment horizontal="left" vertical="center"/>
    </xf>
    <xf numFmtId="0" fontId="4" fillId="25" borderId="5" xfId="0" applyFont="1" applyFill="1" applyBorder="1" applyAlignment="1">
      <alignment horizontal="left" vertical="center"/>
    </xf>
    <xf numFmtId="0" fontId="69" fillId="25" borderId="6" xfId="0" applyFont="1" applyFill="1" applyBorder="1" applyAlignment="1">
      <alignment vertical="center"/>
    </xf>
    <xf numFmtId="0" fontId="5" fillId="25" borderId="6" xfId="0" applyFont="1" applyFill="1" applyBorder="1" applyAlignment="1">
      <alignment horizontal="center" vertical="center"/>
    </xf>
    <xf numFmtId="164" fontId="5" fillId="25" borderId="6" xfId="0" applyNumberFormat="1" applyFont="1" applyFill="1" applyBorder="1" applyAlignment="1">
      <alignment horizontal="center" vertical="center"/>
    </xf>
    <xf numFmtId="0" fontId="17" fillId="25" borderId="6" xfId="0" applyFont="1" applyFill="1" applyBorder="1" applyAlignment="1">
      <alignment horizontal="left" vertical="center"/>
    </xf>
    <xf numFmtId="0" fontId="7" fillId="0" borderId="7" xfId="0" applyFont="1" applyBorder="1" applyAlignment="1">
      <alignment horizontal="center" vertical="center"/>
    </xf>
    <xf numFmtId="164" fontId="7" fillId="0" borderId="7" xfId="0" applyNumberFormat="1" applyFont="1" applyBorder="1" applyAlignment="1">
      <alignment horizontal="center" vertical="center"/>
    </xf>
    <xf numFmtId="164" fontId="7" fillId="26" borderId="7" xfId="0" applyNumberFormat="1" applyFont="1" applyFill="1" applyBorder="1" applyAlignment="1">
      <alignment horizontal="center" vertical="center"/>
    </xf>
    <xf numFmtId="0" fontId="7" fillId="0" borderId="69" xfId="0" applyFont="1" applyBorder="1" applyAlignment="1">
      <alignment horizontal="left" vertical="center"/>
    </xf>
    <xf numFmtId="0" fontId="7" fillId="26" borderId="69" xfId="0" applyFont="1" applyFill="1" applyBorder="1" applyAlignment="1">
      <alignment vertical="center"/>
    </xf>
    <xf numFmtId="0" fontId="7" fillId="0" borderId="69" xfId="0" applyFont="1" applyBorder="1" applyAlignment="1">
      <alignment vertical="center"/>
    </xf>
    <xf numFmtId="0" fontId="7" fillId="26" borderId="0" xfId="0" applyFont="1" applyFill="1" applyAlignment="1">
      <alignment horizontal="center" vertical="center"/>
    </xf>
    <xf numFmtId="0" fontId="7" fillId="26" borderId="69" xfId="0" applyFont="1" applyFill="1" applyBorder="1" applyAlignment="1">
      <alignment horizontal="center" vertical="center"/>
    </xf>
    <xf numFmtId="0" fontId="4" fillId="25" borderId="22" xfId="0" applyFont="1" applyFill="1" applyBorder="1" applyAlignment="1">
      <alignment horizontal="left" vertical="center"/>
    </xf>
    <xf numFmtId="0" fontId="69" fillId="25" borderId="15" xfId="0" applyFont="1" applyFill="1" applyBorder="1" applyAlignment="1">
      <alignment vertical="center"/>
    </xf>
    <xf numFmtId="0" fontId="7" fillId="0" borderId="23" xfId="0" applyFont="1" applyBorder="1" applyAlignment="1">
      <alignment horizontal="center" vertical="center"/>
    </xf>
    <xf numFmtId="164" fontId="7" fillId="0" borderId="23" xfId="0" applyNumberFormat="1" applyFont="1" applyBorder="1" applyAlignment="1">
      <alignment horizontal="center" vertical="center"/>
    </xf>
    <xf numFmtId="0" fontId="5" fillId="25" borderId="15" xfId="0" applyFont="1" applyFill="1" applyBorder="1" applyAlignment="1">
      <alignment horizontal="center" vertical="center"/>
    </xf>
    <xf numFmtId="164" fontId="5" fillId="25" borderId="15" xfId="0" applyNumberFormat="1" applyFont="1" applyFill="1" applyBorder="1" applyAlignment="1">
      <alignment horizontal="center" vertical="center"/>
    </xf>
    <xf numFmtId="0" fontId="7" fillId="26" borderId="23" xfId="0" applyFont="1" applyFill="1" applyBorder="1" applyAlignment="1">
      <alignment horizontal="center" vertical="center"/>
    </xf>
    <xf numFmtId="164" fontId="7" fillId="26" borderId="23" xfId="0" applyNumberFormat="1" applyFont="1" applyFill="1" applyBorder="1" applyAlignment="1">
      <alignment horizontal="center" vertical="center"/>
    </xf>
    <xf numFmtId="0" fontId="7" fillId="26" borderId="69" xfId="0" applyFont="1" applyFill="1" applyBorder="1" applyAlignment="1">
      <alignment horizontal="left" vertical="center"/>
    </xf>
    <xf numFmtId="0" fontId="7" fillId="27" borderId="23" xfId="0" applyFont="1" applyFill="1" applyBorder="1" applyAlignment="1">
      <alignment horizontal="center" vertical="center"/>
    </xf>
    <xf numFmtId="0" fontId="7" fillId="26" borderId="12" xfId="0" applyFont="1" applyFill="1" applyBorder="1" applyAlignment="1">
      <alignment horizontal="left" vertical="center"/>
    </xf>
    <xf numFmtId="0" fontId="0" fillId="20" borderId="62" xfId="8" applyFont="1" applyBorder="1" applyAlignment="1">
      <alignment horizontal="center" vertical="center"/>
    </xf>
    <xf numFmtId="164" fontId="7" fillId="0" borderId="7" xfId="0" applyNumberFormat="1" applyFont="1" applyBorder="1" applyAlignment="1" applyProtection="1">
      <alignment horizontal="center" vertical="center"/>
      <protection locked="0"/>
    </xf>
    <xf numFmtId="164" fontId="7" fillId="26" borderId="7" xfId="0" applyNumberFormat="1" applyFont="1" applyFill="1" applyBorder="1" applyAlignment="1" applyProtection="1">
      <alignment horizontal="center" vertical="center"/>
      <protection locked="0"/>
    </xf>
    <xf numFmtId="164" fontId="17" fillId="0" borderId="7" xfId="0" applyNumberFormat="1" applyFont="1" applyBorder="1" applyAlignment="1">
      <alignment horizontal="center" vertical="center"/>
    </xf>
    <xf numFmtId="164" fontId="17" fillId="26" borderId="7" xfId="0" applyNumberFormat="1" applyFont="1" applyFill="1" applyBorder="1" applyAlignment="1">
      <alignment horizontal="center" vertical="center"/>
    </xf>
    <xf numFmtId="164" fontId="17" fillId="0" borderId="23" xfId="0" applyNumberFormat="1" applyFont="1" applyBorder="1" applyAlignment="1">
      <alignment horizontal="center" vertical="center"/>
    </xf>
    <xf numFmtId="164" fontId="17" fillId="26" borderId="23" xfId="0" applyNumberFormat="1" applyFont="1" applyFill="1" applyBorder="1" applyAlignment="1">
      <alignment horizontal="center" vertical="center"/>
    </xf>
    <xf numFmtId="0" fontId="73" fillId="31" borderId="8" xfId="1" applyFont="1" applyFill="1" applyBorder="1" applyAlignment="1">
      <alignment horizontal="right" vertical="center" wrapText="1"/>
    </xf>
    <xf numFmtId="0" fontId="73" fillId="31" borderId="0" xfId="1" applyFont="1" applyFill="1" applyBorder="1" applyAlignment="1">
      <alignment horizontal="right" vertical="center" wrapText="1"/>
    </xf>
    <xf numFmtId="0" fontId="73" fillId="31" borderId="15" xfId="1" applyFont="1" applyFill="1" applyBorder="1" applyAlignment="1">
      <alignment horizontal="right" vertical="center" wrapText="1"/>
    </xf>
    <xf numFmtId="0" fontId="73" fillId="31" borderId="38" xfId="1" applyFont="1" applyFill="1" applyBorder="1" applyAlignment="1">
      <alignment horizontal="right" vertical="center" wrapText="1"/>
    </xf>
    <xf numFmtId="0" fontId="73" fillId="31" borderId="42" xfId="1" applyFont="1" applyFill="1" applyBorder="1" applyAlignment="1">
      <alignment horizontal="right" vertical="center" wrapText="1"/>
    </xf>
    <xf numFmtId="0" fontId="0" fillId="33" borderId="13" xfId="0" applyFill="1" applyBorder="1" applyAlignment="1">
      <alignment horizontal="center" vertical="center"/>
    </xf>
    <xf numFmtId="0" fontId="0" fillId="33" borderId="61" xfId="0" applyFill="1" applyBorder="1" applyAlignment="1">
      <alignment horizontal="center" vertical="center"/>
    </xf>
    <xf numFmtId="0" fontId="43" fillId="6" borderId="11" xfId="1" applyFont="1" applyFill="1" applyBorder="1" applyAlignment="1" applyProtection="1">
      <alignment horizontal="center" vertical="center" wrapText="1"/>
    </xf>
    <xf numFmtId="0" fontId="43" fillId="6" borderId="0" xfId="1" applyFont="1" applyFill="1" applyBorder="1" applyAlignment="1" applyProtection="1">
      <alignment horizontal="center" vertical="center" wrapText="1"/>
    </xf>
    <xf numFmtId="0" fontId="43" fillId="6" borderId="7" xfId="1" applyFont="1" applyFill="1" applyBorder="1" applyAlignment="1" applyProtection="1">
      <alignment horizontal="center" vertical="center" wrapText="1"/>
    </xf>
    <xf numFmtId="0" fontId="27" fillId="6" borderId="22" xfId="1" applyFont="1" applyFill="1" applyBorder="1" applyAlignment="1" applyProtection="1">
      <alignment horizontal="center" vertical="center" wrapText="1"/>
    </xf>
    <xf numFmtId="0" fontId="27" fillId="6" borderId="15" xfId="1" applyFont="1" applyFill="1" applyBorder="1" applyAlignment="1" applyProtection="1">
      <alignment horizontal="center" vertical="center" wrapText="1"/>
    </xf>
    <xf numFmtId="0" fontId="27" fillId="6" borderId="23" xfId="1" applyFont="1" applyFill="1" applyBorder="1" applyAlignment="1" applyProtection="1">
      <alignment horizontal="center" vertical="center" wrapText="1"/>
    </xf>
    <xf numFmtId="0" fontId="51" fillId="4" borderId="31" xfId="1" applyFont="1" applyFill="1" applyBorder="1" applyAlignment="1" applyProtection="1">
      <alignment horizontal="center" vertical="center"/>
    </xf>
    <xf numFmtId="0" fontId="51" fillId="7" borderId="9" xfId="1" applyFont="1" applyFill="1" applyBorder="1" applyAlignment="1" applyProtection="1">
      <alignment horizontal="center" vertical="center"/>
    </xf>
    <xf numFmtId="0" fontId="51" fillId="4" borderId="33" xfId="1" applyFont="1" applyFill="1" applyBorder="1" applyAlignment="1" applyProtection="1">
      <alignment horizontal="center" vertical="center"/>
    </xf>
    <xf numFmtId="0" fontId="51" fillId="7" borderId="23" xfId="1" applyFont="1" applyFill="1" applyBorder="1" applyAlignment="1" applyProtection="1">
      <alignment horizontal="center" vertical="center"/>
    </xf>
    <xf numFmtId="0" fontId="43" fillId="0" borderId="21" xfId="1" applyFont="1" applyFill="1" applyBorder="1" applyAlignment="1" applyProtection="1">
      <alignment horizontal="left" vertical="center" wrapText="1" indent="1"/>
    </xf>
    <xf numFmtId="0" fontId="43" fillId="0" borderId="8" xfId="1" applyFont="1" applyFill="1" applyBorder="1" applyAlignment="1" applyProtection="1">
      <alignment horizontal="left" vertical="center" wrapText="1" indent="1"/>
    </xf>
    <xf numFmtId="0" fontId="43" fillId="0" borderId="22" xfId="1" applyFont="1" applyFill="1" applyBorder="1" applyAlignment="1" applyProtection="1">
      <alignment horizontal="left" vertical="center" wrapText="1" indent="1"/>
    </xf>
    <xf numFmtId="0" fontId="43" fillId="0" borderId="15" xfId="1" applyFont="1" applyFill="1" applyBorder="1" applyAlignment="1" applyProtection="1">
      <alignment horizontal="left" vertical="center" wrapText="1" indent="1"/>
    </xf>
    <xf numFmtId="0" fontId="43" fillId="0" borderId="8" xfId="1" applyFont="1" applyFill="1" applyBorder="1" applyAlignment="1" applyProtection="1">
      <alignment horizontal="left" vertical="center" indent="1"/>
    </xf>
    <xf numFmtId="0" fontId="43" fillId="0" borderId="15" xfId="1" applyFont="1" applyFill="1" applyBorder="1" applyAlignment="1" applyProtection="1">
      <alignment horizontal="left" vertical="center" indent="1"/>
    </xf>
    <xf numFmtId="0" fontId="38" fillId="4" borderId="52" xfId="1" applyFont="1" applyFill="1" applyBorder="1" applyAlignment="1" applyProtection="1">
      <alignment horizontal="center" vertical="center"/>
    </xf>
    <xf numFmtId="0" fontId="38" fillId="4" borderId="53" xfId="1" applyFont="1" applyFill="1" applyBorder="1" applyAlignment="1" applyProtection="1">
      <alignment horizontal="center" vertical="center"/>
    </xf>
    <xf numFmtId="0" fontId="38" fillId="4" borderId="54" xfId="1" applyFont="1" applyFill="1" applyBorder="1" applyAlignment="1" applyProtection="1">
      <alignment horizontal="center" vertical="center"/>
    </xf>
    <xf numFmtId="0" fontId="38" fillId="4" borderId="55" xfId="1" applyFont="1" applyFill="1" applyBorder="1" applyAlignment="1" applyProtection="1">
      <alignment horizontal="center" vertical="center"/>
    </xf>
    <xf numFmtId="0" fontId="38" fillId="4" borderId="56" xfId="1" applyFont="1" applyFill="1" applyBorder="1" applyAlignment="1" applyProtection="1">
      <alignment horizontal="center" vertical="center"/>
    </xf>
    <xf numFmtId="0" fontId="38" fillId="4" borderId="57" xfId="1" applyFont="1" applyFill="1" applyBorder="1" applyAlignment="1" applyProtection="1">
      <alignment horizontal="center" vertical="center"/>
    </xf>
    <xf numFmtId="0" fontId="48" fillId="0" borderId="0" xfId="0" applyFont="1" applyBorder="1" applyAlignment="1">
      <alignment horizontal="center" vertical="center" wrapText="1"/>
    </xf>
    <xf numFmtId="0" fontId="48" fillId="0" borderId="0" xfId="0" applyFont="1" applyBorder="1" applyAlignment="1">
      <alignment horizontal="center" vertical="center"/>
    </xf>
    <xf numFmtId="0" fontId="51" fillId="7" borderId="26" xfId="1" applyFont="1" applyFill="1" applyBorder="1" applyAlignment="1" applyProtection="1">
      <alignment horizontal="center" vertical="center"/>
    </xf>
    <xf numFmtId="0" fontId="51" fillId="7" borderId="27" xfId="1" applyFont="1" applyFill="1" applyBorder="1" applyAlignment="1" applyProtection="1">
      <alignment horizontal="center" vertical="center"/>
    </xf>
    <xf numFmtId="0" fontId="51" fillId="7" borderId="28" xfId="1" applyFont="1" applyFill="1" applyBorder="1" applyAlignment="1" applyProtection="1">
      <alignment horizontal="center" vertical="center"/>
    </xf>
    <xf numFmtId="0" fontId="43" fillId="0" borderId="32" xfId="1" applyFont="1" applyFill="1" applyBorder="1" applyAlignment="1" applyProtection="1">
      <alignment horizontal="left" vertical="center" wrapText="1" indent="1"/>
    </xf>
    <xf numFmtId="0" fontId="43" fillId="0" borderId="34" xfId="1" applyFont="1" applyFill="1" applyBorder="1" applyAlignment="1" applyProtection="1">
      <alignment horizontal="left" vertical="center" wrapText="1" indent="1"/>
    </xf>
    <xf numFmtId="0" fontId="41" fillId="0" borderId="22" xfId="1" applyFont="1" applyFill="1" applyBorder="1" applyAlignment="1" applyProtection="1">
      <alignment horizontal="left" vertical="center" wrapText="1" indent="1"/>
    </xf>
    <xf numFmtId="0" fontId="41" fillId="0" borderId="15" xfId="1" applyFont="1" applyFill="1" applyBorder="1" applyAlignment="1" applyProtection="1">
      <alignment horizontal="left" vertical="center" wrapText="1" indent="1"/>
    </xf>
    <xf numFmtId="0" fontId="41" fillId="0" borderId="34" xfId="1" applyFont="1" applyFill="1" applyBorder="1" applyAlignment="1" applyProtection="1">
      <alignment horizontal="left" vertical="center" wrapText="1" indent="1"/>
    </xf>
    <xf numFmtId="0" fontId="51" fillId="4" borderId="46" xfId="1" applyFont="1" applyFill="1" applyBorder="1" applyAlignment="1" applyProtection="1">
      <alignment horizontal="center" vertical="center"/>
    </xf>
    <xf numFmtId="0" fontId="51" fillId="4" borderId="47" xfId="1" applyFont="1" applyFill="1" applyBorder="1" applyAlignment="1" applyProtection="1">
      <alignment horizontal="center" vertical="center"/>
    </xf>
    <xf numFmtId="0" fontId="51" fillId="4" borderId="29" xfId="1" applyFont="1" applyFill="1" applyBorder="1" applyAlignment="1" applyProtection="1">
      <alignment horizontal="center" vertical="center"/>
    </xf>
    <xf numFmtId="0" fontId="51" fillId="4" borderId="0" xfId="1" applyFont="1" applyFill="1" applyBorder="1" applyAlignment="1" applyProtection="1">
      <alignment horizontal="center" vertical="center"/>
    </xf>
    <xf numFmtId="0" fontId="51" fillId="4" borderId="40" xfId="1" applyFont="1" applyFill="1" applyBorder="1" applyAlignment="1" applyProtection="1">
      <alignment horizontal="center" vertical="center"/>
    </xf>
    <xf numFmtId="0" fontId="51" fillId="4" borderId="42" xfId="1" applyFont="1" applyFill="1" applyBorder="1" applyAlignment="1" applyProtection="1">
      <alignment horizontal="center" vertical="center"/>
    </xf>
    <xf numFmtId="0" fontId="28" fillId="0" borderId="0" xfId="1" applyFont="1" applyFill="1" applyBorder="1" applyAlignment="1" applyProtection="1">
      <alignment horizontal="center" vertical="center"/>
    </xf>
    <xf numFmtId="0" fontId="46" fillId="0" borderId="46" xfId="0" applyFont="1" applyBorder="1" applyAlignment="1">
      <alignment vertical="center" wrapText="1"/>
    </xf>
    <xf numFmtId="0" fontId="46" fillId="0" borderId="47" xfId="0" applyFont="1" applyBorder="1" applyAlignment="1">
      <alignment vertical="center"/>
    </xf>
    <xf numFmtId="0" fontId="46" fillId="0" borderId="49" xfId="0" applyFont="1" applyBorder="1" applyAlignment="1">
      <alignment vertical="center"/>
    </xf>
    <xf numFmtId="0" fontId="46" fillId="0" borderId="29" xfId="0" applyFont="1" applyBorder="1" applyAlignment="1">
      <alignment vertical="center"/>
    </xf>
    <xf numFmtId="0" fontId="46" fillId="0" borderId="0" xfId="0" applyFont="1" applyBorder="1" applyAlignment="1">
      <alignment vertical="center"/>
    </xf>
    <xf numFmtId="0" fontId="46" fillId="0" borderId="30" xfId="0" applyFont="1" applyBorder="1" applyAlignment="1">
      <alignment vertical="center"/>
    </xf>
    <xf numFmtId="0" fontId="46" fillId="0" borderId="40" xfId="0" applyFont="1" applyBorder="1" applyAlignment="1">
      <alignment vertical="center"/>
    </xf>
    <xf numFmtId="0" fontId="46" fillId="0" borderId="42" xfId="0" applyFont="1" applyBorder="1" applyAlignment="1">
      <alignment vertical="center"/>
    </xf>
    <xf numFmtId="0" fontId="46" fillId="0" borderId="51" xfId="0" applyFont="1" applyBorder="1" applyAlignment="1">
      <alignment vertical="center"/>
    </xf>
    <xf numFmtId="0" fontId="28" fillId="0" borderId="50" xfId="1" applyFont="1" applyFill="1" applyBorder="1" applyAlignment="1" applyProtection="1">
      <alignment horizontal="left" vertical="center" wrapText="1"/>
    </xf>
    <xf numFmtId="0" fontId="28" fillId="0" borderId="42" xfId="1" applyFont="1" applyFill="1" applyBorder="1" applyAlignment="1" applyProtection="1">
      <alignment horizontal="left" vertical="center" wrapText="1"/>
    </xf>
    <xf numFmtId="0" fontId="28" fillId="0" borderId="51" xfId="1" applyFont="1" applyFill="1" applyBorder="1" applyAlignment="1" applyProtection="1">
      <alignment horizontal="left" vertical="center" wrapText="1"/>
    </xf>
    <xf numFmtId="0" fontId="51" fillId="4" borderId="52" xfId="1" applyFont="1" applyFill="1" applyBorder="1" applyAlignment="1" applyProtection="1">
      <alignment horizontal="center" vertical="center"/>
    </xf>
    <xf numFmtId="0" fontId="51" fillId="4" borderId="53" xfId="1" applyFont="1" applyFill="1" applyBorder="1" applyAlignment="1" applyProtection="1">
      <alignment horizontal="center" vertical="center"/>
    </xf>
    <xf numFmtId="0" fontId="51" fillId="4" borderId="54" xfId="1" applyFont="1" applyFill="1" applyBorder="1" applyAlignment="1" applyProtection="1">
      <alignment horizontal="center" vertical="center"/>
    </xf>
    <xf numFmtId="0" fontId="51" fillId="4" borderId="55" xfId="1" applyFont="1" applyFill="1" applyBorder="1" applyAlignment="1" applyProtection="1">
      <alignment horizontal="center" vertical="center"/>
    </xf>
    <xf numFmtId="0" fontId="51" fillId="4" borderId="56" xfId="1" applyFont="1" applyFill="1" applyBorder="1" applyAlignment="1" applyProtection="1">
      <alignment horizontal="center" vertical="center"/>
    </xf>
    <xf numFmtId="0" fontId="51" fillId="4" borderId="57" xfId="1" applyFont="1" applyFill="1" applyBorder="1" applyAlignment="1" applyProtection="1">
      <alignment horizontal="center" vertical="center"/>
    </xf>
    <xf numFmtId="0" fontId="53" fillId="0" borderId="0" xfId="1" applyFont="1" applyFill="1" applyBorder="1" applyAlignment="1" applyProtection="1">
      <alignment horizontal="center" vertical="center"/>
    </xf>
    <xf numFmtId="0" fontId="44" fillId="6" borderId="11" xfId="1" applyFont="1" applyFill="1" applyBorder="1" applyAlignment="1" applyProtection="1">
      <alignment horizontal="center" vertical="center" wrapText="1"/>
    </xf>
    <xf numFmtId="0" fontId="44" fillId="6" borderId="0" xfId="1" applyFont="1" applyFill="1" applyBorder="1" applyAlignment="1" applyProtection="1">
      <alignment horizontal="center" vertical="center" wrapText="1"/>
    </xf>
    <xf numFmtId="0" fontId="44" fillId="6" borderId="7" xfId="1" applyFont="1" applyFill="1" applyBorder="1" applyAlignment="1" applyProtection="1">
      <alignment horizontal="center" vertical="center" wrapText="1"/>
    </xf>
    <xf numFmtId="0" fontId="44" fillId="14" borderId="4" xfId="1" applyFont="1" applyFill="1" applyBorder="1" applyAlignment="1" applyProtection="1">
      <alignment horizontal="center" vertical="center" wrapText="1"/>
    </xf>
    <xf numFmtId="0" fontId="42" fillId="6" borderId="11" xfId="1" applyFont="1" applyFill="1" applyBorder="1" applyAlignment="1" applyProtection="1">
      <alignment horizontal="center" vertical="center" wrapText="1"/>
    </xf>
    <xf numFmtId="0" fontId="42" fillId="6" borderId="0" xfId="1" applyFont="1" applyFill="1" applyBorder="1" applyAlignment="1" applyProtection="1">
      <alignment horizontal="center" vertical="center" wrapText="1"/>
    </xf>
    <xf numFmtId="0" fontId="42" fillId="6" borderId="7" xfId="1" applyFont="1" applyFill="1" applyBorder="1" applyAlignment="1" applyProtection="1">
      <alignment horizontal="center" vertical="center" wrapText="1"/>
    </xf>
    <xf numFmtId="0" fontId="72" fillId="31" borderId="31" xfId="1" applyFont="1" applyFill="1" applyBorder="1" applyAlignment="1">
      <alignment horizontal="center" vertical="center" wrapText="1"/>
    </xf>
    <xf numFmtId="0" fontId="72" fillId="31" borderId="35" xfId="1" applyFont="1" applyFill="1" applyBorder="1" applyAlignment="1">
      <alignment horizontal="center" vertical="center" wrapText="1"/>
    </xf>
    <xf numFmtId="0" fontId="72" fillId="31" borderId="40" xfId="1" applyFont="1" applyFill="1" applyBorder="1" applyAlignment="1">
      <alignment horizontal="center" vertical="center" wrapText="1"/>
    </xf>
    <xf numFmtId="0" fontId="72" fillId="31" borderId="41" xfId="1" applyFont="1" applyFill="1" applyBorder="1" applyAlignment="1">
      <alignment horizontal="center" vertical="center" wrapText="1"/>
    </xf>
    <xf numFmtId="0" fontId="65" fillId="9" borderId="5" xfId="1" applyFont="1" applyFill="1" applyBorder="1" applyAlignment="1" applyProtection="1">
      <alignment horizontal="center" vertical="center"/>
      <protection locked="0"/>
    </xf>
    <xf numFmtId="0" fontId="65" fillId="9" borderId="6" xfId="1" applyFont="1" applyFill="1" applyBorder="1" applyAlignment="1" applyProtection="1">
      <alignment horizontal="center" vertical="center"/>
      <protection locked="0"/>
    </xf>
    <xf numFmtId="0" fontId="65" fillId="9" borderId="39" xfId="1" applyFont="1" applyFill="1" applyBorder="1" applyAlignment="1" applyProtection="1">
      <alignment horizontal="center" vertical="center"/>
      <protection locked="0"/>
    </xf>
    <xf numFmtId="0" fontId="65" fillId="9" borderId="43" xfId="1" applyFont="1" applyFill="1" applyBorder="1" applyAlignment="1" applyProtection="1">
      <alignment horizontal="center" vertical="center"/>
      <protection locked="0"/>
    </xf>
    <xf numFmtId="0" fontId="65" fillId="9" borderId="44" xfId="1" applyFont="1" applyFill="1" applyBorder="1" applyAlignment="1" applyProtection="1">
      <alignment horizontal="center" vertical="center"/>
      <protection locked="0"/>
    </xf>
    <xf numFmtId="0" fontId="65" fillId="9" borderId="45" xfId="1" applyFont="1" applyFill="1" applyBorder="1" applyAlignment="1" applyProtection="1">
      <alignment horizontal="center" vertical="center"/>
      <protection locked="0"/>
    </xf>
    <xf numFmtId="0" fontId="9" fillId="0" borderId="48" xfId="1" applyFont="1" applyFill="1" applyBorder="1" applyAlignment="1" applyProtection="1">
      <alignment vertical="center"/>
    </xf>
    <xf numFmtId="0" fontId="9" fillId="0" borderId="47" xfId="1" applyFont="1" applyFill="1" applyBorder="1" applyAlignment="1" applyProtection="1">
      <alignment vertical="center"/>
    </xf>
    <xf numFmtId="0" fontId="9" fillId="0" borderId="49" xfId="1" applyFont="1" applyFill="1" applyBorder="1" applyAlignment="1" applyProtection="1">
      <alignment vertical="center"/>
    </xf>
    <xf numFmtId="0" fontId="51" fillId="4" borderId="29" xfId="1" applyFont="1" applyFill="1" applyBorder="1" applyAlignment="1" applyProtection="1">
      <alignment horizontal="center" vertical="center" wrapText="1"/>
    </xf>
    <xf numFmtId="0" fontId="51" fillId="7" borderId="0" xfId="1" applyFont="1" applyFill="1" applyBorder="1" applyAlignment="1" applyProtection="1">
      <alignment horizontal="center" vertical="center" wrapText="1"/>
    </xf>
    <xf numFmtId="0" fontId="43" fillId="0" borderId="11" xfId="1" applyFont="1" applyFill="1" applyBorder="1" applyAlignment="1" applyProtection="1">
      <alignment horizontal="left" vertical="center" wrapText="1" indent="1"/>
    </xf>
    <xf numFmtId="0" fontId="43" fillId="0" borderId="0" xfId="1" applyFont="1" applyFill="1" applyBorder="1" applyAlignment="1" applyProtection="1">
      <alignment horizontal="left" vertical="center" wrapText="1" indent="1"/>
    </xf>
    <xf numFmtId="0" fontId="43" fillId="0" borderId="30" xfId="1" applyFont="1" applyFill="1" applyBorder="1" applyAlignment="1" applyProtection="1">
      <alignment horizontal="left" vertical="center" wrapText="1" indent="1"/>
    </xf>
    <xf numFmtId="0" fontId="43" fillId="6" borderId="21" xfId="1" applyFont="1" applyFill="1" applyBorder="1" applyAlignment="1" applyProtection="1">
      <alignment horizontal="center" vertical="center" wrapText="1"/>
    </xf>
    <xf numFmtId="0" fontId="43" fillId="6" borderId="8" xfId="1" applyFont="1" applyFill="1" applyBorder="1" applyAlignment="1" applyProtection="1">
      <alignment horizontal="center" vertical="center" wrapText="1"/>
    </xf>
    <xf numFmtId="0" fontId="43" fillId="6" borderId="9" xfId="1" applyFont="1" applyFill="1" applyBorder="1" applyAlignment="1" applyProtection="1">
      <alignment horizontal="center" vertical="center" wrapText="1"/>
    </xf>
    <xf numFmtId="0" fontId="72" fillId="31" borderId="29" xfId="1" applyFont="1" applyFill="1" applyBorder="1" applyAlignment="1">
      <alignment horizontal="center" vertical="center" wrapText="1"/>
    </xf>
    <xf numFmtId="0" fontId="72" fillId="31" borderId="36" xfId="1" applyFont="1" applyFill="1" applyBorder="1" applyAlignment="1">
      <alignment horizontal="center" vertical="center" wrapText="1"/>
    </xf>
    <xf numFmtId="0" fontId="72" fillId="31" borderId="33" xfId="1" applyFont="1" applyFill="1" applyBorder="1" applyAlignment="1">
      <alignment horizontal="center" vertical="center" wrapText="1"/>
    </xf>
    <xf numFmtId="0" fontId="72" fillId="31" borderId="37" xfId="1" applyFont="1" applyFill="1" applyBorder="1" applyAlignment="1">
      <alignment horizontal="center" vertical="center" wrapText="1"/>
    </xf>
    <xf numFmtId="0" fontId="65" fillId="9" borderId="21" xfId="1" applyFont="1" applyFill="1" applyBorder="1" applyAlignment="1" applyProtection="1">
      <alignment horizontal="center" vertical="center"/>
      <protection locked="0"/>
    </xf>
    <xf numFmtId="0" fontId="65" fillId="9" borderId="8" xfId="1" applyFont="1" applyFill="1" applyBorder="1" applyAlignment="1" applyProtection="1">
      <alignment horizontal="center" vertical="center"/>
      <protection locked="0"/>
    </xf>
    <xf numFmtId="0" fontId="65" fillId="9" borderId="32" xfId="1" applyFont="1" applyFill="1" applyBorder="1" applyAlignment="1" applyProtection="1">
      <alignment horizontal="center" vertical="center"/>
      <protection locked="0"/>
    </xf>
    <xf numFmtId="0" fontId="65" fillId="9" borderId="11" xfId="1" applyFont="1" applyFill="1" applyBorder="1" applyAlignment="1" applyProtection="1">
      <alignment horizontal="center" vertical="center"/>
      <protection locked="0"/>
    </xf>
    <xf numFmtId="0" fontId="65" fillId="9" borderId="0" xfId="1" applyFont="1" applyFill="1" applyBorder="1" applyAlignment="1" applyProtection="1">
      <alignment horizontal="center" vertical="center"/>
      <protection locked="0"/>
    </xf>
    <xf numFmtId="0" fontId="65" fillId="9" borderId="30" xfId="1" applyFont="1" applyFill="1" applyBorder="1" applyAlignment="1" applyProtection="1">
      <alignment horizontal="center" vertical="center"/>
      <protection locked="0"/>
    </xf>
    <xf numFmtId="0" fontId="65" fillId="9" borderId="22" xfId="1" applyFont="1" applyFill="1" applyBorder="1" applyAlignment="1" applyProtection="1">
      <alignment horizontal="center" vertical="center"/>
      <protection locked="0"/>
    </xf>
    <xf numFmtId="0" fontId="65" fillId="9" borderId="15" xfId="1" applyFont="1" applyFill="1" applyBorder="1" applyAlignment="1" applyProtection="1">
      <alignment horizontal="center" vertical="center"/>
      <protection locked="0"/>
    </xf>
    <xf numFmtId="0" fontId="65" fillId="9" borderId="34" xfId="1" applyFont="1" applyFill="1" applyBorder="1" applyAlignment="1" applyProtection="1">
      <alignment horizontal="center" vertical="center"/>
      <protection locked="0"/>
    </xf>
    <xf numFmtId="0" fontId="40" fillId="0" borderId="0" xfId="1" applyFont="1" applyFill="1" applyBorder="1" applyAlignment="1" applyProtection="1">
      <alignment horizontal="center" vertical="center"/>
    </xf>
    <xf numFmtId="0" fontId="41" fillId="0" borderId="0" xfId="1" applyFont="1" applyFill="1" applyBorder="1" applyAlignment="1" applyProtection="1">
      <alignment horizontal="center" vertical="center" wrapText="1"/>
    </xf>
    <xf numFmtId="0" fontId="72" fillId="31" borderId="31" xfId="1" applyFont="1" applyFill="1" applyBorder="1" applyAlignment="1">
      <alignment horizontal="center" vertical="center"/>
    </xf>
    <xf numFmtId="0" fontId="72" fillId="31" borderId="8" xfId="1" applyFont="1" applyFill="1" applyBorder="1" applyAlignment="1">
      <alignment horizontal="center" vertical="center"/>
    </xf>
    <xf numFmtId="0" fontId="72" fillId="31" borderId="9" xfId="1" applyFont="1" applyFill="1" applyBorder="1" applyAlignment="1">
      <alignment horizontal="center" vertical="center"/>
    </xf>
    <xf numFmtId="0" fontId="72" fillId="31" borderId="33" xfId="1" applyFont="1" applyFill="1" applyBorder="1" applyAlignment="1">
      <alignment horizontal="center" vertical="center"/>
    </xf>
    <xf numFmtId="0" fontId="72" fillId="31" borderId="15" xfId="1" applyFont="1" applyFill="1" applyBorder="1" applyAlignment="1">
      <alignment horizontal="center" vertical="center"/>
    </xf>
    <xf numFmtId="0" fontId="72" fillId="31" borderId="23" xfId="1" applyFont="1" applyFill="1" applyBorder="1" applyAlignment="1">
      <alignment horizontal="center" vertical="center"/>
    </xf>
    <xf numFmtId="0" fontId="66" fillId="9" borderId="21" xfId="1" applyNumberFormat="1" applyFont="1" applyFill="1" applyBorder="1" applyAlignment="1" applyProtection="1">
      <alignment horizontal="center" vertical="center"/>
      <protection locked="0"/>
    </xf>
    <xf numFmtId="0" fontId="66" fillId="9" borderId="8" xfId="1" applyNumberFormat="1" applyFont="1" applyFill="1" applyBorder="1" applyAlignment="1" applyProtection="1">
      <alignment horizontal="center" vertical="center"/>
      <protection locked="0"/>
    </xf>
    <xf numFmtId="0" fontId="66" fillId="9" borderId="32" xfId="1" applyNumberFormat="1" applyFont="1" applyFill="1" applyBorder="1" applyAlignment="1" applyProtection="1">
      <alignment horizontal="center" vertical="center"/>
      <protection locked="0"/>
    </xf>
    <xf numFmtId="0" fontId="66" fillId="9" borderId="22" xfId="1" applyNumberFormat="1" applyFont="1" applyFill="1" applyBorder="1" applyAlignment="1" applyProtection="1">
      <alignment horizontal="center" vertical="center"/>
      <protection locked="0"/>
    </xf>
    <xf numFmtId="0" fontId="66" fillId="9" borderId="15" xfId="1" applyNumberFormat="1" applyFont="1" applyFill="1" applyBorder="1" applyAlignment="1" applyProtection="1">
      <alignment horizontal="center" vertical="center"/>
      <protection locked="0"/>
    </xf>
    <xf numFmtId="0" fontId="66" fillId="9" borderId="34" xfId="1" applyNumberFormat="1" applyFont="1" applyFill="1" applyBorder="1" applyAlignment="1" applyProtection="1">
      <alignment horizontal="center" vertical="center"/>
      <protection locked="0"/>
    </xf>
    <xf numFmtId="0" fontId="0" fillId="7" borderId="5" xfId="0" applyFill="1" applyBorder="1" applyAlignment="1">
      <alignment horizontal="center" vertical="center"/>
    </xf>
    <xf numFmtId="0" fontId="0" fillId="7" borderId="6" xfId="0" applyFill="1" applyBorder="1" applyAlignment="1">
      <alignment horizontal="center" vertical="center"/>
    </xf>
    <xf numFmtId="0" fontId="0" fillId="7" borderId="14" xfId="0" applyFill="1" applyBorder="1" applyAlignment="1">
      <alignment horizontal="center" vertical="center"/>
    </xf>
    <xf numFmtId="0" fontId="39" fillId="0" borderId="0" xfId="1" applyFont="1" applyFill="1" applyBorder="1" applyAlignment="1" applyProtection="1">
      <alignment horizontal="center" vertical="center"/>
    </xf>
    <xf numFmtId="164" fontId="56" fillId="2" borderId="21" xfId="0" applyNumberFormat="1" applyFont="1" applyFill="1" applyBorder="1" applyAlignment="1" applyProtection="1">
      <alignment horizontal="center" vertical="center" wrapText="1"/>
    </xf>
    <xf numFmtId="164" fontId="56" fillId="2" borderId="8" xfId="0" applyNumberFormat="1" applyFont="1" applyFill="1" applyBorder="1" applyAlignment="1" applyProtection="1">
      <alignment horizontal="center" vertical="center" wrapText="1"/>
    </xf>
    <xf numFmtId="164" fontId="56" fillId="2" borderId="9" xfId="0" applyNumberFormat="1" applyFont="1" applyFill="1" applyBorder="1" applyAlignment="1" applyProtection="1">
      <alignment horizontal="center" vertical="center" wrapText="1"/>
    </xf>
    <xf numFmtId="164" fontId="56" fillId="2" borderId="22" xfId="0" applyNumberFormat="1" applyFont="1" applyFill="1" applyBorder="1" applyAlignment="1" applyProtection="1">
      <alignment horizontal="center" vertical="center" wrapText="1"/>
    </xf>
    <xf numFmtId="164" fontId="56" fillId="2" borderId="15" xfId="0" applyNumberFormat="1" applyFont="1" applyFill="1" applyBorder="1" applyAlignment="1" applyProtection="1">
      <alignment horizontal="center" vertical="center" wrapText="1"/>
    </xf>
    <xf numFmtId="164" fontId="56" fillId="2" borderId="23" xfId="0" applyNumberFormat="1" applyFont="1" applyFill="1" applyBorder="1" applyAlignment="1" applyProtection="1">
      <alignment horizontal="center" vertical="center" wrapText="1"/>
    </xf>
    <xf numFmtId="164" fontId="67" fillId="27" borderId="21" xfId="0" applyNumberFormat="1" applyFont="1" applyFill="1" applyBorder="1" applyAlignment="1">
      <alignment horizontal="center" vertical="center" wrapText="1"/>
    </xf>
    <xf numFmtId="164" fontId="67" fillId="27" borderId="8" xfId="0" applyNumberFormat="1" applyFont="1" applyFill="1" applyBorder="1" applyAlignment="1">
      <alignment horizontal="center" vertical="center" wrapText="1"/>
    </xf>
    <xf numFmtId="164" fontId="67" fillId="27" borderId="9" xfId="0" applyNumberFormat="1" applyFont="1" applyFill="1" applyBorder="1" applyAlignment="1">
      <alignment horizontal="center" vertical="center" wrapText="1"/>
    </xf>
    <xf numFmtId="164" fontId="67" fillId="27" borderId="22" xfId="0" applyNumberFormat="1" applyFont="1" applyFill="1" applyBorder="1" applyAlignment="1">
      <alignment horizontal="center" vertical="center" wrapText="1"/>
    </xf>
    <xf numFmtId="164" fontId="67" fillId="27" borderId="15" xfId="0" applyNumberFormat="1" applyFont="1" applyFill="1" applyBorder="1" applyAlignment="1">
      <alignment horizontal="center" vertical="center" wrapText="1"/>
    </xf>
    <xf numFmtId="164" fontId="67" fillId="27" borderId="23" xfId="0" applyNumberFormat="1" applyFont="1" applyFill="1" applyBorder="1" applyAlignment="1">
      <alignment horizontal="center" vertical="center" wrapText="1"/>
    </xf>
    <xf numFmtId="164" fontId="67" fillId="27" borderId="70" xfId="0" applyNumberFormat="1" applyFont="1" applyFill="1" applyBorder="1" applyAlignment="1">
      <alignment horizontal="center" vertical="center" wrapText="1"/>
    </xf>
    <xf numFmtId="164" fontId="67" fillId="27" borderId="71" xfId="0" applyNumberFormat="1" applyFont="1" applyFill="1" applyBorder="1" applyAlignment="1">
      <alignment horizontal="center" vertical="center" wrapText="1"/>
    </xf>
    <xf numFmtId="0" fontId="56" fillId="8" borderId="66" xfId="0" applyFont="1" applyFill="1" applyBorder="1" applyAlignment="1" applyProtection="1">
      <alignment horizontal="center" vertical="center" wrapText="1"/>
    </xf>
    <xf numFmtId="0" fontId="56" fillId="8" borderId="67" xfId="0" applyFont="1" applyFill="1" applyBorder="1" applyAlignment="1" applyProtection="1">
      <alignment horizontal="center" vertical="center" wrapText="1"/>
    </xf>
    <xf numFmtId="0" fontId="56" fillId="8" borderId="8" xfId="0" applyFont="1" applyFill="1" applyBorder="1" applyAlignment="1" applyProtection="1">
      <alignment horizontal="center" vertical="center" wrapText="1"/>
    </xf>
    <xf numFmtId="0" fontId="56" fillId="8" borderId="15" xfId="0" applyFont="1" applyFill="1" applyBorder="1" applyAlignment="1" applyProtection="1">
      <alignment horizontal="center" vertical="center" wrapText="1"/>
    </xf>
    <xf numFmtId="0" fontId="56" fillId="8" borderId="9" xfId="0" applyFont="1" applyFill="1" applyBorder="1" applyAlignment="1" applyProtection="1">
      <alignment horizontal="center" vertical="center" wrapText="1"/>
    </xf>
    <xf numFmtId="0" fontId="56" fillId="8" borderId="23" xfId="0" applyFont="1" applyFill="1" applyBorder="1" applyAlignment="1" applyProtection="1">
      <alignment horizontal="center" vertical="center" wrapText="1"/>
    </xf>
    <xf numFmtId="0" fontId="56" fillId="8" borderId="64" xfId="0" applyFont="1" applyFill="1" applyBorder="1" applyAlignment="1" applyProtection="1">
      <alignment horizontal="center" vertical="center" wrapText="1"/>
    </xf>
    <xf numFmtId="0" fontId="56" fillId="8" borderId="65" xfId="0" applyFont="1" applyFill="1" applyBorder="1" applyAlignment="1" applyProtection="1">
      <alignment horizontal="center" vertical="center" wrapText="1"/>
    </xf>
    <xf numFmtId="0" fontId="56" fillId="3" borderId="18" xfId="0" applyFont="1" applyFill="1" applyBorder="1" applyAlignment="1" applyProtection="1">
      <alignment horizontal="center" vertical="center" wrapText="1" shrinkToFit="1"/>
      <protection locked="0"/>
    </xf>
    <xf numFmtId="0" fontId="56" fillId="3" borderId="19" xfId="0" applyFont="1" applyFill="1" applyBorder="1" applyAlignment="1" applyProtection="1">
      <alignment horizontal="center" vertical="center" wrapText="1" shrinkToFit="1"/>
      <protection locked="0"/>
    </xf>
    <xf numFmtId="0" fontId="0" fillId="24" borderId="5" xfId="0" applyFill="1" applyBorder="1" applyAlignment="1">
      <alignment horizontal="center" vertical="center"/>
    </xf>
    <xf numFmtId="0" fontId="0" fillId="24" borderId="6" xfId="0" applyFill="1" applyBorder="1" applyAlignment="1">
      <alignment horizontal="center" vertical="center"/>
    </xf>
    <xf numFmtId="0" fontId="0" fillId="24" borderId="14" xfId="0" applyFill="1" applyBorder="1" applyAlignment="1">
      <alignment horizontal="center" vertical="center"/>
    </xf>
    <xf numFmtId="0" fontId="3" fillId="3" borderId="2" xfId="0" applyFont="1" applyFill="1" applyBorder="1" applyAlignment="1" applyProtection="1">
      <alignment horizontal="center" vertical="center" wrapText="1"/>
      <protection locked="0"/>
    </xf>
    <xf numFmtId="0" fontId="3" fillId="3" borderId="12" xfId="0" applyFont="1" applyFill="1" applyBorder="1" applyAlignment="1" applyProtection="1">
      <alignment horizontal="center" vertical="center" wrapText="1"/>
      <protection locked="0"/>
    </xf>
    <xf numFmtId="0" fontId="71" fillId="30" borderId="21" xfId="0" applyFont="1" applyFill="1" applyBorder="1" applyAlignment="1">
      <alignment horizontal="center" vertical="center"/>
    </xf>
    <xf numFmtId="0" fontId="71" fillId="30" borderId="8" xfId="0" applyFont="1" applyFill="1" applyBorder="1" applyAlignment="1">
      <alignment horizontal="center" vertical="center"/>
    </xf>
    <xf numFmtId="0" fontId="71" fillId="30" borderId="9" xfId="0" applyFont="1" applyFill="1" applyBorder="1" applyAlignment="1">
      <alignment horizontal="center" vertical="center"/>
    </xf>
    <xf numFmtId="0" fontId="71" fillId="30" borderId="22" xfId="0" applyFont="1" applyFill="1" applyBorder="1" applyAlignment="1">
      <alignment horizontal="center" vertical="center"/>
    </xf>
    <xf numFmtId="0" fontId="71" fillId="30" borderId="15" xfId="0" applyFont="1" applyFill="1" applyBorder="1" applyAlignment="1">
      <alignment horizontal="center" vertical="center"/>
    </xf>
    <xf numFmtId="0" fontId="71" fillId="30" borderId="23" xfId="0" applyFont="1" applyFill="1" applyBorder="1" applyAlignment="1">
      <alignment horizontal="center" vertical="center"/>
    </xf>
    <xf numFmtId="0" fontId="71" fillId="32" borderId="21" xfId="0" applyFont="1" applyFill="1" applyBorder="1" applyAlignment="1">
      <alignment horizontal="center" vertical="center"/>
    </xf>
    <xf numFmtId="0" fontId="71" fillId="32" borderId="8" xfId="0" applyFont="1" applyFill="1" applyBorder="1" applyAlignment="1">
      <alignment horizontal="center" vertical="center"/>
    </xf>
    <xf numFmtId="0" fontId="71" fillId="32" borderId="9" xfId="0" applyFont="1" applyFill="1" applyBorder="1" applyAlignment="1">
      <alignment horizontal="center" vertical="center"/>
    </xf>
    <xf numFmtId="0" fontId="71" fillId="32" borderId="22" xfId="0" applyFont="1" applyFill="1" applyBorder="1" applyAlignment="1">
      <alignment horizontal="center" vertical="center"/>
    </xf>
    <xf numFmtId="0" fontId="71" fillId="32" borderId="15" xfId="0" applyFont="1" applyFill="1" applyBorder="1" applyAlignment="1">
      <alignment horizontal="center" vertical="center"/>
    </xf>
    <xf numFmtId="0" fontId="71" fillId="32" borderId="23" xfId="0" applyFont="1" applyFill="1" applyBorder="1" applyAlignment="1">
      <alignment horizontal="center" vertical="center"/>
    </xf>
    <xf numFmtId="0" fontId="57" fillId="0" borderId="5" xfId="0" applyFont="1" applyFill="1" applyBorder="1" applyAlignment="1">
      <alignment horizontal="center" vertical="center"/>
    </xf>
    <xf numFmtId="0" fontId="57" fillId="0" borderId="14" xfId="0" applyFont="1" applyFill="1" applyBorder="1" applyAlignment="1">
      <alignment horizontal="center" vertical="center"/>
    </xf>
    <xf numFmtId="0" fontId="0" fillId="33" borderId="5" xfId="0" applyFill="1" applyBorder="1" applyAlignment="1">
      <alignment horizontal="center" vertical="center"/>
    </xf>
    <xf numFmtId="0" fontId="0" fillId="33" borderId="6" xfId="0" applyFill="1" applyBorder="1" applyAlignment="1">
      <alignment horizontal="center" vertical="center"/>
    </xf>
    <xf numFmtId="0" fontId="0" fillId="33" borderId="14" xfId="0" applyFill="1" applyBorder="1" applyAlignment="1">
      <alignment horizontal="center" vertical="center"/>
    </xf>
    <xf numFmtId="0" fontId="0" fillId="0" borderId="21" xfId="0" applyFill="1" applyBorder="1" applyAlignment="1">
      <alignment horizontal="center" vertical="center"/>
    </xf>
    <xf numFmtId="0" fontId="0" fillId="0" borderId="63"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xf>
    <xf numFmtId="0" fontId="0" fillId="30" borderId="21" xfId="0" applyFill="1" applyBorder="1" applyAlignment="1">
      <alignment horizontal="center" vertical="center"/>
    </xf>
    <xf numFmtId="0" fontId="0" fillId="30" borderId="8" xfId="0" applyFill="1" applyBorder="1" applyAlignment="1">
      <alignment horizontal="center" vertical="center"/>
    </xf>
    <xf numFmtId="0" fontId="0" fillId="30" borderId="9" xfId="0" applyFill="1" applyBorder="1" applyAlignment="1">
      <alignment horizontal="center" vertical="center"/>
    </xf>
    <xf numFmtId="0" fontId="0" fillId="30" borderId="22" xfId="0" applyFill="1" applyBorder="1" applyAlignment="1">
      <alignment horizontal="center" vertical="center"/>
    </xf>
    <xf numFmtId="0" fontId="0" fillId="30" borderId="15" xfId="0" applyFill="1" applyBorder="1" applyAlignment="1">
      <alignment horizontal="center" vertical="center"/>
    </xf>
    <xf numFmtId="0" fontId="0" fillId="30" borderId="23" xfId="0" applyFill="1" applyBorder="1" applyAlignment="1">
      <alignment horizontal="center" vertical="center"/>
    </xf>
    <xf numFmtId="0" fontId="0" fillId="32" borderId="21" xfId="0" applyFill="1" applyBorder="1" applyAlignment="1">
      <alignment horizontal="center" vertical="center"/>
    </xf>
    <xf numFmtId="0" fontId="0" fillId="32" borderId="8" xfId="0" applyFill="1" applyBorder="1" applyAlignment="1">
      <alignment horizontal="center" vertical="center"/>
    </xf>
    <xf numFmtId="0" fontId="0" fillId="32" borderId="9" xfId="0" applyFill="1" applyBorder="1" applyAlignment="1">
      <alignment horizontal="center" vertical="center"/>
    </xf>
    <xf numFmtId="0" fontId="0" fillId="32" borderId="22" xfId="0" applyFill="1" applyBorder="1" applyAlignment="1">
      <alignment horizontal="center" vertical="center"/>
    </xf>
    <xf numFmtId="0" fontId="0" fillId="32" borderId="15" xfId="0" applyFill="1" applyBorder="1" applyAlignment="1">
      <alignment horizontal="center" vertical="center"/>
    </xf>
    <xf numFmtId="0" fontId="0" fillId="32" borderId="23" xfId="0" applyFill="1" applyBorder="1" applyAlignment="1">
      <alignment horizontal="center" vertical="center"/>
    </xf>
    <xf numFmtId="0" fontId="56" fillId="3" borderId="16" xfId="0" applyFont="1" applyFill="1" applyBorder="1" applyAlignment="1" applyProtection="1">
      <alignment horizontal="center" vertical="center" wrapText="1"/>
      <protection locked="0"/>
    </xf>
    <xf numFmtId="0" fontId="56" fillId="3" borderId="17" xfId="0" applyFont="1" applyFill="1" applyBorder="1" applyAlignment="1" applyProtection="1">
      <alignment horizontal="center" vertical="center" wrapText="1"/>
      <protection locked="0"/>
    </xf>
    <xf numFmtId="0" fontId="13" fillId="12" borderId="2" xfId="0" applyFont="1" applyFill="1" applyBorder="1" applyAlignment="1" applyProtection="1">
      <alignment horizontal="center" vertical="center"/>
    </xf>
    <xf numFmtId="0" fontId="13" fillId="12" borderId="12" xfId="0" applyFont="1" applyFill="1" applyBorder="1" applyAlignment="1" applyProtection="1">
      <alignment horizontal="center" vertical="center"/>
    </xf>
    <xf numFmtId="0" fontId="13" fillId="12" borderId="4" xfId="0" applyFont="1" applyFill="1" applyBorder="1" applyAlignment="1" applyProtection="1">
      <alignment horizontal="center" vertical="center"/>
    </xf>
    <xf numFmtId="0" fontId="13" fillId="12" borderId="69" xfId="0" applyFont="1" applyFill="1" applyBorder="1" applyAlignment="1" applyProtection="1">
      <alignment horizontal="center" vertical="center"/>
    </xf>
    <xf numFmtId="0" fontId="0" fillId="3" borderId="15" xfId="0" applyFill="1" applyBorder="1" applyAlignment="1">
      <alignment horizontal="center" vertical="center"/>
    </xf>
    <xf numFmtId="0" fontId="3" fillId="8" borderId="9" xfId="0" applyFont="1" applyFill="1" applyBorder="1" applyAlignment="1" applyProtection="1">
      <alignment horizontal="center" vertical="center" wrapText="1"/>
    </xf>
    <xf numFmtId="0" fontId="3" fillId="8" borderId="23" xfId="0" applyFont="1" applyFill="1" applyBorder="1" applyAlignment="1" applyProtection="1">
      <alignment horizontal="center" vertical="center" wrapText="1"/>
    </xf>
    <xf numFmtId="0" fontId="3" fillId="8" borderId="2" xfId="0" applyFont="1" applyFill="1" applyBorder="1" applyAlignment="1" applyProtection="1">
      <alignment horizontal="center" vertical="center" wrapText="1"/>
    </xf>
    <xf numFmtId="0" fontId="3" fillId="8" borderId="12" xfId="0" applyFont="1" applyFill="1" applyBorder="1" applyAlignment="1" applyProtection="1">
      <alignment horizontal="center" vertical="center" wrapText="1"/>
    </xf>
    <xf numFmtId="0" fontId="56" fillId="2" borderId="24" xfId="0" applyFont="1" applyFill="1" applyBorder="1" applyAlignment="1" applyProtection="1">
      <alignment horizontal="center" vertical="center" wrapText="1"/>
    </xf>
    <xf numFmtId="0" fontId="56" fillId="2" borderId="68" xfId="0" applyFont="1" applyFill="1" applyBorder="1" applyAlignment="1" applyProtection="1">
      <alignment horizontal="center" vertical="center" wrapText="1"/>
    </xf>
    <xf numFmtId="0" fontId="56" fillId="2" borderId="15" xfId="0" applyFont="1" applyFill="1" applyBorder="1" applyAlignment="1" applyProtection="1">
      <alignment horizontal="center" vertical="center" wrapText="1"/>
    </xf>
    <xf numFmtId="0" fontId="56" fillId="2" borderId="8" xfId="0" applyFont="1" applyFill="1" applyBorder="1" applyAlignment="1" applyProtection="1">
      <alignment horizontal="center" vertical="center" wrapText="1"/>
    </xf>
    <xf numFmtId="0" fontId="56" fillId="2" borderId="0" xfId="0" applyFont="1" applyFill="1" applyBorder="1" applyAlignment="1" applyProtection="1">
      <alignment horizontal="center" vertical="center" wrapText="1"/>
    </xf>
    <xf numFmtId="164" fontId="56" fillId="2" borderId="0" xfId="0" applyNumberFormat="1" applyFont="1" applyFill="1" applyBorder="1" applyAlignment="1" applyProtection="1">
      <alignment horizontal="center" vertical="center" wrapText="1"/>
    </xf>
    <xf numFmtId="164" fontId="56" fillId="2" borderId="1" xfId="0" applyNumberFormat="1" applyFont="1" applyFill="1" applyBorder="1" applyAlignment="1" applyProtection="1">
      <alignment horizontal="center" vertical="center" wrapText="1"/>
    </xf>
    <xf numFmtId="164" fontId="56" fillId="2" borderId="25" xfId="0" applyNumberFormat="1" applyFont="1" applyFill="1" applyBorder="1" applyAlignment="1" applyProtection="1">
      <alignment horizontal="center" vertical="center" wrapText="1"/>
    </xf>
    <xf numFmtId="0" fontId="60" fillId="5" borderId="5" xfId="0" applyFont="1" applyFill="1" applyBorder="1" applyAlignment="1">
      <alignment horizontal="right" vertical="center"/>
    </xf>
    <xf numFmtId="0" fontId="60" fillId="5" borderId="6" xfId="0" applyFont="1" applyFill="1" applyBorder="1" applyAlignment="1">
      <alignment horizontal="right" vertical="center"/>
    </xf>
    <xf numFmtId="0" fontId="60" fillId="5" borderId="14" xfId="0" applyFont="1" applyFill="1" applyBorder="1" applyAlignment="1">
      <alignment horizontal="right" vertical="center"/>
    </xf>
    <xf numFmtId="0" fontId="61" fillId="5" borderId="5" xfId="0" applyFont="1" applyFill="1" applyBorder="1" applyAlignment="1">
      <alignment horizontal="right" vertical="center"/>
    </xf>
    <xf numFmtId="0" fontId="61" fillId="5" borderId="6" xfId="0" applyFont="1" applyFill="1" applyBorder="1" applyAlignment="1">
      <alignment horizontal="right" vertical="center"/>
    </xf>
    <xf numFmtId="0" fontId="61" fillId="5" borderId="14" xfId="0" applyFont="1" applyFill="1" applyBorder="1" applyAlignment="1">
      <alignment horizontal="right" vertical="center"/>
    </xf>
    <xf numFmtId="0" fontId="61" fillId="5" borderId="21" xfId="0" applyFont="1" applyFill="1" applyBorder="1" applyAlignment="1">
      <alignment horizontal="center" vertical="center" wrapText="1"/>
    </xf>
    <xf numFmtId="0" fontId="61" fillId="5" borderId="8" xfId="0" applyFont="1" applyFill="1" applyBorder="1" applyAlignment="1">
      <alignment horizontal="center" vertical="center" wrapText="1"/>
    </xf>
    <xf numFmtId="0" fontId="61" fillId="5" borderId="22" xfId="0" applyFont="1" applyFill="1" applyBorder="1" applyAlignment="1">
      <alignment horizontal="center" vertical="center" wrapText="1"/>
    </xf>
    <xf numFmtId="0" fontId="61" fillId="5" borderId="15" xfId="0" applyFont="1" applyFill="1" applyBorder="1" applyAlignment="1">
      <alignment horizontal="center" vertical="center" wrapText="1"/>
    </xf>
    <xf numFmtId="0" fontId="61" fillId="5" borderId="8" xfId="0" applyFont="1" applyFill="1" applyBorder="1" applyAlignment="1">
      <alignment horizontal="right" vertical="center"/>
    </xf>
    <xf numFmtId="0" fontId="61" fillId="5" borderId="9" xfId="0" applyFont="1" applyFill="1" applyBorder="1" applyAlignment="1">
      <alignment horizontal="right" vertical="center"/>
    </xf>
    <xf numFmtId="0" fontId="61" fillId="5" borderId="15" xfId="0" applyFont="1" applyFill="1" applyBorder="1" applyAlignment="1">
      <alignment horizontal="right" vertical="center"/>
    </xf>
    <xf numFmtId="0" fontId="61" fillId="5" borderId="23" xfId="0" applyFont="1" applyFill="1" applyBorder="1" applyAlignment="1">
      <alignment horizontal="right"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14" xfId="0" applyFont="1" applyFill="1" applyBorder="1" applyAlignment="1">
      <alignment horizontal="center" vertical="center"/>
    </xf>
    <xf numFmtId="164" fontId="52" fillId="3" borderId="8" xfId="0" applyNumberFormat="1" applyFont="1" applyFill="1" applyBorder="1" applyAlignment="1">
      <alignment horizontal="center" vertical="center"/>
    </xf>
    <xf numFmtId="164" fontId="52" fillId="3" borderId="0" xfId="0" applyNumberFormat="1" applyFont="1" applyFill="1" applyBorder="1" applyAlignment="1">
      <alignment horizontal="center" vertical="center"/>
    </xf>
    <xf numFmtId="164" fontId="70" fillId="3" borderId="8" xfId="0" applyNumberFormat="1" applyFont="1" applyFill="1" applyBorder="1" applyAlignment="1">
      <alignment horizontal="center" vertical="center"/>
    </xf>
    <xf numFmtId="164" fontId="70" fillId="3" borderId="0" xfId="0" applyNumberFormat="1" applyFont="1" applyFill="1" applyBorder="1" applyAlignment="1">
      <alignment horizontal="center" vertical="center"/>
    </xf>
    <xf numFmtId="0" fontId="52" fillId="3" borderId="6" xfId="0" applyFont="1" applyFill="1" applyBorder="1" applyAlignment="1">
      <alignment horizontal="center" vertical="center"/>
    </xf>
    <xf numFmtId="0" fontId="52" fillId="3" borderId="14" xfId="0" applyFont="1" applyFill="1" applyBorder="1" applyAlignment="1">
      <alignment horizontal="center" vertical="center"/>
    </xf>
    <xf numFmtId="0" fontId="52" fillId="3" borderId="5" xfId="0" applyFont="1" applyFill="1" applyBorder="1" applyAlignment="1">
      <alignment horizontal="center" vertical="center"/>
    </xf>
    <xf numFmtId="0" fontId="7" fillId="26" borderId="69" xfId="0" applyFont="1" applyFill="1" applyBorder="1" applyAlignment="1">
      <alignment horizontal="left" vertical="center"/>
    </xf>
    <xf numFmtId="0" fontId="7" fillId="26" borderId="72" xfId="0" applyFont="1" applyFill="1" applyBorder="1" applyAlignment="1">
      <alignment horizontal="left" vertical="center"/>
    </xf>
    <xf numFmtId="0" fontId="4" fillId="3" borderId="2" xfId="0" applyFont="1" applyFill="1" applyBorder="1" applyAlignment="1" applyProtection="1">
      <alignment horizontal="center" vertical="center"/>
    </xf>
    <xf numFmtId="0" fontId="4" fillId="3" borderId="4" xfId="0" applyFont="1" applyFill="1" applyBorder="1" applyAlignment="1" applyProtection="1">
      <alignment horizontal="center" vertical="center"/>
    </xf>
    <xf numFmtId="0" fontId="4" fillId="3" borderId="12" xfId="0" applyFont="1" applyFill="1" applyBorder="1" applyAlignment="1" applyProtection="1">
      <alignment horizontal="center" vertical="center"/>
    </xf>
    <xf numFmtId="0" fontId="7" fillId="0" borderId="2" xfId="0" applyFont="1" applyBorder="1" applyAlignment="1">
      <alignment horizontal="left" vertical="center"/>
    </xf>
    <xf numFmtId="0" fontId="7" fillId="0" borderId="69" xfId="0" applyFont="1" applyBorder="1" applyAlignment="1">
      <alignment horizontal="left" vertical="center"/>
    </xf>
    <xf numFmtId="0" fontId="7" fillId="29" borderId="21" xfId="0" applyFont="1" applyFill="1" applyBorder="1" applyAlignment="1">
      <alignment horizontal="left" vertical="center"/>
    </xf>
    <xf numFmtId="0" fontId="7" fillId="29" borderId="9" xfId="0" applyFont="1" applyFill="1" applyBorder="1" applyAlignment="1">
      <alignment horizontal="left" vertical="center"/>
    </xf>
    <xf numFmtId="0" fontId="7" fillId="29" borderId="11" xfId="0" applyFont="1" applyFill="1" applyBorder="1" applyAlignment="1">
      <alignment horizontal="left" vertical="center"/>
    </xf>
    <xf numFmtId="0" fontId="7" fillId="29" borderId="7" xfId="0" applyFont="1" applyFill="1" applyBorder="1" applyAlignment="1">
      <alignment horizontal="left" vertical="center"/>
    </xf>
    <xf numFmtId="0" fontId="7" fillId="26" borderId="11" xfId="0" applyFont="1" applyFill="1" applyBorder="1" applyAlignment="1">
      <alignment horizontal="left" vertical="center"/>
    </xf>
    <xf numFmtId="0" fontId="7" fillId="26" borderId="7" xfId="0" applyFont="1" applyFill="1" applyBorder="1" applyAlignment="1">
      <alignment horizontal="left" vertical="center"/>
    </xf>
    <xf numFmtId="0" fontId="7" fillId="0" borderId="11" xfId="0" applyFont="1" applyBorder="1" applyAlignment="1">
      <alignment horizontal="left" vertical="center"/>
    </xf>
    <xf numFmtId="0" fontId="7" fillId="0" borderId="7" xfId="0" applyFont="1" applyBorder="1" applyAlignment="1">
      <alignment horizontal="left" vertical="center"/>
    </xf>
    <xf numFmtId="0" fontId="7" fillId="26" borderId="22" xfId="0" applyFont="1" applyFill="1" applyBorder="1" applyAlignment="1">
      <alignment horizontal="left" vertical="center"/>
    </xf>
    <xf numFmtId="0" fontId="7" fillId="26" borderId="23" xfId="0" applyFont="1" applyFill="1" applyBorder="1" applyAlignment="1">
      <alignment horizontal="left" vertical="center"/>
    </xf>
    <xf numFmtId="0" fontId="7" fillId="0" borderId="21" xfId="0" applyFont="1" applyBorder="1" applyAlignment="1">
      <alignment horizontal="left" vertical="center"/>
    </xf>
    <xf numFmtId="0" fontId="7" fillId="0" borderId="9" xfId="0" applyFont="1" applyBorder="1" applyAlignment="1">
      <alignment horizontal="left" vertical="center"/>
    </xf>
    <xf numFmtId="0" fontId="7" fillId="26" borderId="12" xfId="0" applyFont="1" applyFill="1" applyBorder="1" applyAlignment="1">
      <alignment horizontal="left" vertical="center"/>
    </xf>
    <xf numFmtId="0" fontId="7" fillId="26" borderId="2" xfId="0" applyFont="1" applyFill="1" applyBorder="1" applyAlignment="1">
      <alignment horizontal="left" vertical="center"/>
    </xf>
    <xf numFmtId="0" fontId="7" fillId="26" borderId="21" xfId="0" applyFont="1" applyFill="1" applyBorder="1" applyAlignment="1">
      <alignment horizontal="left" vertical="center"/>
    </xf>
    <xf numFmtId="0" fontId="7" fillId="26" borderId="9" xfId="0" applyFont="1" applyFill="1" applyBorder="1" applyAlignment="1">
      <alignment horizontal="left" vertical="center"/>
    </xf>
    <xf numFmtId="0" fontId="7" fillId="26" borderId="73" xfId="0" applyFont="1" applyFill="1" applyBorder="1" applyAlignment="1">
      <alignment horizontal="left" vertical="center"/>
    </xf>
    <xf numFmtId="0" fontId="7" fillId="26" borderId="74" xfId="0" applyFont="1" applyFill="1" applyBorder="1" applyAlignment="1">
      <alignment horizontal="left" vertical="center"/>
    </xf>
    <xf numFmtId="0" fontId="7" fillId="0" borderId="72" xfId="0" applyFont="1" applyBorder="1" applyAlignment="1">
      <alignment horizontal="left" vertical="center"/>
    </xf>
    <xf numFmtId="0" fontId="7" fillId="0" borderId="73" xfId="0" applyFont="1" applyBorder="1" applyAlignment="1">
      <alignment horizontal="left" vertical="center"/>
    </xf>
    <xf numFmtId="0" fontId="7" fillId="0" borderId="74" xfId="0" applyFont="1" applyBorder="1" applyAlignment="1">
      <alignment horizontal="left" vertical="center"/>
    </xf>
  </cellXfs>
  <cellStyles count="135">
    <cellStyle name="20% - Accent6" xfId="10" builtinId="50"/>
    <cellStyle name="40% - Accent1" xfId="7" builtinId="31"/>
    <cellStyle name="40% - Accent2" xfId="8" builtinId="35"/>
    <cellStyle name="40% - Accent4" xfId="9" builtinId="43"/>
    <cellStyle name="Bad" xfId="5" builtinId="27"/>
    <cellStyle name="Followed Hyperlink" xfId="3"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Good" xfId="4" builtinId="26"/>
    <cellStyle name="Hyperlink" xfId="2"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Neutral" xfId="6" builtinId="28"/>
    <cellStyle name="Normal" xfId="0" builtinId="0"/>
    <cellStyle name="Normal 2" xfId="1"/>
  </cellStyles>
  <dxfs count="25">
    <dxf>
      <font>
        <color auto="1"/>
      </font>
      <fill>
        <patternFill patternType="solid">
          <fgColor indexed="64"/>
          <bgColor theme="1"/>
        </patternFill>
      </fill>
    </dxf>
    <dxf>
      <font>
        <color auto="1"/>
      </font>
      <fill>
        <patternFill patternType="solid">
          <fgColor indexed="64"/>
          <bgColor theme="1"/>
        </patternFill>
      </fill>
    </dxf>
    <dxf>
      <font>
        <color auto="1"/>
      </font>
      <fill>
        <patternFill patternType="solid">
          <fgColor indexed="64"/>
          <bgColor theme="1"/>
        </patternFill>
      </fill>
    </dxf>
    <dxf>
      <font>
        <color auto="1"/>
      </font>
      <fill>
        <patternFill patternType="solid">
          <fgColor indexed="64"/>
          <bgColor theme="1"/>
        </patternFill>
      </fill>
    </dxf>
    <dxf>
      <font>
        <color rgb="FF9C6500"/>
      </font>
      <fill>
        <patternFill>
          <bgColor rgb="FFFFEB9C"/>
        </patternFill>
      </fill>
    </dxf>
    <dxf>
      <font>
        <color rgb="FF9C6500"/>
      </font>
      <fill>
        <patternFill>
          <bgColor rgb="FFFFEB9C"/>
        </patternFill>
      </fill>
    </dxf>
    <dxf>
      <font>
        <color auto="1"/>
      </font>
      <fill>
        <patternFill patternType="solid">
          <fgColor indexed="64"/>
          <bgColor theme="1"/>
        </patternFill>
      </fill>
    </dxf>
    <dxf>
      <font>
        <color rgb="FF9C6500"/>
      </font>
      <fill>
        <patternFill>
          <bgColor rgb="FFFFEB9C"/>
        </patternFill>
      </fill>
    </dxf>
    <dxf>
      <font>
        <color rgb="FF9C6500"/>
      </font>
      <fill>
        <patternFill>
          <bgColor rgb="FFFFEB9C"/>
        </patternFill>
      </fill>
    </dxf>
    <dxf>
      <font>
        <color auto="1"/>
      </font>
      <fill>
        <patternFill patternType="solid">
          <fgColor indexed="64"/>
          <bgColor theme="1"/>
        </patternFill>
      </fill>
    </dxf>
    <dxf>
      <font>
        <color rgb="FF9C6500"/>
      </font>
      <fill>
        <patternFill>
          <bgColor rgb="FFFFEB9C"/>
        </patternFill>
      </fill>
    </dxf>
    <dxf>
      <font>
        <color auto="1"/>
      </font>
      <fill>
        <patternFill patternType="solid">
          <fgColor indexed="64"/>
          <bgColor theme="1"/>
        </patternFill>
      </fill>
    </dxf>
    <dxf>
      <font>
        <color rgb="FF9C6500"/>
      </font>
      <fill>
        <patternFill>
          <bgColor rgb="FFFFEB9C"/>
        </patternFill>
      </fill>
    </dxf>
    <dxf>
      <font>
        <color auto="1"/>
      </font>
      <fill>
        <patternFill patternType="solid">
          <fgColor indexed="64"/>
          <bgColor theme="1"/>
        </patternFill>
      </fill>
    </dxf>
    <dxf>
      <font>
        <color auto="1"/>
      </font>
      <fill>
        <patternFill patternType="solid">
          <fgColor indexed="64"/>
          <bgColor theme="1"/>
        </patternFill>
      </fill>
    </dxf>
    <dxf>
      <font>
        <color auto="1"/>
      </font>
      <fill>
        <patternFill patternType="solid">
          <fgColor indexed="64"/>
          <bgColor theme="1"/>
        </patternFill>
      </fill>
    </dxf>
    <dxf>
      <font>
        <color theme="0"/>
      </font>
      <fill>
        <patternFill patternType="solid">
          <fgColor indexed="64"/>
          <bgColor theme="1" tint="0.34998626667073579"/>
        </patternFill>
      </fill>
      <border>
        <left/>
        <right/>
        <top/>
        <bottom/>
      </border>
    </dxf>
    <dxf>
      <font>
        <color indexed="9"/>
      </font>
      <fill>
        <patternFill>
          <bgColor indexed="62"/>
        </patternFill>
      </fill>
    </dxf>
    <dxf>
      <fill>
        <patternFill>
          <bgColor indexed="22"/>
        </patternFill>
      </fill>
    </dxf>
    <dxf>
      <font>
        <color indexed="9"/>
      </font>
      <fill>
        <patternFill>
          <bgColor indexed="62"/>
        </patternFill>
      </fill>
    </dxf>
    <dxf>
      <fill>
        <patternFill>
          <bgColor indexed="22"/>
        </patternFill>
      </fill>
    </dxf>
    <dxf>
      <font>
        <color indexed="9"/>
      </font>
      <fill>
        <patternFill>
          <bgColor indexed="62"/>
        </patternFill>
      </fill>
    </dxf>
    <dxf>
      <fill>
        <patternFill>
          <bgColor indexed="22"/>
        </patternFill>
      </fill>
    </dxf>
    <dxf>
      <font>
        <color indexed="9"/>
      </font>
      <fill>
        <patternFill>
          <bgColor indexed="62"/>
        </patternFill>
      </fill>
    </dxf>
    <dxf>
      <fill>
        <patternFill>
          <bgColor indexed="22"/>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1659467</xdr:colOff>
      <xdr:row>0</xdr:row>
      <xdr:rowOff>1219200</xdr:rowOff>
    </xdr:from>
    <xdr:to>
      <xdr:col>6</xdr:col>
      <xdr:colOff>944034</xdr:colOff>
      <xdr:row>2</xdr:row>
      <xdr:rowOff>65617</xdr:rowOff>
    </xdr:to>
    <xdr:pic>
      <xdr:nvPicPr>
        <xdr:cNvPr id="3" name="Picture 2"/>
        <xdr:cNvPicPr>
          <a:picLocks noChangeAspect="1"/>
        </xdr:cNvPicPr>
      </xdr:nvPicPr>
      <xdr:blipFill>
        <a:blip xmlns:r="http://schemas.openxmlformats.org/officeDocument/2006/relationships" r:embed="rId1"/>
        <a:stretch>
          <a:fillRect/>
        </a:stretch>
      </xdr:blipFill>
      <xdr:spPr>
        <a:xfrm>
          <a:off x="7653867" y="1219200"/>
          <a:ext cx="2552700" cy="9292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522942</xdr:colOff>
      <xdr:row>0</xdr:row>
      <xdr:rowOff>149698</xdr:rowOff>
    </xdr:from>
    <xdr:to>
      <xdr:col>8</xdr:col>
      <xdr:colOff>735638</xdr:colOff>
      <xdr:row>4</xdr:row>
      <xdr:rowOff>107012</xdr:rowOff>
    </xdr:to>
    <xdr:pic>
      <xdr:nvPicPr>
        <xdr:cNvPr id="2" name="Picture 1"/>
        <xdr:cNvPicPr>
          <a:picLocks noChangeAspect="1"/>
        </xdr:cNvPicPr>
      </xdr:nvPicPr>
      <xdr:blipFill>
        <a:blip xmlns:r="http://schemas.openxmlformats.org/officeDocument/2006/relationships" r:embed="rId1"/>
        <a:stretch>
          <a:fillRect/>
        </a:stretch>
      </xdr:blipFill>
      <xdr:spPr>
        <a:xfrm>
          <a:off x="10548471" y="149698"/>
          <a:ext cx="2842343" cy="9733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ett/Dropbox/2013/Pricing/PreSeason/2013%20Dealer%20Order%20Form.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ALER INFORMATION"/>
      <sheetName val="2013 Dealer Order Form"/>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B1:N83"/>
  <sheetViews>
    <sheetView showGridLines="0" tabSelected="1" view="pageLayout" zoomScale="75" zoomScaleNormal="75" zoomScaleSheetLayoutView="75" zoomScalePageLayoutView="75" workbookViewId="0">
      <selection activeCell="E9" sqref="E9:H10"/>
    </sheetView>
  </sheetViews>
  <sheetFormatPr baseColWidth="10" defaultColWidth="7.85546875" defaultRowHeight="13" x14ac:dyDescent="0"/>
  <cols>
    <col min="1" max="1" width="2.5703125" style="74" customWidth="1"/>
    <col min="2" max="2" width="25.85546875" style="74" customWidth="1"/>
    <col min="3" max="3" width="24.7109375" style="74" customWidth="1"/>
    <col min="4" max="4" width="14" style="74" customWidth="1"/>
    <col min="5" max="5" width="22.5703125" style="74" customWidth="1"/>
    <col min="6" max="6" width="14" style="74" customWidth="1"/>
    <col min="7" max="7" width="65" style="59" customWidth="1"/>
    <col min="8" max="8" width="26.140625" style="168" customWidth="1"/>
    <col min="9" max="9" width="16.28515625" style="74" customWidth="1"/>
    <col min="10" max="10" width="51.42578125" style="74" customWidth="1"/>
    <col min="11" max="11" width="10.42578125" style="74" customWidth="1"/>
    <col min="12" max="12" width="14.140625" style="74" customWidth="1"/>
    <col min="13" max="13" width="15.42578125" style="74" customWidth="1"/>
    <col min="14" max="14" width="17.42578125" style="74" customWidth="1"/>
    <col min="15" max="16384" width="7.85546875" style="74"/>
  </cols>
  <sheetData>
    <row r="1" spans="2:10" ht="110" customHeight="1">
      <c r="B1" s="374" t="s">
        <v>567</v>
      </c>
      <c r="C1" s="374"/>
      <c r="D1" s="374"/>
      <c r="E1" s="374"/>
      <c r="F1" s="374"/>
      <c r="G1" s="374"/>
      <c r="H1" s="374"/>
    </row>
    <row r="2" spans="2:10" ht="53" customHeight="1">
      <c r="I2" s="169"/>
      <c r="J2" s="169"/>
    </row>
    <row r="3" spans="2:10" ht="18" customHeight="1" thickBot="1">
      <c r="D3" s="55"/>
      <c r="E3" s="170"/>
      <c r="G3" s="74"/>
      <c r="H3" s="74"/>
    </row>
    <row r="4" spans="2:10" ht="37.5" customHeight="1" thickTop="1" thickBot="1">
      <c r="B4" s="299" t="s">
        <v>365</v>
      </c>
      <c r="C4" s="300"/>
      <c r="D4" s="300"/>
      <c r="E4" s="300"/>
      <c r="F4" s="300"/>
      <c r="G4" s="300"/>
      <c r="H4" s="301"/>
    </row>
    <row r="5" spans="2:10" ht="69" customHeight="1" thickTop="1">
      <c r="B5" s="375" t="s">
        <v>618</v>
      </c>
      <c r="C5" s="375"/>
      <c r="D5" s="375"/>
      <c r="E5" s="375"/>
      <c r="F5" s="375"/>
      <c r="G5" s="375"/>
      <c r="H5" s="375"/>
    </row>
    <row r="6" spans="2:10" ht="31.5" customHeight="1" thickBot="1">
      <c r="F6" s="56"/>
    </row>
    <row r="7" spans="2:10" ht="33.75" customHeight="1" thickTop="1" thickBot="1">
      <c r="B7" s="299" t="s">
        <v>366</v>
      </c>
      <c r="C7" s="300"/>
      <c r="D7" s="300"/>
      <c r="E7" s="300"/>
      <c r="F7" s="300"/>
      <c r="G7" s="300"/>
      <c r="H7" s="301"/>
    </row>
    <row r="8" spans="2:10" ht="33.75" customHeight="1" thickTop="1">
      <c r="B8" s="57"/>
      <c r="C8" s="58"/>
      <c r="D8" s="58"/>
      <c r="E8" s="58"/>
      <c r="F8" s="59"/>
      <c r="H8" s="171"/>
    </row>
    <row r="9" spans="2:10" ht="33.75" customHeight="1">
      <c r="B9" s="376" t="s">
        <v>367</v>
      </c>
      <c r="C9" s="377"/>
      <c r="D9" s="378"/>
      <c r="E9" s="382"/>
      <c r="F9" s="383"/>
      <c r="G9" s="383"/>
      <c r="H9" s="384"/>
    </row>
    <row r="10" spans="2:10" ht="33.75" customHeight="1">
      <c r="B10" s="379"/>
      <c r="C10" s="380"/>
      <c r="D10" s="381"/>
      <c r="E10" s="385"/>
      <c r="F10" s="386"/>
      <c r="G10" s="386"/>
      <c r="H10" s="387"/>
    </row>
    <row r="11" spans="2:10" ht="33.75" customHeight="1">
      <c r="B11" s="340" t="s">
        <v>368</v>
      </c>
      <c r="C11" s="341"/>
      <c r="D11" s="268" t="s">
        <v>369</v>
      </c>
      <c r="E11" s="365"/>
      <c r="F11" s="366"/>
      <c r="G11" s="366"/>
      <c r="H11" s="367"/>
    </row>
    <row r="12" spans="2:10" ht="33.75" customHeight="1">
      <c r="B12" s="361"/>
      <c r="C12" s="362"/>
      <c r="D12" s="269" t="s">
        <v>370</v>
      </c>
      <c r="E12" s="368"/>
      <c r="F12" s="369"/>
      <c r="G12" s="369"/>
      <c r="H12" s="370"/>
    </row>
    <row r="13" spans="2:10" ht="33.75" customHeight="1">
      <c r="B13" s="363"/>
      <c r="C13" s="364"/>
      <c r="D13" s="270" t="s">
        <v>371</v>
      </c>
      <c r="E13" s="371"/>
      <c r="F13" s="372"/>
      <c r="G13" s="372"/>
      <c r="H13" s="373"/>
    </row>
    <row r="14" spans="2:10" ht="33.75" customHeight="1">
      <c r="B14" s="340" t="s">
        <v>617</v>
      </c>
      <c r="C14" s="341"/>
      <c r="D14" s="268" t="s">
        <v>372</v>
      </c>
      <c r="E14" s="365"/>
      <c r="F14" s="366"/>
      <c r="G14" s="366"/>
      <c r="H14" s="367"/>
    </row>
    <row r="15" spans="2:10" ht="33.75" customHeight="1">
      <c r="B15" s="361"/>
      <c r="C15" s="362"/>
      <c r="D15" s="269" t="s">
        <v>370</v>
      </c>
      <c r="E15" s="368"/>
      <c r="F15" s="369"/>
      <c r="G15" s="369"/>
      <c r="H15" s="370"/>
    </row>
    <row r="16" spans="2:10" ht="33.75" customHeight="1">
      <c r="B16" s="363"/>
      <c r="C16" s="364"/>
      <c r="D16" s="271" t="s">
        <v>371</v>
      </c>
      <c r="E16" s="371"/>
      <c r="F16" s="372"/>
      <c r="G16" s="372"/>
      <c r="H16" s="373"/>
    </row>
    <row r="17" spans="2:14" ht="27" customHeight="1">
      <c r="B17" s="340" t="s">
        <v>373</v>
      </c>
      <c r="C17" s="341"/>
      <c r="D17" s="268" t="s">
        <v>374</v>
      </c>
      <c r="E17" s="344"/>
      <c r="F17" s="345"/>
      <c r="G17" s="345"/>
      <c r="H17" s="346"/>
    </row>
    <row r="18" spans="2:14" ht="27" customHeight="1" thickBot="1">
      <c r="B18" s="342"/>
      <c r="C18" s="343"/>
      <c r="D18" s="272" t="s">
        <v>375</v>
      </c>
      <c r="E18" s="347"/>
      <c r="F18" s="348"/>
      <c r="G18" s="348"/>
      <c r="H18" s="349"/>
      <c r="K18" s="64"/>
      <c r="L18" s="64"/>
      <c r="M18" s="64"/>
      <c r="N18" s="64"/>
    </row>
    <row r="19" spans="2:14" ht="9.75" customHeight="1">
      <c r="B19" s="172"/>
      <c r="C19" s="173"/>
      <c r="D19" s="173"/>
      <c r="E19" s="64"/>
      <c r="F19" s="59"/>
      <c r="G19" s="74"/>
      <c r="H19" s="74"/>
    </row>
    <row r="20" spans="2:14" ht="3.75" customHeight="1" thickBot="1">
      <c r="B20" s="172"/>
      <c r="C20" s="173"/>
      <c r="D20" s="173"/>
      <c r="E20" s="64"/>
      <c r="F20" s="59"/>
      <c r="G20" s="74"/>
      <c r="H20" s="74"/>
    </row>
    <row r="21" spans="2:14" ht="8.25" customHeight="1">
      <c r="B21" s="174"/>
      <c r="C21" s="175"/>
      <c r="D21" s="175"/>
      <c r="E21" s="350"/>
      <c r="F21" s="351"/>
      <c r="G21" s="351"/>
      <c r="H21" s="352"/>
    </row>
    <row r="22" spans="2:14" ht="25" customHeight="1">
      <c r="B22" s="353" t="s">
        <v>376</v>
      </c>
      <c r="C22" s="354"/>
      <c r="D22" s="354"/>
      <c r="E22" s="355" t="s">
        <v>377</v>
      </c>
      <c r="F22" s="356"/>
      <c r="G22" s="356"/>
      <c r="H22" s="357"/>
    </row>
    <row r="23" spans="2:14" ht="25" customHeight="1">
      <c r="B23" s="353"/>
      <c r="C23" s="354"/>
      <c r="D23" s="354"/>
      <c r="E23" s="355" t="s">
        <v>568</v>
      </c>
      <c r="F23" s="356"/>
      <c r="G23" s="356"/>
      <c r="H23" s="357"/>
    </row>
    <row r="24" spans="2:14" ht="25" customHeight="1">
      <c r="B24" s="353"/>
      <c r="C24" s="354"/>
      <c r="D24" s="354"/>
      <c r="E24" s="355" t="s">
        <v>569</v>
      </c>
      <c r="F24" s="356"/>
      <c r="G24" s="356"/>
      <c r="H24" s="357"/>
    </row>
    <row r="25" spans="2:14" ht="25" customHeight="1">
      <c r="B25" s="353"/>
      <c r="C25" s="354"/>
      <c r="D25" s="354"/>
      <c r="E25" s="355" t="s">
        <v>291</v>
      </c>
      <c r="F25" s="356"/>
      <c r="G25" s="356"/>
      <c r="H25" s="357"/>
    </row>
    <row r="26" spans="2:14" ht="25" customHeight="1">
      <c r="B26" s="353"/>
      <c r="C26" s="354"/>
      <c r="D26" s="354"/>
      <c r="E26" s="355" t="s">
        <v>169</v>
      </c>
      <c r="F26" s="356"/>
      <c r="G26" s="356"/>
      <c r="H26" s="357"/>
    </row>
    <row r="27" spans="2:14" ht="25" customHeight="1">
      <c r="B27" s="353"/>
      <c r="C27" s="354"/>
      <c r="D27" s="354"/>
      <c r="E27" s="355" t="s">
        <v>170</v>
      </c>
      <c r="F27" s="356"/>
      <c r="G27" s="356"/>
      <c r="H27" s="357"/>
    </row>
    <row r="28" spans="2:14" ht="25" customHeight="1">
      <c r="B28" s="61"/>
      <c r="C28" s="62"/>
      <c r="D28" s="62"/>
      <c r="E28" s="355" t="s">
        <v>171</v>
      </c>
      <c r="F28" s="356"/>
      <c r="G28" s="356"/>
      <c r="H28" s="357"/>
    </row>
    <row r="29" spans="2:14" ht="18" customHeight="1" thickBot="1">
      <c r="B29" s="176"/>
      <c r="C29" s="177"/>
      <c r="D29" s="177"/>
      <c r="E29" s="323"/>
      <c r="F29" s="324"/>
      <c r="G29" s="324"/>
      <c r="H29" s="325"/>
    </row>
    <row r="30" spans="2:14" ht="18" customHeight="1" thickBot="1">
      <c r="B30" s="75"/>
      <c r="C30" s="75"/>
      <c r="D30" s="75"/>
      <c r="E30" s="75"/>
      <c r="F30" s="75"/>
      <c r="G30" s="75"/>
      <c r="H30" s="75"/>
    </row>
    <row r="31" spans="2:14" ht="18.75" customHeight="1" thickTop="1">
      <c r="B31" s="326" t="s">
        <v>172</v>
      </c>
      <c r="C31" s="327"/>
      <c r="D31" s="327"/>
      <c r="E31" s="327"/>
      <c r="F31" s="327"/>
      <c r="G31" s="327"/>
      <c r="H31" s="328"/>
      <c r="I31" s="168"/>
    </row>
    <row r="32" spans="2:14" ht="18.75" customHeight="1" thickBot="1">
      <c r="B32" s="329"/>
      <c r="C32" s="330"/>
      <c r="D32" s="330"/>
      <c r="E32" s="330"/>
      <c r="F32" s="330"/>
      <c r="G32" s="330"/>
      <c r="H32" s="331"/>
      <c r="I32" s="168"/>
    </row>
    <row r="33" spans="2:14" ht="18" thickTop="1">
      <c r="B33" s="178"/>
      <c r="C33" s="64"/>
      <c r="D33" s="64"/>
      <c r="E33" s="64"/>
      <c r="F33" s="55"/>
      <c r="G33" s="63"/>
      <c r="H33" s="179"/>
      <c r="I33" s="59"/>
      <c r="J33" s="168"/>
    </row>
    <row r="34" spans="2:14" ht="41" customHeight="1">
      <c r="B34" s="178"/>
      <c r="C34" s="332" t="s">
        <v>179</v>
      </c>
      <c r="D34" s="332"/>
      <c r="E34" s="332"/>
      <c r="F34" s="64"/>
      <c r="G34" s="167" t="s">
        <v>180</v>
      </c>
      <c r="H34" s="65"/>
      <c r="I34" s="66"/>
      <c r="J34" s="168"/>
    </row>
    <row r="35" spans="2:14" ht="30" customHeight="1">
      <c r="B35" s="178"/>
      <c r="C35" s="358" t="s">
        <v>181</v>
      </c>
      <c r="D35" s="359"/>
      <c r="E35" s="360"/>
      <c r="F35" s="64"/>
      <c r="G35" s="158" t="s">
        <v>201</v>
      </c>
      <c r="H35" s="180"/>
      <c r="J35" s="168"/>
    </row>
    <row r="36" spans="2:14" ht="26" customHeight="1">
      <c r="B36" s="178"/>
      <c r="C36" s="333" t="s">
        <v>235</v>
      </c>
      <c r="D36" s="334"/>
      <c r="E36" s="335"/>
      <c r="F36" s="64"/>
      <c r="G36" s="336" t="s">
        <v>236</v>
      </c>
      <c r="H36" s="180"/>
      <c r="J36" s="168"/>
    </row>
    <row r="37" spans="2:14" ht="26" customHeight="1">
      <c r="B37" s="178"/>
      <c r="C37" s="333"/>
      <c r="D37" s="334"/>
      <c r="E37" s="335"/>
      <c r="F37" s="64"/>
      <c r="G37" s="336"/>
      <c r="H37" s="180"/>
      <c r="J37" s="168"/>
    </row>
    <row r="38" spans="2:14" ht="49" customHeight="1">
      <c r="B38" s="178"/>
      <c r="C38" s="337" t="s">
        <v>550</v>
      </c>
      <c r="D38" s="338"/>
      <c r="E38" s="339"/>
      <c r="F38" s="64"/>
      <c r="G38" s="159" t="s">
        <v>550</v>
      </c>
      <c r="H38" s="180"/>
      <c r="J38" s="168"/>
    </row>
    <row r="39" spans="2:14" ht="13" customHeight="1">
      <c r="B39" s="178"/>
      <c r="C39" s="160"/>
      <c r="D39" s="161"/>
      <c r="E39" s="162"/>
      <c r="F39" s="64"/>
      <c r="G39" s="163"/>
      <c r="H39" s="180"/>
      <c r="J39" s="168"/>
    </row>
    <row r="40" spans="2:14" ht="26" customHeight="1">
      <c r="B40" s="178"/>
      <c r="C40" s="337" t="s">
        <v>242</v>
      </c>
      <c r="D40" s="338"/>
      <c r="E40" s="339"/>
      <c r="F40" s="64"/>
      <c r="G40" s="159" t="s">
        <v>242</v>
      </c>
      <c r="H40" s="180"/>
      <c r="J40" s="168"/>
    </row>
    <row r="41" spans="2:14" ht="22" customHeight="1">
      <c r="B41" s="178"/>
      <c r="C41" s="275" t="s">
        <v>239</v>
      </c>
      <c r="D41" s="276"/>
      <c r="E41" s="277"/>
      <c r="F41" s="181"/>
      <c r="G41" s="164" t="s">
        <v>237</v>
      </c>
      <c r="H41" s="182"/>
      <c r="J41" s="168"/>
    </row>
    <row r="42" spans="2:14" ht="22" customHeight="1">
      <c r="B42" s="178"/>
      <c r="C42" s="275" t="s">
        <v>240</v>
      </c>
      <c r="D42" s="276"/>
      <c r="E42" s="277"/>
      <c r="F42" s="181"/>
      <c r="G42" s="164" t="s">
        <v>238</v>
      </c>
      <c r="H42" s="182"/>
      <c r="J42" s="168"/>
    </row>
    <row r="43" spans="2:14" ht="11" customHeight="1">
      <c r="B43" s="178"/>
      <c r="C43" s="278"/>
      <c r="D43" s="279"/>
      <c r="E43" s="280"/>
      <c r="F43" s="64"/>
      <c r="G43" s="165"/>
      <c r="H43" s="179"/>
      <c r="I43" s="59"/>
      <c r="J43" s="168"/>
    </row>
    <row r="44" spans="2:14">
      <c r="B44" s="178"/>
      <c r="C44" s="64"/>
      <c r="D44" s="64"/>
      <c r="E44" s="64"/>
      <c r="F44" s="64"/>
      <c r="G44" s="183"/>
      <c r="H44" s="179"/>
      <c r="I44" s="59"/>
      <c r="J44" s="168"/>
    </row>
    <row r="45" spans="2:14" ht="28" customHeight="1">
      <c r="B45" s="178"/>
      <c r="C45" s="313" t="s">
        <v>290</v>
      </c>
      <c r="D45" s="313"/>
      <c r="E45" s="313"/>
      <c r="F45" s="313"/>
      <c r="G45" s="313"/>
      <c r="H45" s="179"/>
      <c r="I45" s="59"/>
      <c r="J45" s="168"/>
    </row>
    <row r="46" spans="2:14" ht="14" thickBot="1">
      <c r="B46" s="184"/>
      <c r="C46" s="185"/>
      <c r="D46" s="185"/>
      <c r="E46" s="185"/>
      <c r="F46" s="185"/>
      <c r="G46" s="186"/>
      <c r="H46" s="187"/>
      <c r="I46" s="59"/>
      <c r="J46" s="168"/>
    </row>
    <row r="47" spans="2:14" ht="20" customHeight="1" thickBot="1">
      <c r="F47" s="60"/>
      <c r="G47" s="64"/>
      <c r="H47" s="74"/>
      <c r="I47" s="64"/>
      <c r="J47" s="64"/>
      <c r="K47" s="64"/>
      <c r="L47" s="64"/>
      <c r="M47" s="64"/>
      <c r="N47" s="64"/>
    </row>
    <row r="48" spans="2:14" ht="28" customHeight="1">
      <c r="B48" s="307" t="s">
        <v>241</v>
      </c>
      <c r="C48" s="308"/>
      <c r="D48" s="308"/>
      <c r="E48" s="314" t="s">
        <v>551</v>
      </c>
      <c r="F48" s="315"/>
      <c r="G48" s="315"/>
      <c r="H48" s="316"/>
    </row>
    <row r="49" spans="2:9" ht="28" customHeight="1">
      <c r="B49" s="309"/>
      <c r="C49" s="310"/>
      <c r="D49" s="310"/>
      <c r="E49" s="317"/>
      <c r="F49" s="318"/>
      <c r="G49" s="318"/>
      <c r="H49" s="319"/>
    </row>
    <row r="50" spans="2:9" ht="28" customHeight="1">
      <c r="B50" s="309"/>
      <c r="C50" s="310"/>
      <c r="D50" s="310"/>
      <c r="E50" s="317"/>
      <c r="F50" s="318"/>
      <c r="G50" s="318"/>
      <c r="H50" s="319"/>
    </row>
    <row r="51" spans="2:9" ht="28" customHeight="1">
      <c r="B51" s="309"/>
      <c r="C51" s="310"/>
      <c r="D51" s="310"/>
      <c r="E51" s="317"/>
      <c r="F51" s="318"/>
      <c r="G51" s="318"/>
      <c r="H51" s="319"/>
    </row>
    <row r="52" spans="2:9" ht="28" customHeight="1">
      <c r="B52" s="309"/>
      <c r="C52" s="310"/>
      <c r="D52" s="310"/>
      <c r="E52" s="317"/>
      <c r="F52" s="318"/>
      <c r="G52" s="318"/>
      <c r="H52" s="319"/>
    </row>
    <row r="53" spans="2:9" ht="28" customHeight="1" thickBot="1">
      <c r="B53" s="311"/>
      <c r="C53" s="312"/>
      <c r="D53" s="312"/>
      <c r="E53" s="320"/>
      <c r="F53" s="321"/>
      <c r="G53" s="321"/>
      <c r="H53" s="322"/>
    </row>
    <row r="54" spans="2:9" ht="65" customHeight="1" thickBot="1">
      <c r="B54" s="75"/>
      <c r="C54" s="75"/>
      <c r="D54" s="75"/>
      <c r="E54" s="75"/>
      <c r="F54" s="75"/>
      <c r="G54" s="75"/>
      <c r="H54" s="75"/>
    </row>
    <row r="55" spans="2:9" ht="18.75" customHeight="1" thickTop="1">
      <c r="B55" s="291" t="s">
        <v>199</v>
      </c>
      <c r="C55" s="292"/>
      <c r="D55" s="292"/>
      <c r="E55" s="292"/>
      <c r="F55" s="292"/>
      <c r="G55" s="292"/>
      <c r="H55" s="293"/>
      <c r="I55" s="168"/>
    </row>
    <row r="56" spans="2:9" ht="18.75" customHeight="1" thickBot="1">
      <c r="B56" s="294"/>
      <c r="C56" s="295"/>
      <c r="D56" s="295"/>
      <c r="E56" s="295"/>
      <c r="F56" s="295"/>
      <c r="G56" s="295"/>
      <c r="H56" s="296"/>
      <c r="I56" s="168"/>
    </row>
    <row r="57" spans="2:9" ht="14.25" customHeight="1" thickTop="1">
      <c r="B57" s="188"/>
      <c r="C57" s="189"/>
      <c r="D57" s="189"/>
      <c r="E57" s="189"/>
      <c r="F57" s="190"/>
      <c r="G57" s="190"/>
      <c r="H57" s="191"/>
    </row>
    <row r="58" spans="2:9" ht="36.75" customHeight="1">
      <c r="B58" s="192"/>
      <c r="C58" s="166" t="s">
        <v>243</v>
      </c>
      <c r="D58" s="166" t="s">
        <v>244</v>
      </c>
      <c r="E58" s="193"/>
      <c r="F58" s="297" t="s">
        <v>619</v>
      </c>
      <c r="G58" s="298"/>
      <c r="H58" s="194"/>
    </row>
    <row r="59" spans="2:9" ht="36.75" customHeight="1">
      <c r="B59" s="192"/>
      <c r="C59" s="76">
        <v>500</v>
      </c>
      <c r="D59" s="77">
        <v>2.75</v>
      </c>
      <c r="E59" s="193"/>
      <c r="F59" s="298"/>
      <c r="G59" s="298"/>
      <c r="H59" s="194"/>
    </row>
    <row r="60" spans="2:9" ht="36.75" customHeight="1">
      <c r="B60" s="192"/>
      <c r="C60" s="76">
        <v>275</v>
      </c>
      <c r="D60" s="77">
        <v>3</v>
      </c>
      <c r="E60" s="193"/>
      <c r="F60" s="298"/>
      <c r="G60" s="298"/>
      <c r="H60" s="194"/>
    </row>
    <row r="61" spans="2:9" ht="36.75" customHeight="1">
      <c r="B61" s="192"/>
      <c r="C61" s="78">
        <v>150</v>
      </c>
      <c r="D61" s="79">
        <v>3.25</v>
      </c>
      <c r="E61" s="193"/>
      <c r="F61" s="298"/>
      <c r="G61" s="298"/>
      <c r="H61" s="194"/>
    </row>
    <row r="62" spans="2:9" ht="36.75" customHeight="1">
      <c r="B62" s="192"/>
      <c r="C62" s="193"/>
      <c r="D62" s="195"/>
      <c r="E62" s="193"/>
      <c r="F62" s="298"/>
      <c r="G62" s="298"/>
      <c r="H62" s="194"/>
    </row>
    <row r="63" spans="2:9" ht="20" customHeight="1" thickBot="1">
      <c r="B63" s="196"/>
      <c r="C63" s="197"/>
      <c r="D63" s="197"/>
      <c r="E63" s="197"/>
      <c r="F63" s="198"/>
      <c r="G63" s="198"/>
      <c r="H63" s="199"/>
    </row>
    <row r="64" spans="2:9" ht="9.75" customHeight="1" thickTop="1">
      <c r="B64" s="172"/>
      <c r="C64" s="173"/>
      <c r="D64" s="173"/>
      <c r="E64" s="64"/>
      <c r="F64" s="59"/>
      <c r="G64" s="74"/>
      <c r="H64" s="74"/>
    </row>
    <row r="65" spans="2:8" ht="29" customHeight="1" thickBot="1">
      <c r="F65" s="64"/>
      <c r="G65" s="74"/>
      <c r="H65" s="74"/>
    </row>
    <row r="66" spans="2:8" ht="51" customHeight="1" thickTop="1" thickBot="1">
      <c r="B66" s="299" t="s">
        <v>173</v>
      </c>
      <c r="C66" s="300"/>
      <c r="D66" s="300"/>
      <c r="E66" s="300"/>
      <c r="F66" s="300"/>
      <c r="G66" s="300"/>
      <c r="H66" s="301"/>
    </row>
    <row r="67" spans="2:8" ht="14" thickTop="1">
      <c r="B67" s="178"/>
      <c r="C67" s="64"/>
      <c r="D67" s="64"/>
      <c r="E67" s="64"/>
      <c r="F67" s="64"/>
      <c r="G67" s="64"/>
      <c r="H67" s="179"/>
    </row>
    <row r="68" spans="2:8" ht="16" customHeight="1">
      <c r="B68" s="178"/>
      <c r="C68" s="64"/>
      <c r="D68" s="64"/>
      <c r="E68" s="64"/>
      <c r="F68" s="64"/>
      <c r="G68" s="64"/>
      <c r="H68" s="179"/>
    </row>
    <row r="69" spans="2:8" ht="12" customHeight="1">
      <c r="B69" s="281" t="s">
        <v>174</v>
      </c>
      <c r="C69" s="282"/>
      <c r="D69" s="285" t="s">
        <v>552</v>
      </c>
      <c r="E69" s="286"/>
      <c r="F69" s="286"/>
      <c r="G69" s="286"/>
      <c r="H69" s="302"/>
    </row>
    <row r="70" spans="2:8" ht="64" customHeight="1">
      <c r="B70" s="283"/>
      <c r="C70" s="284"/>
      <c r="D70" s="287"/>
      <c r="E70" s="288"/>
      <c r="F70" s="288"/>
      <c r="G70" s="288"/>
      <c r="H70" s="303"/>
    </row>
    <row r="71" spans="2:8" ht="8" customHeight="1">
      <c r="B71" s="178"/>
      <c r="C71" s="64"/>
      <c r="D71" s="67"/>
      <c r="E71" s="157"/>
      <c r="F71" s="67"/>
      <c r="G71" s="67"/>
      <c r="H71" s="200"/>
    </row>
    <row r="72" spans="2:8" ht="16" customHeight="1">
      <c r="B72" s="178"/>
      <c r="C72" s="64"/>
      <c r="D72" s="67"/>
      <c r="E72" s="157"/>
      <c r="F72" s="67"/>
      <c r="G72" s="67"/>
      <c r="H72" s="200"/>
    </row>
    <row r="73" spans="2:8" ht="12" customHeight="1">
      <c r="B73" s="281" t="s">
        <v>175</v>
      </c>
      <c r="C73" s="282"/>
      <c r="D73" s="285" t="s">
        <v>176</v>
      </c>
      <c r="E73" s="286"/>
      <c r="F73" s="286"/>
      <c r="G73" s="286"/>
      <c r="H73" s="302"/>
    </row>
    <row r="74" spans="2:8" ht="65" customHeight="1">
      <c r="B74" s="283"/>
      <c r="C74" s="284"/>
      <c r="D74" s="304"/>
      <c r="E74" s="305"/>
      <c r="F74" s="305"/>
      <c r="G74" s="305"/>
      <c r="H74" s="306"/>
    </row>
    <row r="75" spans="2:8" ht="25" customHeight="1">
      <c r="B75" s="68"/>
      <c r="C75" s="69"/>
      <c r="D75" s="70"/>
      <c r="E75" s="70"/>
      <c r="F75" s="70"/>
      <c r="G75" s="70"/>
      <c r="H75" s="71"/>
    </row>
    <row r="76" spans="2:8" ht="12" customHeight="1">
      <c r="B76" s="281" t="s">
        <v>177</v>
      </c>
      <c r="C76" s="282"/>
      <c r="D76" s="285" t="s">
        <v>178</v>
      </c>
      <c r="E76" s="286"/>
      <c r="F76" s="286" t="s">
        <v>6</v>
      </c>
      <c r="G76" s="289"/>
      <c r="H76" s="201"/>
    </row>
    <row r="77" spans="2:8" ht="64" customHeight="1">
      <c r="B77" s="283"/>
      <c r="C77" s="284"/>
      <c r="D77" s="287"/>
      <c r="E77" s="288"/>
      <c r="F77" s="290"/>
      <c r="G77" s="290"/>
      <c r="H77" s="202"/>
    </row>
    <row r="78" spans="2:8" hidden="1">
      <c r="B78" s="178"/>
      <c r="C78" s="64"/>
      <c r="D78" s="64"/>
      <c r="E78" s="183"/>
      <c r="F78" s="64"/>
      <c r="H78" s="171"/>
    </row>
    <row r="79" spans="2:8" ht="2" customHeight="1">
      <c r="B79" s="178"/>
      <c r="C79" s="64"/>
      <c r="D79" s="64"/>
      <c r="E79" s="64"/>
      <c r="F79" s="64"/>
      <c r="G79" s="64"/>
      <c r="H79" s="179"/>
    </row>
    <row r="80" spans="2:8" ht="12" customHeight="1" thickBot="1">
      <c r="B80" s="184"/>
      <c r="C80" s="185"/>
      <c r="D80" s="185"/>
      <c r="E80" s="185"/>
      <c r="F80" s="185"/>
      <c r="G80" s="185"/>
      <c r="H80" s="187"/>
    </row>
    <row r="81" spans="2:8">
      <c r="G81" s="74"/>
      <c r="H81" s="74"/>
    </row>
    <row r="82" spans="2:8">
      <c r="G82" s="74"/>
      <c r="H82" s="74"/>
    </row>
    <row r="83" spans="2:8" ht="12" customHeight="1">
      <c r="B83" s="72"/>
      <c r="C83" s="73"/>
      <c r="D83" s="63"/>
      <c r="E83" s="64"/>
      <c r="G83" s="74"/>
      <c r="H83" s="74"/>
    </row>
  </sheetData>
  <mergeCells count="50">
    <mergeCell ref="B1:H1"/>
    <mergeCell ref="B4:H4"/>
    <mergeCell ref="B5:H5"/>
    <mergeCell ref="B7:H7"/>
    <mergeCell ref="B9:D10"/>
    <mergeCell ref="E9:H10"/>
    <mergeCell ref="B11:C13"/>
    <mergeCell ref="E11:H11"/>
    <mergeCell ref="E12:H12"/>
    <mergeCell ref="E13:H13"/>
    <mergeCell ref="B14:C16"/>
    <mergeCell ref="E14:H14"/>
    <mergeCell ref="E15:H15"/>
    <mergeCell ref="E16:H16"/>
    <mergeCell ref="C40:E40"/>
    <mergeCell ref="C41:E41"/>
    <mergeCell ref="B17:C18"/>
    <mergeCell ref="E17:H17"/>
    <mergeCell ref="E18:H18"/>
    <mergeCell ref="E21:H21"/>
    <mergeCell ref="C38:E38"/>
    <mergeCell ref="B22:D27"/>
    <mergeCell ref="E22:H22"/>
    <mergeCell ref="E23:H23"/>
    <mergeCell ref="E24:H24"/>
    <mergeCell ref="E25:H25"/>
    <mergeCell ref="E26:H26"/>
    <mergeCell ref="E27:H27"/>
    <mergeCell ref="C35:E35"/>
    <mergeCell ref="E28:H28"/>
    <mergeCell ref="E29:H29"/>
    <mergeCell ref="B31:H32"/>
    <mergeCell ref="C34:E34"/>
    <mergeCell ref="C36:E37"/>
    <mergeCell ref="G36:G37"/>
    <mergeCell ref="C42:E42"/>
    <mergeCell ref="C43:E43"/>
    <mergeCell ref="B76:C77"/>
    <mergeCell ref="D76:E77"/>
    <mergeCell ref="F76:G77"/>
    <mergeCell ref="B55:H56"/>
    <mergeCell ref="F58:G62"/>
    <mergeCell ref="B66:H66"/>
    <mergeCell ref="B69:C70"/>
    <mergeCell ref="D69:H70"/>
    <mergeCell ref="B73:C74"/>
    <mergeCell ref="D73:H74"/>
    <mergeCell ref="B48:D53"/>
    <mergeCell ref="C45:G45"/>
    <mergeCell ref="E48:H53"/>
  </mergeCells>
  <phoneticPr fontId="30" type="noConversion"/>
  <conditionalFormatting sqref="D73 B69 D69 B73 B84:E84 B17 B90:E65352 D78:E78 B78:C79 E15:E16 B9:B11 B14:C16 C9:C10 B4 D3:F3 B66 I3:J3 G87:J65354 F78:F65353 I1:J1 E18 D9:D18 K1:HB18 F8 I43:I46 G34:G35 G44 I22:HD30 D33:H33 D29 G78:J78 F67:F68 B71:F72 B7:E8 I73:I75 J70:J75 B76 J77 H76:H77 F76:G76 I31:I34 J31:HD46 G46 F65 K65:HB65355 H34:H46">
    <cfRule type="cellIs" dxfId="24" priority="9" stopIfTrue="1" operator="equal">
      <formula>"ALREADY CARDED"</formula>
    </cfRule>
    <cfRule type="cellIs" dxfId="23" priority="10" stopIfTrue="1" operator="equal">
      <formula>"NOT CARDABLE"</formula>
    </cfRule>
  </conditionalFormatting>
  <conditionalFormatting sqref="I47:HB47">
    <cfRule type="cellIs" dxfId="22" priority="5" stopIfTrue="1" operator="equal">
      <formula>"ALREADY CARDED"</formula>
    </cfRule>
    <cfRule type="cellIs" dxfId="21" priority="6" stopIfTrue="1" operator="equal">
      <formula>"NOT CARDABLE"</formula>
    </cfRule>
  </conditionalFormatting>
  <conditionalFormatting sqref="C35">
    <cfRule type="cellIs" dxfId="20" priority="3" stopIfTrue="1" operator="equal">
      <formula>"ALREADY CARDED"</formula>
    </cfRule>
    <cfRule type="cellIs" dxfId="19" priority="4" stopIfTrue="1" operator="equal">
      <formula>"NOT CARDABLE"</formula>
    </cfRule>
  </conditionalFormatting>
  <conditionalFormatting sqref="I54:HD56">
    <cfRule type="cellIs" dxfId="18" priority="1" stopIfTrue="1" operator="equal">
      <formula>"ALREADY CARDED"</formula>
    </cfRule>
    <cfRule type="cellIs" dxfId="17" priority="2" stopIfTrue="1" operator="equal">
      <formula>"NOT CARDABLE"</formula>
    </cfRule>
  </conditionalFormatting>
  <pageMargins left="0.75" right="0.75" top="0.75" bottom="0.75" header="0.5" footer="0.5"/>
  <pageSetup scale="30" orientation="portrait"/>
  <drawing r:id="rId1"/>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12"/>
  <sheetViews>
    <sheetView zoomScale="85" zoomScaleNormal="85" zoomScalePageLayoutView="85" workbookViewId="0">
      <selection activeCell="P87" sqref="P87:T87"/>
    </sheetView>
  </sheetViews>
  <sheetFormatPr baseColWidth="10" defaultRowHeight="20" customHeight="1" outlineLevelCol="1" x14ac:dyDescent="0"/>
  <cols>
    <col min="1" max="1" width="13.42578125" style="1" customWidth="1"/>
    <col min="2" max="2" width="6.7109375" style="2" customWidth="1"/>
    <col min="3" max="3" width="44.85546875" style="1" customWidth="1"/>
    <col min="4" max="4" width="16.42578125" style="2" customWidth="1"/>
    <col min="5" max="5" width="16.42578125" style="1" customWidth="1"/>
    <col min="6" max="6" width="14.7109375" style="3" customWidth="1"/>
    <col min="7" max="9" width="14.7109375" style="4" customWidth="1"/>
    <col min="10" max="10" width="10.7109375" style="27" hidden="1" customWidth="1" outlineLevel="1"/>
    <col min="11" max="11" width="10.7109375" style="23" hidden="1" customWidth="1" outlineLevel="1"/>
    <col min="12" max="13" width="10.7109375" style="24" hidden="1" customWidth="1" outlineLevel="1"/>
    <col min="14" max="14" width="12" style="25" customWidth="1" collapsed="1"/>
    <col min="15" max="15" width="11.28515625" style="25" hidden="1" customWidth="1" outlineLevel="1"/>
    <col min="16" max="16" width="2.85546875" style="87" customWidth="1" collapsed="1"/>
    <col min="17" max="20" width="2.85546875" style="87" customWidth="1"/>
    <col min="21" max="21" width="2.85546875" style="87" hidden="1" customWidth="1" outlineLevel="1"/>
    <col min="22" max="23" width="10.7109375" style="87" hidden="1" customWidth="1" outlineLevel="1"/>
    <col min="24" max="24" width="2.85546875" style="87" customWidth="1" collapsed="1"/>
    <col min="25" max="28" width="2.85546875" style="87" customWidth="1"/>
    <col min="29" max="29" width="3.28515625" style="87" hidden="1" customWidth="1" outlineLevel="1"/>
    <col min="30" max="31" width="10.7109375" style="87" hidden="1" customWidth="1" outlineLevel="1"/>
    <col min="32" max="32" width="2.85546875" style="87" customWidth="1" collapsed="1"/>
    <col min="33" max="36" width="2.85546875" style="87" customWidth="1"/>
    <col min="37" max="37" width="3" style="87" hidden="1" customWidth="1" outlineLevel="1"/>
    <col min="38" max="39" width="10.7109375" style="87" hidden="1" customWidth="1" outlineLevel="1"/>
    <col min="40" max="40" width="2.85546875" style="87" customWidth="1" collapsed="1"/>
    <col min="41" max="44" width="2.85546875" style="87" customWidth="1"/>
    <col min="45" max="45" width="2.7109375" style="26" hidden="1" customWidth="1" outlineLevel="1"/>
    <col min="46" max="47" width="11.5703125" style="87" hidden="1" customWidth="1" outlineLevel="1"/>
    <col min="48" max="48" width="21.85546875" style="87" customWidth="1" collapsed="1"/>
    <col min="49" max="49" width="48.5703125" style="46" hidden="1" customWidth="1" outlineLevel="1"/>
    <col min="50" max="50" width="50.5703125" style="46" hidden="1" customWidth="1" outlineLevel="1"/>
    <col min="51" max="51" width="41.42578125" style="46" hidden="1" customWidth="1" outlineLevel="1"/>
    <col min="52" max="52" width="10.7109375" style="26" collapsed="1"/>
    <col min="53" max="16384" width="10.7109375" style="26"/>
  </cols>
  <sheetData>
    <row r="1" spans="1:51" ht="20" customHeight="1">
      <c r="A1" s="391" t="s">
        <v>567</v>
      </c>
      <c r="B1" s="391"/>
      <c r="C1" s="391"/>
      <c r="D1" s="391"/>
      <c r="E1" s="391"/>
      <c r="F1" s="391"/>
      <c r="G1" s="391"/>
      <c r="H1" s="391"/>
      <c r="I1" s="391"/>
      <c r="J1" s="203"/>
      <c r="K1" s="203"/>
    </row>
    <row r="2" spans="1:51" ht="20" customHeight="1">
      <c r="A2" s="391"/>
      <c r="B2" s="391"/>
      <c r="C2" s="391"/>
      <c r="D2" s="391"/>
      <c r="E2" s="391"/>
      <c r="F2" s="391"/>
      <c r="G2" s="391"/>
      <c r="H2" s="391"/>
      <c r="I2" s="391"/>
      <c r="J2" s="203"/>
      <c r="K2" s="203"/>
    </row>
    <row r="3" spans="1:51" ht="20" customHeight="1">
      <c r="A3" s="391"/>
      <c r="B3" s="391"/>
      <c r="C3" s="391"/>
      <c r="D3" s="391"/>
      <c r="E3" s="391"/>
      <c r="F3" s="391"/>
      <c r="G3" s="391"/>
      <c r="H3" s="391"/>
      <c r="I3" s="391"/>
      <c r="J3" s="203"/>
      <c r="K3" s="203"/>
      <c r="P3" s="421" t="s">
        <v>161</v>
      </c>
      <c r="Q3" s="422"/>
      <c r="R3" s="422"/>
      <c r="S3" s="422"/>
      <c r="T3" s="423"/>
      <c r="U3" s="204"/>
      <c r="V3" s="204"/>
      <c r="W3" s="204"/>
      <c r="X3" s="427" t="s">
        <v>162</v>
      </c>
      <c r="Y3" s="428"/>
      <c r="Z3" s="428"/>
      <c r="AA3" s="428"/>
      <c r="AB3" s="429"/>
      <c r="AC3" s="205"/>
      <c r="AD3" s="204"/>
      <c r="AE3" s="204"/>
      <c r="AF3" s="421" t="s">
        <v>163</v>
      </c>
      <c r="AG3" s="422"/>
      <c r="AH3" s="422"/>
      <c r="AI3" s="422"/>
      <c r="AJ3" s="423"/>
      <c r="AK3" s="433"/>
      <c r="AL3" s="434"/>
      <c r="AM3" s="205"/>
      <c r="AN3" s="427" t="s">
        <v>164</v>
      </c>
      <c r="AO3" s="428"/>
      <c r="AP3" s="428"/>
      <c r="AQ3" s="428"/>
      <c r="AR3" s="429"/>
      <c r="AW3" s="87"/>
      <c r="AX3" s="87"/>
      <c r="AY3" s="87"/>
    </row>
    <row r="4" spans="1:51" ht="20" customHeight="1">
      <c r="A4" s="391"/>
      <c r="B4" s="391"/>
      <c r="C4" s="391"/>
      <c r="D4" s="391"/>
      <c r="E4" s="391"/>
      <c r="F4" s="391"/>
      <c r="G4" s="391"/>
      <c r="H4" s="391"/>
      <c r="I4" s="391"/>
      <c r="J4" s="203"/>
      <c r="K4" s="203"/>
      <c r="P4" s="424"/>
      <c r="Q4" s="425"/>
      <c r="R4" s="425"/>
      <c r="S4" s="425"/>
      <c r="T4" s="426"/>
      <c r="U4" s="204"/>
      <c r="V4" s="204"/>
      <c r="W4" s="204"/>
      <c r="X4" s="430"/>
      <c r="Y4" s="431"/>
      <c r="Z4" s="431"/>
      <c r="AA4" s="431"/>
      <c r="AB4" s="432"/>
      <c r="AC4" s="204"/>
      <c r="AD4" s="204"/>
      <c r="AE4" s="204"/>
      <c r="AF4" s="424"/>
      <c r="AG4" s="425"/>
      <c r="AH4" s="425"/>
      <c r="AI4" s="425"/>
      <c r="AJ4" s="426"/>
      <c r="AK4" s="433"/>
      <c r="AL4" s="434"/>
      <c r="AM4" s="205"/>
      <c r="AN4" s="430"/>
      <c r="AO4" s="431"/>
      <c r="AP4" s="431"/>
      <c r="AQ4" s="431"/>
      <c r="AR4" s="432"/>
      <c r="AW4" s="87"/>
      <c r="AX4" s="87"/>
      <c r="AY4" s="87"/>
    </row>
    <row r="5" spans="1:51" ht="20" customHeight="1">
      <c r="A5" s="391"/>
      <c r="B5" s="391"/>
      <c r="C5" s="391"/>
      <c r="D5" s="391"/>
      <c r="E5" s="391"/>
      <c r="F5" s="391"/>
      <c r="G5" s="391"/>
      <c r="H5" s="391"/>
      <c r="I5" s="391"/>
      <c r="J5" s="203"/>
      <c r="K5" s="203"/>
      <c r="N5" s="28" t="s">
        <v>196</v>
      </c>
      <c r="O5" s="25" t="s">
        <v>196</v>
      </c>
      <c r="P5" s="416"/>
      <c r="Q5" s="417"/>
      <c r="R5" s="417"/>
      <c r="S5" s="417"/>
      <c r="T5" s="418"/>
      <c r="U5" s="86"/>
      <c r="X5" s="435"/>
      <c r="Y5" s="436"/>
      <c r="Z5" s="436"/>
      <c r="AA5" s="436"/>
      <c r="AB5" s="437"/>
      <c r="AC5" s="29"/>
      <c r="AD5" s="86"/>
      <c r="AF5" s="416"/>
      <c r="AG5" s="417"/>
      <c r="AH5" s="417"/>
      <c r="AI5" s="417"/>
      <c r="AJ5" s="418"/>
      <c r="AK5" s="438"/>
      <c r="AL5" s="439"/>
      <c r="AM5" s="30"/>
      <c r="AN5" s="435"/>
      <c r="AO5" s="436"/>
      <c r="AP5" s="436"/>
      <c r="AQ5" s="436"/>
      <c r="AR5" s="437"/>
      <c r="AW5" s="87"/>
      <c r="AX5" s="87"/>
      <c r="AY5" s="87"/>
    </row>
    <row r="6" spans="1:51" ht="20" customHeight="1">
      <c r="N6" s="28" t="s">
        <v>197</v>
      </c>
      <c r="O6" s="25" t="s">
        <v>197</v>
      </c>
      <c r="P6" s="416"/>
      <c r="Q6" s="417"/>
      <c r="R6" s="417"/>
      <c r="S6" s="417"/>
      <c r="T6" s="418"/>
      <c r="U6" s="86"/>
      <c r="X6" s="435"/>
      <c r="Y6" s="436"/>
      <c r="Z6" s="436"/>
      <c r="AA6" s="436"/>
      <c r="AB6" s="437"/>
      <c r="AC6" s="86"/>
      <c r="AD6" s="86"/>
      <c r="AF6" s="416"/>
      <c r="AG6" s="417"/>
      <c r="AH6" s="417"/>
      <c r="AI6" s="417"/>
      <c r="AJ6" s="418"/>
      <c r="AK6" s="440"/>
      <c r="AL6" s="441"/>
      <c r="AM6" s="30"/>
      <c r="AN6" s="435"/>
      <c r="AO6" s="436"/>
      <c r="AP6" s="436"/>
      <c r="AQ6" s="436"/>
      <c r="AR6" s="437"/>
      <c r="AW6" s="87"/>
      <c r="AX6" s="87"/>
      <c r="AY6" s="87"/>
    </row>
    <row r="7" spans="1:51" ht="20" customHeight="1">
      <c r="A7" s="469" t="s">
        <v>278</v>
      </c>
      <c r="B7" s="469" t="s">
        <v>202</v>
      </c>
      <c r="C7" s="469" t="s">
        <v>279</v>
      </c>
      <c r="D7" s="469" t="s">
        <v>280</v>
      </c>
      <c r="E7" s="469" t="s">
        <v>281</v>
      </c>
      <c r="F7" s="470" t="s">
        <v>282</v>
      </c>
      <c r="G7" s="470" t="s">
        <v>283</v>
      </c>
      <c r="H7" s="470" t="s">
        <v>284</v>
      </c>
      <c r="I7" s="471" t="s">
        <v>285</v>
      </c>
      <c r="J7" s="406" t="s">
        <v>283</v>
      </c>
      <c r="K7" s="408" t="s">
        <v>284</v>
      </c>
      <c r="L7" s="410" t="s">
        <v>285</v>
      </c>
      <c r="M7" s="412" t="s">
        <v>502</v>
      </c>
      <c r="N7" s="414" t="s">
        <v>553</v>
      </c>
      <c r="O7" s="12"/>
      <c r="P7" s="442"/>
      <c r="Q7" s="443"/>
      <c r="R7" s="443"/>
      <c r="S7" s="443"/>
      <c r="T7" s="444"/>
      <c r="U7" s="19"/>
      <c r="V7" s="19" t="s">
        <v>503</v>
      </c>
      <c r="W7" s="19" t="s">
        <v>503</v>
      </c>
      <c r="X7" s="448"/>
      <c r="Y7" s="449"/>
      <c r="Z7" s="449"/>
      <c r="AA7" s="449"/>
      <c r="AB7" s="450"/>
      <c r="AC7" s="19"/>
      <c r="AD7" s="19" t="s">
        <v>503</v>
      </c>
      <c r="AE7" s="19" t="s">
        <v>503</v>
      </c>
      <c r="AF7" s="442"/>
      <c r="AG7" s="443"/>
      <c r="AH7" s="443"/>
      <c r="AI7" s="443"/>
      <c r="AJ7" s="444"/>
      <c r="AK7" s="19"/>
      <c r="AL7" s="19" t="s">
        <v>503</v>
      </c>
      <c r="AM7" s="19" t="s">
        <v>503</v>
      </c>
      <c r="AN7" s="448"/>
      <c r="AO7" s="449"/>
      <c r="AP7" s="449"/>
      <c r="AQ7" s="449"/>
      <c r="AR7" s="450"/>
      <c r="AS7" s="31"/>
      <c r="AT7" s="19" t="s">
        <v>503</v>
      </c>
      <c r="AU7" s="19" t="s">
        <v>503</v>
      </c>
      <c r="AV7" s="454" t="s">
        <v>469</v>
      </c>
      <c r="AW7" s="51" t="s">
        <v>503</v>
      </c>
      <c r="AX7" s="51" t="s">
        <v>503</v>
      </c>
      <c r="AY7" s="51"/>
    </row>
    <row r="8" spans="1:51" ht="20" customHeight="1">
      <c r="A8" s="469"/>
      <c r="B8" s="469"/>
      <c r="C8" s="469"/>
      <c r="D8" s="469"/>
      <c r="E8" s="469"/>
      <c r="F8" s="470"/>
      <c r="G8" s="470"/>
      <c r="H8" s="470"/>
      <c r="I8" s="471"/>
      <c r="J8" s="407"/>
      <c r="K8" s="409"/>
      <c r="L8" s="411"/>
      <c r="M8" s="413"/>
      <c r="N8" s="415"/>
      <c r="O8" s="5"/>
      <c r="P8" s="445"/>
      <c r="Q8" s="446"/>
      <c r="R8" s="446"/>
      <c r="S8" s="446"/>
      <c r="T8" s="447"/>
      <c r="U8" s="19"/>
      <c r="V8" s="19" t="s">
        <v>504</v>
      </c>
      <c r="W8" s="19" t="s">
        <v>505</v>
      </c>
      <c r="X8" s="451"/>
      <c r="Y8" s="452"/>
      <c r="Z8" s="452"/>
      <c r="AA8" s="452"/>
      <c r="AB8" s="453"/>
      <c r="AC8" s="19"/>
      <c r="AD8" s="19" t="s">
        <v>504</v>
      </c>
      <c r="AE8" s="19" t="s">
        <v>505</v>
      </c>
      <c r="AF8" s="445"/>
      <c r="AG8" s="446"/>
      <c r="AH8" s="446"/>
      <c r="AI8" s="446"/>
      <c r="AJ8" s="447"/>
      <c r="AK8" s="19"/>
      <c r="AL8" s="19" t="s">
        <v>504</v>
      </c>
      <c r="AM8" s="19" t="s">
        <v>505</v>
      </c>
      <c r="AN8" s="451"/>
      <c r="AO8" s="452"/>
      <c r="AP8" s="452"/>
      <c r="AQ8" s="452"/>
      <c r="AR8" s="453"/>
      <c r="AS8" s="31"/>
      <c r="AT8" s="19" t="s">
        <v>504</v>
      </c>
      <c r="AU8" s="19" t="s">
        <v>505</v>
      </c>
      <c r="AV8" s="455"/>
      <c r="AW8" s="51" t="s">
        <v>504</v>
      </c>
      <c r="AX8" s="51" t="s">
        <v>505</v>
      </c>
      <c r="AY8" s="51"/>
    </row>
    <row r="9" spans="1:51" ht="26" customHeight="1">
      <c r="A9" s="213" t="s">
        <v>286</v>
      </c>
      <c r="B9" s="90"/>
      <c r="C9" s="90"/>
      <c r="D9" s="233"/>
      <c r="E9" s="90"/>
      <c r="F9" s="90"/>
      <c r="G9" s="90"/>
      <c r="H9" s="90"/>
      <c r="I9" s="90"/>
      <c r="J9" s="13"/>
      <c r="K9" s="13"/>
      <c r="L9" s="13"/>
      <c r="M9" s="13"/>
      <c r="N9" s="6"/>
      <c r="O9" s="6"/>
      <c r="P9" s="389"/>
      <c r="Q9" s="389"/>
      <c r="R9" s="389"/>
      <c r="S9" s="389"/>
      <c r="T9" s="389"/>
      <c r="U9" s="81"/>
      <c r="V9" s="32"/>
      <c r="W9" s="32"/>
      <c r="X9" s="389"/>
      <c r="Y9" s="389"/>
      <c r="Z9" s="389"/>
      <c r="AA9" s="389"/>
      <c r="AB9" s="389"/>
      <c r="AC9" s="81"/>
      <c r="AD9" s="32"/>
      <c r="AE9" s="32"/>
      <c r="AF9" s="389"/>
      <c r="AG9" s="389"/>
      <c r="AH9" s="389"/>
      <c r="AI9" s="389"/>
      <c r="AJ9" s="389"/>
      <c r="AK9" s="81"/>
      <c r="AL9" s="32"/>
      <c r="AM9" s="32"/>
      <c r="AN9" s="389"/>
      <c r="AO9" s="389"/>
      <c r="AP9" s="389"/>
      <c r="AQ9" s="389"/>
      <c r="AR9" s="389"/>
      <c r="AS9" s="81"/>
      <c r="AT9" s="32"/>
      <c r="AU9" s="32"/>
      <c r="AV9" s="225"/>
      <c r="AW9" s="32"/>
      <c r="AX9" s="52"/>
      <c r="AY9" s="125"/>
    </row>
    <row r="10" spans="1:51" ht="26" customHeight="1">
      <c r="A10" s="91" t="s">
        <v>287</v>
      </c>
      <c r="B10" s="92"/>
      <c r="C10" s="93" t="s">
        <v>288</v>
      </c>
      <c r="D10" s="92">
        <v>25</v>
      </c>
      <c r="E10" s="94" t="s">
        <v>289</v>
      </c>
      <c r="F10" s="215">
        <v>5.5</v>
      </c>
      <c r="G10" s="95">
        <v>2.75</v>
      </c>
      <c r="H10" s="95">
        <v>2.61</v>
      </c>
      <c r="I10" s="95">
        <v>2.48</v>
      </c>
      <c r="J10" s="14">
        <f>G10</f>
        <v>2.75</v>
      </c>
      <c r="K10" s="14">
        <f>H10</f>
        <v>2.61</v>
      </c>
      <c r="L10" s="14">
        <f>I10</f>
        <v>2.48</v>
      </c>
      <c r="M10" s="14">
        <f t="shared" ref="M10:M25" si="0">IF($AX$252="",J10, IF($AX$252="SILVER (5%)",K10, IF($AX$252="GOLD (10%)",L10)))</f>
        <v>2.75</v>
      </c>
      <c r="N10" s="15" t="s">
        <v>449</v>
      </c>
      <c r="O10" s="16">
        <f t="shared" ref="O10:O25" si="1">IF(N10="CARDED (+15¢)",0.15,0)</f>
        <v>0</v>
      </c>
      <c r="P10" s="416"/>
      <c r="Q10" s="417"/>
      <c r="R10" s="417"/>
      <c r="S10" s="417"/>
      <c r="T10" s="418"/>
      <c r="U10" s="33"/>
      <c r="V10" s="34">
        <f>P10*($G10+$O10)</f>
        <v>0</v>
      </c>
      <c r="W10" s="34">
        <f t="shared" ref="W10:W25" si="2">P10*($M10+$O10)</f>
        <v>0</v>
      </c>
      <c r="X10" s="435"/>
      <c r="Y10" s="436"/>
      <c r="Z10" s="436"/>
      <c r="AA10" s="436"/>
      <c r="AB10" s="437"/>
      <c r="AC10" s="33"/>
      <c r="AD10" s="34">
        <f>X10*($G10+$O10)</f>
        <v>0</v>
      </c>
      <c r="AE10" s="34">
        <f t="shared" ref="AE10:AE25" si="3">X10*($M10+$O10)</f>
        <v>0</v>
      </c>
      <c r="AF10" s="416"/>
      <c r="AG10" s="417"/>
      <c r="AH10" s="417"/>
      <c r="AI10" s="417"/>
      <c r="AJ10" s="418"/>
      <c r="AK10" s="33"/>
      <c r="AL10" s="34">
        <f>AF10*($G10+$O10)</f>
        <v>0</v>
      </c>
      <c r="AM10" s="34">
        <f t="shared" ref="AM10:AM25" si="4">AF10*($M10+$O10)</f>
        <v>0</v>
      </c>
      <c r="AN10" s="435"/>
      <c r="AO10" s="436"/>
      <c r="AP10" s="436"/>
      <c r="AQ10" s="436"/>
      <c r="AR10" s="437"/>
      <c r="AS10" s="35"/>
      <c r="AT10" s="50">
        <f>AN10*($G10+$O10)</f>
        <v>0</v>
      </c>
      <c r="AU10" s="50">
        <f t="shared" ref="AU10:AU25" si="5">AN10*($M10+$O10)</f>
        <v>0</v>
      </c>
      <c r="AV10" s="226">
        <f t="shared" ref="AV10" si="6">AX10</f>
        <v>0</v>
      </c>
      <c r="AW10" s="114">
        <f t="shared" ref="AW10" si="7">SUM(V10+AD10+AL10+AT10)</f>
        <v>0</v>
      </c>
      <c r="AX10" s="114">
        <f t="shared" ref="AX10" si="8">SUM(W10+AE10+AM10+AU10)</f>
        <v>0</v>
      </c>
      <c r="AY10" s="114"/>
    </row>
    <row r="11" spans="1:51" ht="26" customHeight="1">
      <c r="A11" s="96" t="s">
        <v>198</v>
      </c>
      <c r="B11" s="97"/>
      <c r="C11" s="89" t="s">
        <v>199</v>
      </c>
      <c r="D11" s="97">
        <v>26</v>
      </c>
      <c r="E11" s="97" t="s">
        <v>289</v>
      </c>
      <c r="F11" s="216">
        <v>5.5</v>
      </c>
      <c r="G11" s="149" t="str">
        <f>IF($AX$262&lt;150,"Minimum of 150",J11)</f>
        <v>Minimum of 150</v>
      </c>
      <c r="H11" s="151" t="str">
        <f>IF($AX$262&lt;150,"       -     Enter qty",K11)</f>
        <v xml:space="preserve">       -     Enter qty</v>
      </c>
      <c r="I11" s="150" t="str">
        <f>IF($AX$262&lt;150,"to see pricing     -    ",L11)</f>
        <v xml:space="preserve">to see pricing     -    </v>
      </c>
      <c r="J11" s="113">
        <f>IF($AX$262&lt;150, 0, IF(AND($AX$262&gt;=150, $AX$262&lt;275), 3.25, IF(AND($AX$262&gt;=275, $AX$262&lt;500), 3, IF($AX$262&gt;=500, 2.75))))</f>
        <v>0</v>
      </c>
      <c r="K11" s="113">
        <f>ROUND(J11*0.95,2)</f>
        <v>0</v>
      </c>
      <c r="L11" s="113">
        <f>ROUND(J11*0.9,2)</f>
        <v>0</v>
      </c>
      <c r="M11" s="14">
        <f t="shared" si="0"/>
        <v>0</v>
      </c>
      <c r="N11" s="15" t="s">
        <v>449</v>
      </c>
      <c r="O11" s="16">
        <f t="shared" si="1"/>
        <v>0</v>
      </c>
      <c r="P11" s="416"/>
      <c r="Q11" s="417"/>
      <c r="R11" s="417"/>
      <c r="S11" s="417"/>
      <c r="T11" s="418"/>
      <c r="U11" s="33"/>
      <c r="V11" s="34">
        <f>P11*($J11+$O11)</f>
        <v>0</v>
      </c>
      <c r="W11" s="34">
        <f t="shared" si="2"/>
        <v>0</v>
      </c>
      <c r="X11" s="435"/>
      <c r="Y11" s="436"/>
      <c r="Z11" s="436"/>
      <c r="AA11" s="436"/>
      <c r="AB11" s="437"/>
      <c r="AC11" s="33"/>
      <c r="AD11" s="34">
        <f>X11*($J11+$O11)</f>
        <v>0</v>
      </c>
      <c r="AE11" s="34">
        <f t="shared" si="3"/>
        <v>0</v>
      </c>
      <c r="AF11" s="416"/>
      <c r="AG11" s="417"/>
      <c r="AH11" s="417"/>
      <c r="AI11" s="417"/>
      <c r="AJ11" s="418"/>
      <c r="AK11" s="33"/>
      <c r="AL11" s="34">
        <f>AF11*($J11+$O11)</f>
        <v>0</v>
      </c>
      <c r="AM11" s="34">
        <f t="shared" si="4"/>
        <v>0</v>
      </c>
      <c r="AN11" s="435"/>
      <c r="AO11" s="436"/>
      <c r="AP11" s="436"/>
      <c r="AQ11" s="436"/>
      <c r="AR11" s="437"/>
      <c r="AS11" s="35"/>
      <c r="AT11" s="34">
        <f>AN11*($J11+$O11)</f>
        <v>0</v>
      </c>
      <c r="AU11" s="50">
        <f t="shared" si="5"/>
        <v>0</v>
      </c>
      <c r="AV11" s="226">
        <f t="shared" ref="AV11:AV75" si="9">AX11</f>
        <v>0</v>
      </c>
      <c r="AW11" s="114">
        <f t="shared" ref="AW11:AW75" si="10">SUM(V11+AD11+AL11+AT11)</f>
        <v>0</v>
      </c>
      <c r="AX11" s="114">
        <f t="shared" ref="AX11:AX75" si="11">SUM(W11+AE11+AM11+AU11)</f>
        <v>0</v>
      </c>
      <c r="AY11" s="114"/>
    </row>
    <row r="12" spans="1:51" ht="26" customHeight="1">
      <c r="A12" s="91" t="s">
        <v>360</v>
      </c>
      <c r="B12" s="92"/>
      <c r="C12" s="93" t="s">
        <v>361</v>
      </c>
      <c r="D12" s="92">
        <v>20</v>
      </c>
      <c r="E12" s="94" t="s">
        <v>362</v>
      </c>
      <c r="F12" s="215">
        <v>39.950000000000003</v>
      </c>
      <c r="G12" s="95">
        <v>19.98</v>
      </c>
      <c r="H12" s="95">
        <v>18.98</v>
      </c>
      <c r="I12" s="95">
        <v>17.98</v>
      </c>
      <c r="J12" s="14">
        <f t="shared" ref="J12:J25" si="12">G12</f>
        <v>19.98</v>
      </c>
      <c r="K12" s="14">
        <f t="shared" ref="K12:K25" si="13">H12</f>
        <v>18.98</v>
      </c>
      <c r="L12" s="14">
        <f t="shared" ref="L12:L25" si="14">I12</f>
        <v>17.98</v>
      </c>
      <c r="M12" s="14">
        <f t="shared" si="0"/>
        <v>19.98</v>
      </c>
      <c r="N12" s="17" t="s">
        <v>452</v>
      </c>
      <c r="O12" s="16">
        <f t="shared" si="1"/>
        <v>0</v>
      </c>
      <c r="P12" s="416"/>
      <c r="Q12" s="417"/>
      <c r="R12" s="417"/>
      <c r="S12" s="417"/>
      <c r="T12" s="418"/>
      <c r="U12" s="33"/>
      <c r="V12" s="34">
        <f t="shared" ref="V12:V25" si="15">P12*($G12+$O12)</f>
        <v>0</v>
      </c>
      <c r="W12" s="34">
        <f t="shared" si="2"/>
        <v>0</v>
      </c>
      <c r="X12" s="435"/>
      <c r="Y12" s="436"/>
      <c r="Z12" s="436"/>
      <c r="AA12" s="436"/>
      <c r="AB12" s="437"/>
      <c r="AC12" s="33"/>
      <c r="AD12" s="34">
        <f t="shared" ref="AD12:AD25" si="16">X12*($G12+$O12)</f>
        <v>0</v>
      </c>
      <c r="AE12" s="34">
        <f t="shared" si="3"/>
        <v>0</v>
      </c>
      <c r="AF12" s="416"/>
      <c r="AG12" s="417"/>
      <c r="AH12" s="417"/>
      <c r="AI12" s="417"/>
      <c r="AJ12" s="418"/>
      <c r="AK12" s="33"/>
      <c r="AL12" s="34">
        <f t="shared" ref="AL12:AL25" si="17">AF12*($G12+$O12)</f>
        <v>0</v>
      </c>
      <c r="AM12" s="34">
        <f t="shared" si="4"/>
        <v>0</v>
      </c>
      <c r="AN12" s="435"/>
      <c r="AO12" s="436"/>
      <c r="AP12" s="436"/>
      <c r="AQ12" s="436"/>
      <c r="AR12" s="437"/>
      <c r="AS12" s="35"/>
      <c r="AT12" s="50">
        <f t="shared" ref="AT12:AT25" si="18">AN12*($G12+$O12)</f>
        <v>0</v>
      </c>
      <c r="AU12" s="50">
        <f t="shared" si="5"/>
        <v>0</v>
      </c>
      <c r="AV12" s="226">
        <f t="shared" si="9"/>
        <v>0</v>
      </c>
      <c r="AW12" s="114">
        <f t="shared" si="10"/>
        <v>0</v>
      </c>
      <c r="AX12" s="114">
        <f t="shared" si="11"/>
        <v>0</v>
      </c>
      <c r="AY12" s="114"/>
    </row>
    <row r="13" spans="1:51" ht="26" customHeight="1">
      <c r="A13" s="96" t="s">
        <v>363</v>
      </c>
      <c r="B13" s="97"/>
      <c r="C13" s="89" t="s">
        <v>364</v>
      </c>
      <c r="D13" s="97">
        <v>25</v>
      </c>
      <c r="E13" s="97" t="s">
        <v>289</v>
      </c>
      <c r="F13" s="216">
        <v>9.5</v>
      </c>
      <c r="G13" s="98">
        <v>4.75</v>
      </c>
      <c r="H13" s="98">
        <v>4.51</v>
      </c>
      <c r="I13" s="98">
        <v>4.28</v>
      </c>
      <c r="J13" s="14">
        <f t="shared" si="12"/>
        <v>4.75</v>
      </c>
      <c r="K13" s="14">
        <f t="shared" si="13"/>
        <v>4.51</v>
      </c>
      <c r="L13" s="14">
        <f t="shared" si="14"/>
        <v>4.28</v>
      </c>
      <c r="M13" s="14">
        <f t="shared" si="0"/>
        <v>4.75</v>
      </c>
      <c r="N13" s="15" t="s">
        <v>449</v>
      </c>
      <c r="O13" s="16">
        <f t="shared" si="1"/>
        <v>0</v>
      </c>
      <c r="P13" s="416"/>
      <c r="Q13" s="417"/>
      <c r="R13" s="417"/>
      <c r="S13" s="417"/>
      <c r="T13" s="418"/>
      <c r="U13" s="33"/>
      <c r="V13" s="34">
        <f t="shared" si="15"/>
        <v>0</v>
      </c>
      <c r="W13" s="34">
        <f t="shared" si="2"/>
        <v>0</v>
      </c>
      <c r="X13" s="435"/>
      <c r="Y13" s="436"/>
      <c r="Z13" s="436"/>
      <c r="AA13" s="436"/>
      <c r="AB13" s="437"/>
      <c r="AC13" s="33"/>
      <c r="AD13" s="34">
        <f t="shared" si="16"/>
        <v>0</v>
      </c>
      <c r="AE13" s="34">
        <f t="shared" si="3"/>
        <v>0</v>
      </c>
      <c r="AF13" s="416"/>
      <c r="AG13" s="417"/>
      <c r="AH13" s="417"/>
      <c r="AI13" s="417"/>
      <c r="AJ13" s="418"/>
      <c r="AK13" s="33"/>
      <c r="AL13" s="34">
        <f t="shared" si="17"/>
        <v>0</v>
      </c>
      <c r="AM13" s="34">
        <f t="shared" si="4"/>
        <v>0</v>
      </c>
      <c r="AN13" s="435"/>
      <c r="AO13" s="436"/>
      <c r="AP13" s="436"/>
      <c r="AQ13" s="436"/>
      <c r="AR13" s="437"/>
      <c r="AS13" s="35"/>
      <c r="AT13" s="50">
        <f t="shared" si="18"/>
        <v>0</v>
      </c>
      <c r="AU13" s="50">
        <f t="shared" si="5"/>
        <v>0</v>
      </c>
      <c r="AV13" s="226">
        <f t="shared" si="9"/>
        <v>0</v>
      </c>
      <c r="AW13" s="114">
        <f t="shared" si="10"/>
        <v>0</v>
      </c>
      <c r="AX13" s="114">
        <f t="shared" si="11"/>
        <v>0</v>
      </c>
      <c r="AY13" s="114"/>
    </row>
    <row r="14" spans="1:51" ht="26" customHeight="1">
      <c r="A14" s="91" t="s">
        <v>512</v>
      </c>
      <c r="B14" s="92"/>
      <c r="C14" s="93" t="s">
        <v>513</v>
      </c>
      <c r="D14" s="92">
        <v>45</v>
      </c>
      <c r="E14" s="94" t="s">
        <v>514</v>
      </c>
      <c r="F14" s="215">
        <v>5.5</v>
      </c>
      <c r="G14" s="95">
        <v>2.75</v>
      </c>
      <c r="H14" s="95">
        <v>2.61</v>
      </c>
      <c r="I14" s="95">
        <v>2.48</v>
      </c>
      <c r="J14" s="14">
        <f t="shared" si="12"/>
        <v>2.75</v>
      </c>
      <c r="K14" s="14">
        <f t="shared" si="13"/>
        <v>2.61</v>
      </c>
      <c r="L14" s="14">
        <f t="shared" si="14"/>
        <v>2.48</v>
      </c>
      <c r="M14" s="14">
        <f t="shared" si="0"/>
        <v>2.75</v>
      </c>
      <c r="N14" s="15" t="s">
        <v>449</v>
      </c>
      <c r="O14" s="16">
        <f t="shared" si="1"/>
        <v>0</v>
      </c>
      <c r="P14" s="416"/>
      <c r="Q14" s="417"/>
      <c r="R14" s="417"/>
      <c r="S14" s="417"/>
      <c r="T14" s="418"/>
      <c r="U14" s="33"/>
      <c r="V14" s="34">
        <f t="shared" si="15"/>
        <v>0</v>
      </c>
      <c r="W14" s="34">
        <f t="shared" si="2"/>
        <v>0</v>
      </c>
      <c r="X14" s="435"/>
      <c r="Y14" s="436"/>
      <c r="Z14" s="436"/>
      <c r="AA14" s="436"/>
      <c r="AB14" s="437"/>
      <c r="AC14" s="33"/>
      <c r="AD14" s="34">
        <f t="shared" si="16"/>
        <v>0</v>
      </c>
      <c r="AE14" s="34">
        <f t="shared" si="3"/>
        <v>0</v>
      </c>
      <c r="AF14" s="416"/>
      <c r="AG14" s="417"/>
      <c r="AH14" s="417"/>
      <c r="AI14" s="417"/>
      <c r="AJ14" s="418"/>
      <c r="AK14" s="33"/>
      <c r="AL14" s="34">
        <f t="shared" si="17"/>
        <v>0</v>
      </c>
      <c r="AM14" s="34">
        <f t="shared" si="4"/>
        <v>0</v>
      </c>
      <c r="AN14" s="435"/>
      <c r="AO14" s="436"/>
      <c r="AP14" s="436"/>
      <c r="AQ14" s="436"/>
      <c r="AR14" s="437"/>
      <c r="AS14" s="35"/>
      <c r="AT14" s="50">
        <f t="shared" si="18"/>
        <v>0</v>
      </c>
      <c r="AU14" s="50">
        <f t="shared" si="5"/>
        <v>0</v>
      </c>
      <c r="AV14" s="226">
        <f t="shared" si="9"/>
        <v>0</v>
      </c>
      <c r="AW14" s="114">
        <f t="shared" si="10"/>
        <v>0</v>
      </c>
      <c r="AX14" s="114">
        <f t="shared" si="11"/>
        <v>0</v>
      </c>
      <c r="AY14" s="114"/>
    </row>
    <row r="15" spans="1:51" ht="26" customHeight="1">
      <c r="A15" s="96" t="s">
        <v>515</v>
      </c>
      <c r="B15" s="97"/>
      <c r="C15" s="89" t="s">
        <v>516</v>
      </c>
      <c r="D15" s="97">
        <v>25</v>
      </c>
      <c r="E15" s="97" t="s">
        <v>289</v>
      </c>
      <c r="F15" s="216">
        <v>5.5</v>
      </c>
      <c r="G15" s="98">
        <v>2.75</v>
      </c>
      <c r="H15" s="98">
        <v>2.61</v>
      </c>
      <c r="I15" s="98">
        <v>2.48</v>
      </c>
      <c r="J15" s="14">
        <f t="shared" si="12"/>
        <v>2.75</v>
      </c>
      <c r="K15" s="14">
        <f t="shared" si="13"/>
        <v>2.61</v>
      </c>
      <c r="L15" s="14">
        <f t="shared" si="14"/>
        <v>2.48</v>
      </c>
      <c r="M15" s="14">
        <f t="shared" si="0"/>
        <v>2.75</v>
      </c>
      <c r="N15" s="15" t="s">
        <v>450</v>
      </c>
      <c r="O15" s="16">
        <f t="shared" si="1"/>
        <v>0</v>
      </c>
      <c r="P15" s="416"/>
      <c r="Q15" s="417"/>
      <c r="R15" s="417"/>
      <c r="S15" s="417"/>
      <c r="T15" s="418"/>
      <c r="U15" s="33"/>
      <c r="V15" s="34">
        <f t="shared" si="15"/>
        <v>0</v>
      </c>
      <c r="W15" s="34">
        <f t="shared" si="2"/>
        <v>0</v>
      </c>
      <c r="X15" s="435"/>
      <c r="Y15" s="436"/>
      <c r="Z15" s="436"/>
      <c r="AA15" s="436"/>
      <c r="AB15" s="437"/>
      <c r="AC15" s="33"/>
      <c r="AD15" s="34">
        <f t="shared" si="16"/>
        <v>0</v>
      </c>
      <c r="AE15" s="34">
        <f t="shared" si="3"/>
        <v>0</v>
      </c>
      <c r="AF15" s="416"/>
      <c r="AG15" s="417"/>
      <c r="AH15" s="417"/>
      <c r="AI15" s="417"/>
      <c r="AJ15" s="418"/>
      <c r="AK15" s="33"/>
      <c r="AL15" s="34">
        <f t="shared" si="17"/>
        <v>0</v>
      </c>
      <c r="AM15" s="34">
        <f t="shared" si="4"/>
        <v>0</v>
      </c>
      <c r="AN15" s="435"/>
      <c r="AO15" s="436"/>
      <c r="AP15" s="436"/>
      <c r="AQ15" s="436"/>
      <c r="AR15" s="437"/>
      <c r="AS15" s="35"/>
      <c r="AT15" s="50">
        <f t="shared" si="18"/>
        <v>0</v>
      </c>
      <c r="AU15" s="50">
        <f t="shared" si="5"/>
        <v>0</v>
      </c>
      <c r="AV15" s="226">
        <f t="shared" si="9"/>
        <v>0</v>
      </c>
      <c r="AW15" s="114">
        <f t="shared" si="10"/>
        <v>0</v>
      </c>
      <c r="AX15" s="114">
        <f t="shared" si="11"/>
        <v>0</v>
      </c>
      <c r="AY15" s="114"/>
    </row>
    <row r="16" spans="1:51" ht="26" customHeight="1">
      <c r="A16" s="91" t="s">
        <v>517</v>
      </c>
      <c r="B16" s="92"/>
      <c r="C16" s="93" t="s">
        <v>518</v>
      </c>
      <c r="D16" s="92">
        <v>20</v>
      </c>
      <c r="E16" s="94" t="s">
        <v>362</v>
      </c>
      <c r="F16" s="215">
        <v>39.950000000000003</v>
      </c>
      <c r="G16" s="95">
        <v>19.98</v>
      </c>
      <c r="H16" s="95">
        <v>18.98</v>
      </c>
      <c r="I16" s="95">
        <v>17.98</v>
      </c>
      <c r="J16" s="14">
        <f t="shared" si="12"/>
        <v>19.98</v>
      </c>
      <c r="K16" s="14">
        <f t="shared" si="13"/>
        <v>18.98</v>
      </c>
      <c r="L16" s="14">
        <f t="shared" si="14"/>
        <v>17.98</v>
      </c>
      <c r="M16" s="14">
        <f t="shared" si="0"/>
        <v>19.98</v>
      </c>
      <c r="N16" s="17" t="s">
        <v>452</v>
      </c>
      <c r="O16" s="16">
        <f t="shared" si="1"/>
        <v>0</v>
      </c>
      <c r="P16" s="416"/>
      <c r="Q16" s="417"/>
      <c r="R16" s="417"/>
      <c r="S16" s="417"/>
      <c r="T16" s="418"/>
      <c r="U16" s="33"/>
      <c r="V16" s="34">
        <f t="shared" si="15"/>
        <v>0</v>
      </c>
      <c r="W16" s="34">
        <f t="shared" si="2"/>
        <v>0</v>
      </c>
      <c r="X16" s="435"/>
      <c r="Y16" s="436"/>
      <c r="Z16" s="436"/>
      <c r="AA16" s="436"/>
      <c r="AB16" s="437"/>
      <c r="AC16" s="33"/>
      <c r="AD16" s="34">
        <f t="shared" si="16"/>
        <v>0</v>
      </c>
      <c r="AE16" s="34">
        <f t="shared" si="3"/>
        <v>0</v>
      </c>
      <c r="AF16" s="416"/>
      <c r="AG16" s="417"/>
      <c r="AH16" s="417"/>
      <c r="AI16" s="417"/>
      <c r="AJ16" s="418"/>
      <c r="AK16" s="33"/>
      <c r="AL16" s="34">
        <f t="shared" si="17"/>
        <v>0</v>
      </c>
      <c r="AM16" s="34">
        <f t="shared" si="4"/>
        <v>0</v>
      </c>
      <c r="AN16" s="435"/>
      <c r="AO16" s="436"/>
      <c r="AP16" s="436"/>
      <c r="AQ16" s="436"/>
      <c r="AR16" s="437"/>
      <c r="AS16" s="35"/>
      <c r="AT16" s="50">
        <f t="shared" si="18"/>
        <v>0</v>
      </c>
      <c r="AU16" s="50">
        <f t="shared" si="5"/>
        <v>0</v>
      </c>
      <c r="AV16" s="226">
        <f t="shared" si="9"/>
        <v>0</v>
      </c>
      <c r="AW16" s="114">
        <f t="shared" si="10"/>
        <v>0</v>
      </c>
      <c r="AX16" s="114">
        <f t="shared" si="11"/>
        <v>0</v>
      </c>
      <c r="AY16" s="114"/>
    </row>
    <row r="17" spans="1:51" ht="26" customHeight="1">
      <c r="A17" s="96" t="s">
        <v>519</v>
      </c>
      <c r="B17" s="97"/>
      <c r="C17" s="89" t="s">
        <v>520</v>
      </c>
      <c r="D17" s="97">
        <v>10</v>
      </c>
      <c r="E17" s="97" t="s">
        <v>521</v>
      </c>
      <c r="F17" s="216">
        <v>8.9499999999999993</v>
      </c>
      <c r="G17" s="98">
        <v>4.4800000000000004</v>
      </c>
      <c r="H17" s="98">
        <v>4.26</v>
      </c>
      <c r="I17" s="98">
        <v>4.03</v>
      </c>
      <c r="J17" s="14">
        <f t="shared" si="12"/>
        <v>4.4800000000000004</v>
      </c>
      <c r="K17" s="14">
        <f t="shared" si="13"/>
        <v>4.26</v>
      </c>
      <c r="L17" s="14">
        <f t="shared" si="14"/>
        <v>4.03</v>
      </c>
      <c r="M17" s="14">
        <f t="shared" si="0"/>
        <v>4.4800000000000004</v>
      </c>
      <c r="N17" s="15" t="s">
        <v>450</v>
      </c>
      <c r="O17" s="16">
        <f t="shared" si="1"/>
        <v>0</v>
      </c>
      <c r="P17" s="416"/>
      <c r="Q17" s="417"/>
      <c r="R17" s="417"/>
      <c r="S17" s="417"/>
      <c r="T17" s="418"/>
      <c r="U17" s="33"/>
      <c r="V17" s="34">
        <f t="shared" si="15"/>
        <v>0</v>
      </c>
      <c r="W17" s="34">
        <f t="shared" si="2"/>
        <v>0</v>
      </c>
      <c r="X17" s="435"/>
      <c r="Y17" s="436"/>
      <c r="Z17" s="436"/>
      <c r="AA17" s="436"/>
      <c r="AB17" s="437"/>
      <c r="AC17" s="33"/>
      <c r="AD17" s="34">
        <f t="shared" si="16"/>
        <v>0</v>
      </c>
      <c r="AE17" s="34">
        <f t="shared" si="3"/>
        <v>0</v>
      </c>
      <c r="AF17" s="416"/>
      <c r="AG17" s="417"/>
      <c r="AH17" s="417"/>
      <c r="AI17" s="417"/>
      <c r="AJ17" s="418"/>
      <c r="AK17" s="33"/>
      <c r="AL17" s="34">
        <f t="shared" si="17"/>
        <v>0</v>
      </c>
      <c r="AM17" s="34">
        <f t="shared" si="4"/>
        <v>0</v>
      </c>
      <c r="AN17" s="435"/>
      <c r="AO17" s="436"/>
      <c r="AP17" s="436"/>
      <c r="AQ17" s="436"/>
      <c r="AR17" s="437"/>
      <c r="AS17" s="35"/>
      <c r="AT17" s="50">
        <f t="shared" si="18"/>
        <v>0</v>
      </c>
      <c r="AU17" s="50">
        <f t="shared" si="5"/>
        <v>0</v>
      </c>
      <c r="AV17" s="226">
        <f t="shared" si="9"/>
        <v>0</v>
      </c>
      <c r="AW17" s="114">
        <f t="shared" si="10"/>
        <v>0</v>
      </c>
      <c r="AX17" s="114">
        <f t="shared" si="11"/>
        <v>0</v>
      </c>
      <c r="AY17" s="114"/>
    </row>
    <row r="18" spans="1:51" ht="26" customHeight="1">
      <c r="A18" s="91" t="s">
        <v>522</v>
      </c>
      <c r="B18" s="92"/>
      <c r="C18" s="93" t="s">
        <v>523</v>
      </c>
      <c r="D18" s="92">
        <v>20</v>
      </c>
      <c r="E18" s="94" t="s">
        <v>524</v>
      </c>
      <c r="F18" s="215">
        <v>39.950000000000003</v>
      </c>
      <c r="G18" s="95">
        <v>19.98</v>
      </c>
      <c r="H18" s="95">
        <v>18.98</v>
      </c>
      <c r="I18" s="95">
        <v>17.98</v>
      </c>
      <c r="J18" s="14">
        <f t="shared" si="12"/>
        <v>19.98</v>
      </c>
      <c r="K18" s="14">
        <f t="shared" si="13"/>
        <v>18.98</v>
      </c>
      <c r="L18" s="14">
        <f t="shared" si="14"/>
        <v>17.98</v>
      </c>
      <c r="M18" s="14">
        <f t="shared" si="0"/>
        <v>19.98</v>
      </c>
      <c r="N18" s="17" t="s">
        <v>452</v>
      </c>
      <c r="O18" s="16">
        <f t="shared" si="1"/>
        <v>0</v>
      </c>
      <c r="P18" s="416"/>
      <c r="Q18" s="417"/>
      <c r="R18" s="417"/>
      <c r="S18" s="417"/>
      <c r="T18" s="418"/>
      <c r="U18" s="33"/>
      <c r="V18" s="34">
        <f t="shared" si="15"/>
        <v>0</v>
      </c>
      <c r="W18" s="34">
        <f t="shared" si="2"/>
        <v>0</v>
      </c>
      <c r="X18" s="435"/>
      <c r="Y18" s="436"/>
      <c r="Z18" s="436"/>
      <c r="AA18" s="436"/>
      <c r="AB18" s="437"/>
      <c r="AC18" s="33"/>
      <c r="AD18" s="34">
        <f t="shared" si="16"/>
        <v>0</v>
      </c>
      <c r="AE18" s="34">
        <f t="shared" si="3"/>
        <v>0</v>
      </c>
      <c r="AF18" s="416"/>
      <c r="AG18" s="417"/>
      <c r="AH18" s="417"/>
      <c r="AI18" s="417"/>
      <c r="AJ18" s="418"/>
      <c r="AK18" s="33"/>
      <c r="AL18" s="34">
        <f t="shared" si="17"/>
        <v>0</v>
      </c>
      <c r="AM18" s="34">
        <f t="shared" si="4"/>
        <v>0</v>
      </c>
      <c r="AN18" s="435"/>
      <c r="AO18" s="436"/>
      <c r="AP18" s="436"/>
      <c r="AQ18" s="436"/>
      <c r="AR18" s="437"/>
      <c r="AS18" s="35"/>
      <c r="AT18" s="50">
        <f t="shared" si="18"/>
        <v>0</v>
      </c>
      <c r="AU18" s="50">
        <f t="shared" si="5"/>
        <v>0</v>
      </c>
      <c r="AV18" s="226">
        <f t="shared" si="9"/>
        <v>0</v>
      </c>
      <c r="AW18" s="114">
        <f t="shared" si="10"/>
        <v>0</v>
      </c>
      <c r="AX18" s="114">
        <f t="shared" si="11"/>
        <v>0</v>
      </c>
      <c r="AY18" s="114"/>
    </row>
    <row r="19" spans="1:51" ht="26" customHeight="1">
      <c r="A19" s="96" t="s">
        <v>525</v>
      </c>
      <c r="B19" s="97"/>
      <c r="C19" s="89" t="s">
        <v>526</v>
      </c>
      <c r="D19" s="97">
        <v>10</v>
      </c>
      <c r="E19" s="97" t="s">
        <v>521</v>
      </c>
      <c r="F19" s="216">
        <v>7.5</v>
      </c>
      <c r="G19" s="98">
        <v>3.75</v>
      </c>
      <c r="H19" s="98">
        <v>3.56</v>
      </c>
      <c r="I19" s="98">
        <v>3.38</v>
      </c>
      <c r="J19" s="14">
        <f t="shared" si="12"/>
        <v>3.75</v>
      </c>
      <c r="K19" s="14">
        <f t="shared" si="13"/>
        <v>3.56</v>
      </c>
      <c r="L19" s="14">
        <f t="shared" si="14"/>
        <v>3.38</v>
      </c>
      <c r="M19" s="14">
        <f t="shared" si="0"/>
        <v>3.75</v>
      </c>
      <c r="N19" s="15" t="s">
        <v>450</v>
      </c>
      <c r="O19" s="16">
        <f t="shared" si="1"/>
        <v>0</v>
      </c>
      <c r="P19" s="416"/>
      <c r="Q19" s="417"/>
      <c r="R19" s="417"/>
      <c r="S19" s="417"/>
      <c r="T19" s="418"/>
      <c r="U19" s="33"/>
      <c r="V19" s="34">
        <f t="shared" si="15"/>
        <v>0</v>
      </c>
      <c r="W19" s="34">
        <f t="shared" si="2"/>
        <v>0</v>
      </c>
      <c r="X19" s="435"/>
      <c r="Y19" s="436"/>
      <c r="Z19" s="436"/>
      <c r="AA19" s="436"/>
      <c r="AB19" s="437"/>
      <c r="AC19" s="33"/>
      <c r="AD19" s="34">
        <f t="shared" si="16"/>
        <v>0</v>
      </c>
      <c r="AE19" s="34">
        <f t="shared" si="3"/>
        <v>0</v>
      </c>
      <c r="AF19" s="416"/>
      <c r="AG19" s="417"/>
      <c r="AH19" s="417"/>
      <c r="AI19" s="417"/>
      <c r="AJ19" s="418"/>
      <c r="AK19" s="33"/>
      <c r="AL19" s="34">
        <f t="shared" si="17"/>
        <v>0</v>
      </c>
      <c r="AM19" s="34">
        <f t="shared" si="4"/>
        <v>0</v>
      </c>
      <c r="AN19" s="435"/>
      <c r="AO19" s="436"/>
      <c r="AP19" s="436"/>
      <c r="AQ19" s="436"/>
      <c r="AR19" s="437"/>
      <c r="AS19" s="35"/>
      <c r="AT19" s="50">
        <f t="shared" si="18"/>
        <v>0</v>
      </c>
      <c r="AU19" s="50">
        <f t="shared" si="5"/>
        <v>0</v>
      </c>
      <c r="AV19" s="226">
        <f t="shared" si="9"/>
        <v>0</v>
      </c>
      <c r="AW19" s="114">
        <f t="shared" si="10"/>
        <v>0</v>
      </c>
      <c r="AX19" s="114">
        <f t="shared" si="11"/>
        <v>0</v>
      </c>
      <c r="AY19" s="114"/>
    </row>
    <row r="20" spans="1:51" ht="26" customHeight="1">
      <c r="A20" s="91" t="s">
        <v>527</v>
      </c>
      <c r="B20" s="92"/>
      <c r="C20" s="93" t="s">
        <v>528</v>
      </c>
      <c r="D20" s="92">
        <v>20</v>
      </c>
      <c r="E20" s="94" t="s">
        <v>524</v>
      </c>
      <c r="F20" s="215">
        <v>33.5</v>
      </c>
      <c r="G20" s="95">
        <v>16.75</v>
      </c>
      <c r="H20" s="95">
        <v>15.91</v>
      </c>
      <c r="I20" s="95">
        <v>15.08</v>
      </c>
      <c r="J20" s="14">
        <f t="shared" si="12"/>
        <v>16.75</v>
      </c>
      <c r="K20" s="14">
        <f t="shared" si="13"/>
        <v>15.91</v>
      </c>
      <c r="L20" s="14">
        <f t="shared" si="14"/>
        <v>15.08</v>
      </c>
      <c r="M20" s="14">
        <f t="shared" si="0"/>
        <v>16.75</v>
      </c>
      <c r="N20" s="17" t="s">
        <v>452</v>
      </c>
      <c r="O20" s="16">
        <f t="shared" si="1"/>
        <v>0</v>
      </c>
      <c r="P20" s="416"/>
      <c r="Q20" s="417"/>
      <c r="R20" s="417"/>
      <c r="S20" s="417"/>
      <c r="T20" s="418"/>
      <c r="U20" s="33"/>
      <c r="V20" s="34">
        <f t="shared" si="15"/>
        <v>0</v>
      </c>
      <c r="W20" s="34">
        <f t="shared" si="2"/>
        <v>0</v>
      </c>
      <c r="X20" s="435"/>
      <c r="Y20" s="436"/>
      <c r="Z20" s="436"/>
      <c r="AA20" s="436"/>
      <c r="AB20" s="437"/>
      <c r="AC20" s="33"/>
      <c r="AD20" s="34">
        <f t="shared" si="16"/>
        <v>0</v>
      </c>
      <c r="AE20" s="34">
        <f t="shared" si="3"/>
        <v>0</v>
      </c>
      <c r="AF20" s="416"/>
      <c r="AG20" s="417"/>
      <c r="AH20" s="417"/>
      <c r="AI20" s="417"/>
      <c r="AJ20" s="418"/>
      <c r="AK20" s="33"/>
      <c r="AL20" s="34">
        <f t="shared" si="17"/>
        <v>0</v>
      </c>
      <c r="AM20" s="34">
        <f t="shared" si="4"/>
        <v>0</v>
      </c>
      <c r="AN20" s="435"/>
      <c r="AO20" s="436"/>
      <c r="AP20" s="436"/>
      <c r="AQ20" s="436"/>
      <c r="AR20" s="437"/>
      <c r="AS20" s="35"/>
      <c r="AT20" s="50">
        <f t="shared" si="18"/>
        <v>0</v>
      </c>
      <c r="AU20" s="50">
        <f t="shared" si="5"/>
        <v>0</v>
      </c>
      <c r="AV20" s="226">
        <f t="shared" si="9"/>
        <v>0</v>
      </c>
      <c r="AW20" s="114">
        <f t="shared" si="10"/>
        <v>0</v>
      </c>
      <c r="AX20" s="114">
        <f t="shared" si="11"/>
        <v>0</v>
      </c>
      <c r="AY20" s="114"/>
    </row>
    <row r="21" spans="1:51" ht="26" customHeight="1">
      <c r="A21" s="96" t="s">
        <v>529</v>
      </c>
      <c r="B21" s="97"/>
      <c r="C21" s="89" t="s">
        <v>530</v>
      </c>
      <c r="D21" s="97">
        <v>10</v>
      </c>
      <c r="E21" s="97" t="s">
        <v>521</v>
      </c>
      <c r="F21" s="216">
        <v>7.5</v>
      </c>
      <c r="G21" s="98">
        <v>3.75</v>
      </c>
      <c r="H21" s="98">
        <v>3.56</v>
      </c>
      <c r="I21" s="98">
        <v>3.38</v>
      </c>
      <c r="J21" s="14">
        <f t="shared" si="12"/>
        <v>3.75</v>
      </c>
      <c r="K21" s="14">
        <f t="shared" si="13"/>
        <v>3.56</v>
      </c>
      <c r="L21" s="14">
        <f t="shared" si="14"/>
        <v>3.38</v>
      </c>
      <c r="M21" s="14">
        <f t="shared" si="0"/>
        <v>3.75</v>
      </c>
      <c r="N21" s="15" t="s">
        <v>450</v>
      </c>
      <c r="O21" s="16">
        <f t="shared" si="1"/>
        <v>0</v>
      </c>
      <c r="P21" s="416"/>
      <c r="Q21" s="417"/>
      <c r="R21" s="417"/>
      <c r="S21" s="417"/>
      <c r="T21" s="418"/>
      <c r="U21" s="33"/>
      <c r="V21" s="34">
        <f t="shared" si="15"/>
        <v>0</v>
      </c>
      <c r="W21" s="34">
        <f t="shared" si="2"/>
        <v>0</v>
      </c>
      <c r="X21" s="435"/>
      <c r="Y21" s="436"/>
      <c r="Z21" s="436"/>
      <c r="AA21" s="436"/>
      <c r="AB21" s="437"/>
      <c r="AC21" s="33"/>
      <c r="AD21" s="34">
        <f t="shared" si="16"/>
        <v>0</v>
      </c>
      <c r="AE21" s="34">
        <f t="shared" si="3"/>
        <v>0</v>
      </c>
      <c r="AF21" s="416"/>
      <c r="AG21" s="417"/>
      <c r="AH21" s="417"/>
      <c r="AI21" s="417"/>
      <c r="AJ21" s="418"/>
      <c r="AK21" s="33"/>
      <c r="AL21" s="34">
        <f t="shared" si="17"/>
        <v>0</v>
      </c>
      <c r="AM21" s="34">
        <f t="shared" si="4"/>
        <v>0</v>
      </c>
      <c r="AN21" s="435"/>
      <c r="AO21" s="436"/>
      <c r="AP21" s="436"/>
      <c r="AQ21" s="436"/>
      <c r="AR21" s="437"/>
      <c r="AS21" s="35"/>
      <c r="AT21" s="50">
        <f t="shared" si="18"/>
        <v>0</v>
      </c>
      <c r="AU21" s="50">
        <f t="shared" si="5"/>
        <v>0</v>
      </c>
      <c r="AV21" s="226">
        <f t="shared" si="9"/>
        <v>0</v>
      </c>
      <c r="AW21" s="114">
        <f t="shared" si="10"/>
        <v>0</v>
      </c>
      <c r="AX21" s="114">
        <f t="shared" si="11"/>
        <v>0</v>
      </c>
      <c r="AY21" s="114"/>
    </row>
    <row r="22" spans="1:51" ht="26" customHeight="1">
      <c r="A22" s="91" t="s">
        <v>378</v>
      </c>
      <c r="B22" s="92"/>
      <c r="C22" s="93" t="s">
        <v>379</v>
      </c>
      <c r="D22" s="92">
        <v>20</v>
      </c>
      <c r="E22" s="94" t="s">
        <v>524</v>
      </c>
      <c r="F22" s="215">
        <v>33.5</v>
      </c>
      <c r="G22" s="95">
        <v>16.75</v>
      </c>
      <c r="H22" s="95">
        <v>15.91</v>
      </c>
      <c r="I22" s="95">
        <v>15.08</v>
      </c>
      <c r="J22" s="14">
        <f t="shared" si="12"/>
        <v>16.75</v>
      </c>
      <c r="K22" s="14">
        <f t="shared" si="13"/>
        <v>15.91</v>
      </c>
      <c r="L22" s="14">
        <f t="shared" si="14"/>
        <v>15.08</v>
      </c>
      <c r="M22" s="14">
        <f t="shared" si="0"/>
        <v>16.75</v>
      </c>
      <c r="N22" s="17" t="s">
        <v>452</v>
      </c>
      <c r="O22" s="16">
        <f t="shared" si="1"/>
        <v>0</v>
      </c>
      <c r="P22" s="416"/>
      <c r="Q22" s="417"/>
      <c r="R22" s="417"/>
      <c r="S22" s="417"/>
      <c r="T22" s="418"/>
      <c r="U22" s="33"/>
      <c r="V22" s="34">
        <f t="shared" si="15"/>
        <v>0</v>
      </c>
      <c r="W22" s="34">
        <f t="shared" si="2"/>
        <v>0</v>
      </c>
      <c r="X22" s="435"/>
      <c r="Y22" s="436"/>
      <c r="Z22" s="436"/>
      <c r="AA22" s="436"/>
      <c r="AB22" s="437"/>
      <c r="AC22" s="33"/>
      <c r="AD22" s="34">
        <f t="shared" si="16"/>
        <v>0</v>
      </c>
      <c r="AE22" s="34">
        <f t="shared" si="3"/>
        <v>0</v>
      </c>
      <c r="AF22" s="416"/>
      <c r="AG22" s="417"/>
      <c r="AH22" s="417"/>
      <c r="AI22" s="417"/>
      <c r="AJ22" s="418"/>
      <c r="AK22" s="33"/>
      <c r="AL22" s="34">
        <f t="shared" si="17"/>
        <v>0</v>
      </c>
      <c r="AM22" s="34">
        <f t="shared" si="4"/>
        <v>0</v>
      </c>
      <c r="AN22" s="435"/>
      <c r="AO22" s="436"/>
      <c r="AP22" s="436"/>
      <c r="AQ22" s="436"/>
      <c r="AR22" s="437"/>
      <c r="AS22" s="35"/>
      <c r="AT22" s="50">
        <f t="shared" si="18"/>
        <v>0</v>
      </c>
      <c r="AU22" s="50">
        <f t="shared" si="5"/>
        <v>0</v>
      </c>
      <c r="AV22" s="226">
        <f t="shared" si="9"/>
        <v>0</v>
      </c>
      <c r="AW22" s="114">
        <f t="shared" si="10"/>
        <v>0</v>
      </c>
      <c r="AX22" s="114">
        <f t="shared" si="11"/>
        <v>0</v>
      </c>
      <c r="AY22" s="114"/>
    </row>
    <row r="23" spans="1:51" ht="26" customHeight="1">
      <c r="A23" s="96" t="s">
        <v>380</v>
      </c>
      <c r="B23" s="97"/>
      <c r="C23" s="89" t="s">
        <v>381</v>
      </c>
      <c r="D23" s="97">
        <v>16</v>
      </c>
      <c r="E23" s="97" t="s">
        <v>382</v>
      </c>
      <c r="F23" s="216">
        <v>5.5</v>
      </c>
      <c r="G23" s="98">
        <v>2.75</v>
      </c>
      <c r="H23" s="98">
        <v>2.61</v>
      </c>
      <c r="I23" s="98">
        <v>2.48</v>
      </c>
      <c r="J23" s="14">
        <f t="shared" si="12"/>
        <v>2.75</v>
      </c>
      <c r="K23" s="14">
        <f t="shared" si="13"/>
        <v>2.61</v>
      </c>
      <c r="L23" s="14">
        <f t="shared" si="14"/>
        <v>2.48</v>
      </c>
      <c r="M23" s="14">
        <f t="shared" si="0"/>
        <v>2.75</v>
      </c>
      <c r="N23" s="15" t="s">
        <v>449</v>
      </c>
      <c r="O23" s="16">
        <f t="shared" si="1"/>
        <v>0</v>
      </c>
      <c r="P23" s="416"/>
      <c r="Q23" s="417"/>
      <c r="R23" s="417"/>
      <c r="S23" s="417"/>
      <c r="T23" s="418"/>
      <c r="U23" s="33"/>
      <c r="V23" s="34">
        <f t="shared" si="15"/>
        <v>0</v>
      </c>
      <c r="W23" s="34">
        <f t="shared" si="2"/>
        <v>0</v>
      </c>
      <c r="X23" s="435"/>
      <c r="Y23" s="436"/>
      <c r="Z23" s="436"/>
      <c r="AA23" s="436"/>
      <c r="AB23" s="437"/>
      <c r="AC23" s="33"/>
      <c r="AD23" s="34">
        <f t="shared" si="16"/>
        <v>0</v>
      </c>
      <c r="AE23" s="34">
        <f t="shared" si="3"/>
        <v>0</v>
      </c>
      <c r="AF23" s="416"/>
      <c r="AG23" s="417"/>
      <c r="AH23" s="417"/>
      <c r="AI23" s="417"/>
      <c r="AJ23" s="418"/>
      <c r="AK23" s="33"/>
      <c r="AL23" s="34">
        <f t="shared" si="17"/>
        <v>0</v>
      </c>
      <c r="AM23" s="34">
        <f t="shared" si="4"/>
        <v>0</v>
      </c>
      <c r="AN23" s="435"/>
      <c r="AO23" s="436"/>
      <c r="AP23" s="436"/>
      <c r="AQ23" s="436"/>
      <c r="AR23" s="437"/>
      <c r="AS23" s="35"/>
      <c r="AT23" s="50">
        <f t="shared" si="18"/>
        <v>0</v>
      </c>
      <c r="AU23" s="50">
        <f t="shared" si="5"/>
        <v>0</v>
      </c>
      <c r="AV23" s="226">
        <f t="shared" si="9"/>
        <v>0</v>
      </c>
      <c r="AW23" s="114">
        <f t="shared" si="10"/>
        <v>0</v>
      </c>
      <c r="AX23" s="114">
        <f t="shared" si="11"/>
        <v>0</v>
      </c>
      <c r="AY23" s="114"/>
    </row>
    <row r="24" spans="1:51" ht="26" customHeight="1">
      <c r="A24" s="91" t="s">
        <v>383</v>
      </c>
      <c r="B24" s="92"/>
      <c r="C24" s="93" t="s">
        <v>384</v>
      </c>
      <c r="D24" s="92">
        <v>16</v>
      </c>
      <c r="E24" s="94" t="s">
        <v>382</v>
      </c>
      <c r="F24" s="215">
        <v>7.95</v>
      </c>
      <c r="G24" s="95">
        <v>3.98</v>
      </c>
      <c r="H24" s="95">
        <v>3.78</v>
      </c>
      <c r="I24" s="95">
        <v>3.58</v>
      </c>
      <c r="J24" s="14">
        <f t="shared" si="12"/>
        <v>3.98</v>
      </c>
      <c r="K24" s="14">
        <f t="shared" si="13"/>
        <v>3.78</v>
      </c>
      <c r="L24" s="14">
        <f t="shared" si="14"/>
        <v>3.58</v>
      </c>
      <c r="M24" s="14">
        <f t="shared" si="0"/>
        <v>3.98</v>
      </c>
      <c r="N24" s="15" t="s">
        <v>449</v>
      </c>
      <c r="O24" s="16">
        <f t="shared" si="1"/>
        <v>0</v>
      </c>
      <c r="P24" s="416"/>
      <c r="Q24" s="417"/>
      <c r="R24" s="417"/>
      <c r="S24" s="417"/>
      <c r="T24" s="418"/>
      <c r="U24" s="33"/>
      <c r="V24" s="34">
        <f t="shared" si="15"/>
        <v>0</v>
      </c>
      <c r="W24" s="34">
        <f t="shared" si="2"/>
        <v>0</v>
      </c>
      <c r="X24" s="435"/>
      <c r="Y24" s="436"/>
      <c r="Z24" s="436"/>
      <c r="AA24" s="436"/>
      <c r="AB24" s="437"/>
      <c r="AC24" s="33"/>
      <c r="AD24" s="34">
        <f t="shared" si="16"/>
        <v>0</v>
      </c>
      <c r="AE24" s="34">
        <f t="shared" si="3"/>
        <v>0</v>
      </c>
      <c r="AF24" s="416"/>
      <c r="AG24" s="417"/>
      <c r="AH24" s="417"/>
      <c r="AI24" s="417"/>
      <c r="AJ24" s="418"/>
      <c r="AK24" s="33"/>
      <c r="AL24" s="34">
        <f t="shared" si="17"/>
        <v>0</v>
      </c>
      <c r="AM24" s="34">
        <f t="shared" si="4"/>
        <v>0</v>
      </c>
      <c r="AN24" s="435"/>
      <c r="AO24" s="436"/>
      <c r="AP24" s="436"/>
      <c r="AQ24" s="436"/>
      <c r="AR24" s="437"/>
      <c r="AS24" s="35"/>
      <c r="AT24" s="50">
        <f t="shared" si="18"/>
        <v>0</v>
      </c>
      <c r="AU24" s="50">
        <f t="shared" si="5"/>
        <v>0</v>
      </c>
      <c r="AV24" s="226">
        <f t="shared" si="9"/>
        <v>0</v>
      </c>
      <c r="AW24" s="114">
        <f t="shared" si="10"/>
        <v>0</v>
      </c>
      <c r="AX24" s="114">
        <f t="shared" si="11"/>
        <v>0</v>
      </c>
      <c r="AY24" s="114"/>
    </row>
    <row r="25" spans="1:51" ht="26" customHeight="1">
      <c r="A25" s="96" t="s">
        <v>385</v>
      </c>
      <c r="B25" s="97"/>
      <c r="C25" s="89" t="s">
        <v>386</v>
      </c>
      <c r="D25" s="97">
        <v>1</v>
      </c>
      <c r="E25" s="97" t="s">
        <v>387</v>
      </c>
      <c r="F25" s="216">
        <v>9.9499999999999993</v>
      </c>
      <c r="G25" s="98">
        <v>4.9800000000000004</v>
      </c>
      <c r="H25" s="98">
        <v>4.7300000000000004</v>
      </c>
      <c r="I25" s="98">
        <v>4.4800000000000004</v>
      </c>
      <c r="J25" s="14">
        <f t="shared" si="12"/>
        <v>4.9800000000000004</v>
      </c>
      <c r="K25" s="14">
        <f t="shared" si="13"/>
        <v>4.7300000000000004</v>
      </c>
      <c r="L25" s="14">
        <f t="shared" si="14"/>
        <v>4.4800000000000004</v>
      </c>
      <c r="M25" s="14">
        <f t="shared" si="0"/>
        <v>4.9800000000000004</v>
      </c>
      <c r="N25" s="11" t="s">
        <v>453</v>
      </c>
      <c r="O25" s="16">
        <f t="shared" si="1"/>
        <v>0</v>
      </c>
      <c r="P25" s="416"/>
      <c r="Q25" s="417"/>
      <c r="R25" s="417"/>
      <c r="S25" s="417"/>
      <c r="T25" s="418"/>
      <c r="U25" s="33"/>
      <c r="V25" s="34">
        <f t="shared" si="15"/>
        <v>0</v>
      </c>
      <c r="W25" s="34">
        <f t="shared" si="2"/>
        <v>0</v>
      </c>
      <c r="X25" s="435"/>
      <c r="Y25" s="436"/>
      <c r="Z25" s="436"/>
      <c r="AA25" s="436"/>
      <c r="AB25" s="437"/>
      <c r="AC25" s="33"/>
      <c r="AD25" s="34">
        <f t="shared" si="16"/>
        <v>0</v>
      </c>
      <c r="AE25" s="34">
        <f t="shared" si="3"/>
        <v>0</v>
      </c>
      <c r="AF25" s="416"/>
      <c r="AG25" s="417"/>
      <c r="AH25" s="417"/>
      <c r="AI25" s="417"/>
      <c r="AJ25" s="418"/>
      <c r="AK25" s="33"/>
      <c r="AL25" s="34">
        <f t="shared" si="17"/>
        <v>0</v>
      </c>
      <c r="AM25" s="34">
        <f t="shared" si="4"/>
        <v>0</v>
      </c>
      <c r="AN25" s="435"/>
      <c r="AO25" s="436"/>
      <c r="AP25" s="436"/>
      <c r="AQ25" s="436"/>
      <c r="AR25" s="437"/>
      <c r="AS25" s="35"/>
      <c r="AT25" s="50">
        <f t="shared" si="18"/>
        <v>0</v>
      </c>
      <c r="AU25" s="50">
        <f t="shared" si="5"/>
        <v>0</v>
      </c>
      <c r="AV25" s="226">
        <f t="shared" si="9"/>
        <v>0</v>
      </c>
      <c r="AW25" s="114">
        <f t="shared" si="10"/>
        <v>0</v>
      </c>
      <c r="AX25" s="114">
        <f t="shared" si="11"/>
        <v>0</v>
      </c>
      <c r="AY25" s="114"/>
    </row>
    <row r="26" spans="1:51" ht="26" customHeight="1">
      <c r="A26" s="213" t="s">
        <v>388</v>
      </c>
      <c r="B26" s="90"/>
      <c r="C26" s="90"/>
      <c r="D26" s="233"/>
      <c r="E26" s="90"/>
      <c r="F26" s="90"/>
      <c r="G26" s="90"/>
      <c r="H26" s="90"/>
      <c r="I26" s="90"/>
      <c r="J26" s="90"/>
      <c r="K26" s="90"/>
      <c r="L26" s="90"/>
      <c r="M26" s="90"/>
      <c r="N26" s="90"/>
      <c r="O26" s="90"/>
      <c r="P26" s="389"/>
      <c r="Q26" s="389"/>
      <c r="R26" s="389"/>
      <c r="S26" s="389"/>
      <c r="T26" s="389"/>
      <c r="U26" s="81"/>
      <c r="V26" s="32"/>
      <c r="W26" s="32"/>
      <c r="X26" s="389"/>
      <c r="Y26" s="389"/>
      <c r="Z26" s="389"/>
      <c r="AA26" s="389"/>
      <c r="AB26" s="389"/>
      <c r="AC26" s="81"/>
      <c r="AD26" s="32"/>
      <c r="AE26" s="32"/>
      <c r="AF26" s="389"/>
      <c r="AG26" s="389"/>
      <c r="AH26" s="389"/>
      <c r="AI26" s="389"/>
      <c r="AJ26" s="389"/>
      <c r="AK26" s="81"/>
      <c r="AL26" s="32"/>
      <c r="AM26" s="32"/>
      <c r="AN26" s="389"/>
      <c r="AO26" s="389"/>
      <c r="AP26" s="389"/>
      <c r="AQ26" s="389"/>
      <c r="AR26" s="389"/>
      <c r="AS26" s="81"/>
      <c r="AT26" s="32"/>
      <c r="AU26" s="32"/>
      <c r="AV26" s="225"/>
      <c r="AW26" s="115"/>
      <c r="AX26" s="115"/>
      <c r="AY26" s="115"/>
    </row>
    <row r="27" spans="1:51" ht="26" customHeight="1">
      <c r="A27" s="91" t="s">
        <v>389</v>
      </c>
      <c r="B27" s="92"/>
      <c r="C27" s="93" t="s">
        <v>390</v>
      </c>
      <c r="D27" s="92">
        <v>45</v>
      </c>
      <c r="E27" s="94" t="s">
        <v>203</v>
      </c>
      <c r="F27" s="217">
        <v>13.95</v>
      </c>
      <c r="G27" s="95">
        <v>6.98</v>
      </c>
      <c r="H27" s="95">
        <v>6.63</v>
      </c>
      <c r="I27" s="95">
        <v>6.28</v>
      </c>
      <c r="J27" s="14">
        <f t="shared" ref="J27:J31" si="19">G27</f>
        <v>6.98</v>
      </c>
      <c r="K27" s="14">
        <f t="shared" ref="K27:K31" si="20">H27</f>
        <v>6.63</v>
      </c>
      <c r="L27" s="14">
        <f t="shared" ref="L27:L31" si="21">I27</f>
        <v>6.28</v>
      </c>
      <c r="M27" s="14">
        <f>IF($AX$252="",J27, IF($AX$252="SILVER (5%)",K27, IF($AX$252="GOLD (10%)",L27)))</f>
        <v>6.98</v>
      </c>
      <c r="N27" s="15" t="s">
        <v>450</v>
      </c>
      <c r="O27" s="16">
        <f>IF(N27="CARDED (+15¢)",0.15,0)</f>
        <v>0</v>
      </c>
      <c r="P27" s="416"/>
      <c r="Q27" s="417"/>
      <c r="R27" s="417"/>
      <c r="S27" s="417"/>
      <c r="T27" s="418"/>
      <c r="U27" s="33"/>
      <c r="V27" s="34">
        <f>P27*($G27+$O27)</f>
        <v>0</v>
      </c>
      <c r="W27" s="34">
        <f>P27*($M27+$O27)</f>
        <v>0</v>
      </c>
      <c r="X27" s="435"/>
      <c r="Y27" s="436"/>
      <c r="Z27" s="436"/>
      <c r="AA27" s="436"/>
      <c r="AB27" s="437"/>
      <c r="AC27" s="33"/>
      <c r="AD27" s="34">
        <f>X27*($G27+$O27)</f>
        <v>0</v>
      </c>
      <c r="AE27" s="34">
        <f>X27*($M27+$O27)</f>
        <v>0</v>
      </c>
      <c r="AF27" s="416"/>
      <c r="AG27" s="417"/>
      <c r="AH27" s="417"/>
      <c r="AI27" s="417"/>
      <c r="AJ27" s="418"/>
      <c r="AK27" s="33"/>
      <c r="AL27" s="34">
        <f>AF27*($G27+$O27)</f>
        <v>0</v>
      </c>
      <c r="AM27" s="34">
        <f>AF27*($M27+$O27)</f>
        <v>0</v>
      </c>
      <c r="AN27" s="435"/>
      <c r="AO27" s="436"/>
      <c r="AP27" s="436"/>
      <c r="AQ27" s="436"/>
      <c r="AR27" s="437"/>
      <c r="AS27" s="35"/>
      <c r="AT27" s="50">
        <f>AN27*($G27+$O27)</f>
        <v>0</v>
      </c>
      <c r="AU27" s="50">
        <f>AN27*($M27+$O27)</f>
        <v>0</v>
      </c>
      <c r="AV27" s="226">
        <f t="shared" si="9"/>
        <v>0</v>
      </c>
      <c r="AW27" s="114">
        <f t="shared" si="10"/>
        <v>0</v>
      </c>
      <c r="AX27" s="114">
        <f t="shared" si="11"/>
        <v>0</v>
      </c>
      <c r="AY27" s="114"/>
    </row>
    <row r="28" spans="1:51" ht="26" customHeight="1">
      <c r="A28" s="96" t="s">
        <v>391</v>
      </c>
      <c r="B28" s="97"/>
      <c r="C28" s="89" t="s">
        <v>392</v>
      </c>
      <c r="D28" s="97">
        <v>45</v>
      </c>
      <c r="E28" s="97" t="s">
        <v>203</v>
      </c>
      <c r="F28" s="218">
        <v>13.95</v>
      </c>
      <c r="G28" s="98">
        <v>6.98</v>
      </c>
      <c r="H28" s="98">
        <v>6.63</v>
      </c>
      <c r="I28" s="98">
        <v>6.28</v>
      </c>
      <c r="J28" s="14">
        <f t="shared" si="19"/>
        <v>6.98</v>
      </c>
      <c r="K28" s="14">
        <f t="shared" si="20"/>
        <v>6.63</v>
      </c>
      <c r="L28" s="14">
        <f t="shared" si="21"/>
        <v>6.28</v>
      </c>
      <c r="M28" s="14">
        <f>IF($AX$252="",J28, IF($AX$252="SILVER (5%)",K28, IF($AX$252="GOLD (10%)",L28)))</f>
        <v>6.98</v>
      </c>
      <c r="N28" s="15" t="s">
        <v>450</v>
      </c>
      <c r="O28" s="16">
        <f>IF(N28="CARDED (+15¢)",0.15,0)</f>
        <v>0</v>
      </c>
      <c r="P28" s="416"/>
      <c r="Q28" s="417"/>
      <c r="R28" s="417"/>
      <c r="S28" s="417"/>
      <c r="T28" s="418"/>
      <c r="U28" s="33"/>
      <c r="V28" s="34">
        <f>P28*($G28+$O28)</f>
        <v>0</v>
      </c>
      <c r="W28" s="34">
        <f>P28*($M28+$O28)</f>
        <v>0</v>
      </c>
      <c r="X28" s="435"/>
      <c r="Y28" s="436"/>
      <c r="Z28" s="436"/>
      <c r="AA28" s="436"/>
      <c r="AB28" s="437"/>
      <c r="AC28" s="33"/>
      <c r="AD28" s="34">
        <f>X28*($G28+$O28)</f>
        <v>0</v>
      </c>
      <c r="AE28" s="34">
        <f>X28*($M28+$O28)</f>
        <v>0</v>
      </c>
      <c r="AF28" s="416"/>
      <c r="AG28" s="417"/>
      <c r="AH28" s="417"/>
      <c r="AI28" s="417"/>
      <c r="AJ28" s="418"/>
      <c r="AK28" s="33"/>
      <c r="AL28" s="34">
        <f>AF28*($G28+$O28)</f>
        <v>0</v>
      </c>
      <c r="AM28" s="34">
        <f>AF28*($M28+$O28)</f>
        <v>0</v>
      </c>
      <c r="AN28" s="435"/>
      <c r="AO28" s="436"/>
      <c r="AP28" s="436"/>
      <c r="AQ28" s="436"/>
      <c r="AR28" s="437"/>
      <c r="AS28" s="35"/>
      <c r="AT28" s="50">
        <f>AN28*($G28+$O28)</f>
        <v>0</v>
      </c>
      <c r="AU28" s="50">
        <f>AN28*($M28+$O28)</f>
        <v>0</v>
      </c>
      <c r="AV28" s="226">
        <f t="shared" si="9"/>
        <v>0</v>
      </c>
      <c r="AW28" s="114">
        <f t="shared" si="10"/>
        <v>0</v>
      </c>
      <c r="AX28" s="114">
        <f t="shared" si="11"/>
        <v>0</v>
      </c>
      <c r="AY28" s="114"/>
    </row>
    <row r="29" spans="1:51" ht="26" customHeight="1">
      <c r="A29" s="91" t="s">
        <v>393</v>
      </c>
      <c r="B29" s="92"/>
      <c r="C29" s="93" t="s">
        <v>394</v>
      </c>
      <c r="D29" s="92">
        <v>45</v>
      </c>
      <c r="E29" s="94" t="s">
        <v>514</v>
      </c>
      <c r="F29" s="215">
        <v>6.5</v>
      </c>
      <c r="G29" s="95">
        <v>3.25</v>
      </c>
      <c r="H29" s="95">
        <v>3.09</v>
      </c>
      <c r="I29" s="95">
        <v>2.93</v>
      </c>
      <c r="J29" s="14">
        <f t="shared" si="19"/>
        <v>3.25</v>
      </c>
      <c r="K29" s="14">
        <f t="shared" si="20"/>
        <v>3.09</v>
      </c>
      <c r="L29" s="14">
        <f t="shared" si="21"/>
        <v>2.93</v>
      </c>
      <c r="M29" s="14">
        <f>IF($AX$252="",J29, IF($AX$252="SILVER (5%)",K29, IF($AX$252="GOLD (10%)",L29)))</f>
        <v>3.25</v>
      </c>
      <c r="N29" s="15" t="s">
        <v>450</v>
      </c>
      <c r="O29" s="16">
        <f>IF(N29="CARDED (+15¢)",0.15,0)</f>
        <v>0</v>
      </c>
      <c r="P29" s="416"/>
      <c r="Q29" s="417"/>
      <c r="R29" s="417"/>
      <c r="S29" s="417"/>
      <c r="T29" s="418"/>
      <c r="U29" s="33"/>
      <c r="V29" s="34">
        <f>P29*($G29+$O29)</f>
        <v>0</v>
      </c>
      <c r="W29" s="34">
        <f>P29*($M29+$O29)</f>
        <v>0</v>
      </c>
      <c r="X29" s="435"/>
      <c r="Y29" s="436"/>
      <c r="Z29" s="436"/>
      <c r="AA29" s="436"/>
      <c r="AB29" s="437"/>
      <c r="AC29" s="33"/>
      <c r="AD29" s="34">
        <f>X29*($G29+$O29)</f>
        <v>0</v>
      </c>
      <c r="AE29" s="34">
        <f>X29*($M29+$O29)</f>
        <v>0</v>
      </c>
      <c r="AF29" s="416"/>
      <c r="AG29" s="417"/>
      <c r="AH29" s="417"/>
      <c r="AI29" s="417"/>
      <c r="AJ29" s="418"/>
      <c r="AK29" s="33"/>
      <c r="AL29" s="34">
        <f>AF29*($G29+$O29)</f>
        <v>0</v>
      </c>
      <c r="AM29" s="34">
        <f>AF29*($M29+$O29)</f>
        <v>0</v>
      </c>
      <c r="AN29" s="435"/>
      <c r="AO29" s="436"/>
      <c r="AP29" s="436"/>
      <c r="AQ29" s="436"/>
      <c r="AR29" s="437"/>
      <c r="AS29" s="35"/>
      <c r="AT29" s="50">
        <f>AN29*($G29+$O29)</f>
        <v>0</v>
      </c>
      <c r="AU29" s="50">
        <f>AN29*($M29+$O29)</f>
        <v>0</v>
      </c>
      <c r="AV29" s="226">
        <f t="shared" si="9"/>
        <v>0</v>
      </c>
      <c r="AW29" s="114">
        <f t="shared" si="10"/>
        <v>0</v>
      </c>
      <c r="AX29" s="114">
        <f t="shared" si="11"/>
        <v>0</v>
      </c>
      <c r="AY29" s="114"/>
    </row>
    <row r="30" spans="1:51" ht="26" customHeight="1">
      <c r="A30" s="96" t="s">
        <v>395</v>
      </c>
      <c r="B30" s="97"/>
      <c r="C30" s="89" t="s">
        <v>396</v>
      </c>
      <c r="D30" s="97">
        <v>25</v>
      </c>
      <c r="E30" s="97" t="s">
        <v>289</v>
      </c>
      <c r="F30" s="216">
        <v>5.5</v>
      </c>
      <c r="G30" s="98">
        <v>2.75</v>
      </c>
      <c r="H30" s="98">
        <v>2.61</v>
      </c>
      <c r="I30" s="98">
        <v>2.48</v>
      </c>
      <c r="J30" s="14">
        <f t="shared" si="19"/>
        <v>2.75</v>
      </c>
      <c r="K30" s="14">
        <f t="shared" si="20"/>
        <v>2.61</v>
      </c>
      <c r="L30" s="14">
        <f t="shared" si="21"/>
        <v>2.48</v>
      </c>
      <c r="M30" s="14">
        <f>IF($AX$252="",J30, IF($AX$252="SILVER (5%)",K30, IF($AX$252="GOLD (10%)",L30)))</f>
        <v>2.75</v>
      </c>
      <c r="N30" s="15" t="s">
        <v>450</v>
      </c>
      <c r="O30" s="16">
        <f>IF(N30="CARDED (+15¢)",0.15,0)</f>
        <v>0</v>
      </c>
      <c r="P30" s="416"/>
      <c r="Q30" s="417"/>
      <c r="R30" s="417"/>
      <c r="S30" s="417"/>
      <c r="T30" s="418"/>
      <c r="U30" s="33"/>
      <c r="V30" s="34">
        <f>P30*($G30+$O30)</f>
        <v>0</v>
      </c>
      <c r="W30" s="34">
        <f>P30*($M30+$O30)</f>
        <v>0</v>
      </c>
      <c r="X30" s="435"/>
      <c r="Y30" s="436"/>
      <c r="Z30" s="436"/>
      <c r="AA30" s="436"/>
      <c r="AB30" s="437"/>
      <c r="AC30" s="33"/>
      <c r="AD30" s="34">
        <f>X30*($G30+$O30)</f>
        <v>0</v>
      </c>
      <c r="AE30" s="34">
        <f>X30*($M30+$O30)</f>
        <v>0</v>
      </c>
      <c r="AF30" s="416"/>
      <c r="AG30" s="417"/>
      <c r="AH30" s="417"/>
      <c r="AI30" s="417"/>
      <c r="AJ30" s="418"/>
      <c r="AK30" s="33"/>
      <c r="AL30" s="34">
        <f>AF30*($G30+$O30)</f>
        <v>0</v>
      </c>
      <c r="AM30" s="34">
        <f>AF30*($M30+$O30)</f>
        <v>0</v>
      </c>
      <c r="AN30" s="435"/>
      <c r="AO30" s="436"/>
      <c r="AP30" s="436"/>
      <c r="AQ30" s="436"/>
      <c r="AR30" s="437"/>
      <c r="AS30" s="35"/>
      <c r="AT30" s="50">
        <f>AN30*($G30+$O30)</f>
        <v>0</v>
      </c>
      <c r="AU30" s="50">
        <f>AN30*($M30+$O30)</f>
        <v>0</v>
      </c>
      <c r="AV30" s="226">
        <f t="shared" si="9"/>
        <v>0</v>
      </c>
      <c r="AW30" s="114">
        <f t="shared" si="10"/>
        <v>0</v>
      </c>
      <c r="AX30" s="114">
        <f t="shared" si="11"/>
        <v>0</v>
      </c>
      <c r="AY30" s="114"/>
    </row>
    <row r="31" spans="1:51" ht="26" customHeight="1">
      <c r="A31" s="91" t="s">
        <v>397</v>
      </c>
      <c r="B31" s="92"/>
      <c r="C31" s="93" t="s">
        <v>398</v>
      </c>
      <c r="D31" s="92">
        <v>20</v>
      </c>
      <c r="E31" s="94" t="s">
        <v>362</v>
      </c>
      <c r="F31" s="215">
        <v>39.950000000000003</v>
      </c>
      <c r="G31" s="95">
        <v>19.98</v>
      </c>
      <c r="H31" s="95">
        <v>18.98</v>
      </c>
      <c r="I31" s="95">
        <v>17.98</v>
      </c>
      <c r="J31" s="14">
        <f t="shared" si="19"/>
        <v>19.98</v>
      </c>
      <c r="K31" s="14">
        <f t="shared" si="20"/>
        <v>18.98</v>
      </c>
      <c r="L31" s="14">
        <f t="shared" si="21"/>
        <v>17.98</v>
      </c>
      <c r="M31" s="14">
        <f>IF($AX$252="",J31, IF($AX$252="SILVER (5%)",K31, IF($AX$252="GOLD (10%)",L31)))</f>
        <v>19.98</v>
      </c>
      <c r="N31" s="17" t="s">
        <v>452</v>
      </c>
      <c r="O31" s="16">
        <f>IF(N31="CARDED (+15¢)",0.15,0)</f>
        <v>0</v>
      </c>
      <c r="P31" s="416"/>
      <c r="Q31" s="417"/>
      <c r="R31" s="417"/>
      <c r="S31" s="417"/>
      <c r="T31" s="418"/>
      <c r="U31" s="33"/>
      <c r="V31" s="34">
        <f>P31*($G31+$O31)</f>
        <v>0</v>
      </c>
      <c r="W31" s="34">
        <f>P31*($M31+$O31)</f>
        <v>0</v>
      </c>
      <c r="X31" s="435"/>
      <c r="Y31" s="436"/>
      <c r="Z31" s="436"/>
      <c r="AA31" s="436"/>
      <c r="AB31" s="437"/>
      <c r="AC31" s="33"/>
      <c r="AD31" s="34">
        <f>X31*($G31+$O31)</f>
        <v>0</v>
      </c>
      <c r="AE31" s="34">
        <f>X31*($M31+$O31)</f>
        <v>0</v>
      </c>
      <c r="AF31" s="416"/>
      <c r="AG31" s="417"/>
      <c r="AH31" s="417"/>
      <c r="AI31" s="417"/>
      <c r="AJ31" s="418"/>
      <c r="AK31" s="33"/>
      <c r="AL31" s="34">
        <f>AF31*($G31+$O31)</f>
        <v>0</v>
      </c>
      <c r="AM31" s="34">
        <f>AF31*($M31+$O31)</f>
        <v>0</v>
      </c>
      <c r="AN31" s="435"/>
      <c r="AO31" s="436"/>
      <c r="AP31" s="436"/>
      <c r="AQ31" s="436"/>
      <c r="AR31" s="437"/>
      <c r="AS31" s="35"/>
      <c r="AT31" s="50">
        <f>AN31*($G31+$O31)</f>
        <v>0</v>
      </c>
      <c r="AU31" s="50">
        <f>AN31*($M31+$O31)</f>
        <v>0</v>
      </c>
      <c r="AV31" s="226">
        <f t="shared" si="9"/>
        <v>0</v>
      </c>
      <c r="AW31" s="114">
        <f t="shared" si="10"/>
        <v>0</v>
      </c>
      <c r="AX31" s="114">
        <f t="shared" si="11"/>
        <v>0</v>
      </c>
      <c r="AY31" s="114"/>
    </row>
    <row r="32" spans="1:51" ht="26" customHeight="1">
      <c r="A32" s="213" t="s">
        <v>399</v>
      </c>
      <c r="B32" s="90"/>
      <c r="C32" s="90"/>
      <c r="D32" s="233"/>
      <c r="E32" s="90"/>
      <c r="F32" s="90"/>
      <c r="G32" s="90"/>
      <c r="H32" s="90"/>
      <c r="I32" s="90"/>
      <c r="J32" s="90"/>
      <c r="K32" s="90"/>
      <c r="L32" s="90"/>
      <c r="M32" s="90"/>
      <c r="N32" s="90"/>
      <c r="O32" s="90"/>
      <c r="P32" s="389"/>
      <c r="Q32" s="389"/>
      <c r="R32" s="389"/>
      <c r="S32" s="389"/>
      <c r="T32" s="389"/>
      <c r="U32" s="81"/>
      <c r="V32" s="32"/>
      <c r="W32" s="32"/>
      <c r="X32" s="389"/>
      <c r="Y32" s="389"/>
      <c r="Z32" s="389"/>
      <c r="AA32" s="389"/>
      <c r="AB32" s="389"/>
      <c r="AC32" s="81"/>
      <c r="AD32" s="32"/>
      <c r="AE32" s="32"/>
      <c r="AF32" s="389"/>
      <c r="AG32" s="389"/>
      <c r="AH32" s="389"/>
      <c r="AI32" s="389"/>
      <c r="AJ32" s="389"/>
      <c r="AK32" s="81"/>
      <c r="AL32" s="32"/>
      <c r="AM32" s="32"/>
      <c r="AN32" s="389"/>
      <c r="AO32" s="389"/>
      <c r="AP32" s="389"/>
      <c r="AQ32" s="389"/>
      <c r="AR32" s="389"/>
      <c r="AS32" s="81"/>
      <c r="AT32" s="32"/>
      <c r="AU32" s="32"/>
      <c r="AV32" s="225"/>
      <c r="AW32" s="115"/>
      <c r="AX32" s="115"/>
      <c r="AY32" s="115"/>
    </row>
    <row r="33" spans="1:51" ht="26" customHeight="1">
      <c r="A33" s="91" t="s">
        <v>400</v>
      </c>
      <c r="B33" s="92"/>
      <c r="C33" s="93" t="s">
        <v>401</v>
      </c>
      <c r="D33" s="92">
        <v>16</v>
      </c>
      <c r="E33" s="94" t="s">
        <v>204</v>
      </c>
      <c r="F33" s="215">
        <v>8.9499999999999993</v>
      </c>
      <c r="G33" s="95">
        <v>4.4800000000000004</v>
      </c>
      <c r="H33" s="95">
        <v>4.26</v>
      </c>
      <c r="I33" s="95">
        <v>4.03</v>
      </c>
      <c r="J33" s="14">
        <f t="shared" ref="J33" si="22">G33</f>
        <v>4.4800000000000004</v>
      </c>
      <c r="K33" s="14">
        <f t="shared" ref="K33" si="23">H33</f>
        <v>4.26</v>
      </c>
      <c r="L33" s="14">
        <f t="shared" ref="L33" si="24">I33</f>
        <v>4.03</v>
      </c>
      <c r="M33" s="14">
        <f t="shared" ref="M33:M38" si="25">IF($AX$252="",J33, IF($AX$252="SILVER (5%)",K33, IF($AX$252="GOLD (10%)",L33)))</f>
        <v>4.4800000000000004</v>
      </c>
      <c r="N33" s="15" t="s">
        <v>450</v>
      </c>
      <c r="O33" s="16">
        <f t="shared" ref="O33:O38" si="26">IF(N33="CARDED (+15¢)",0.15,0)</f>
        <v>0</v>
      </c>
      <c r="P33" s="416"/>
      <c r="Q33" s="417"/>
      <c r="R33" s="417"/>
      <c r="S33" s="417"/>
      <c r="T33" s="418"/>
      <c r="U33" s="33"/>
      <c r="V33" s="34">
        <f t="shared" ref="V33:V38" si="27">P33*($G33+$O33)</f>
        <v>0</v>
      </c>
      <c r="W33" s="34">
        <f t="shared" ref="W33:W38" si="28">P33*($M33+$O33)</f>
        <v>0</v>
      </c>
      <c r="X33" s="435"/>
      <c r="Y33" s="436"/>
      <c r="Z33" s="436"/>
      <c r="AA33" s="436"/>
      <c r="AB33" s="437"/>
      <c r="AC33" s="33"/>
      <c r="AD33" s="34">
        <f t="shared" ref="AD33:AD38" si="29">X33*($G33+$O33)</f>
        <v>0</v>
      </c>
      <c r="AE33" s="34">
        <f t="shared" ref="AE33:AE38" si="30">X33*($M33+$O33)</f>
        <v>0</v>
      </c>
      <c r="AF33" s="416"/>
      <c r="AG33" s="417"/>
      <c r="AH33" s="417"/>
      <c r="AI33" s="417"/>
      <c r="AJ33" s="418"/>
      <c r="AK33" s="33"/>
      <c r="AL33" s="34">
        <f t="shared" ref="AL33:AL38" si="31">AF33*($G33+$O33)</f>
        <v>0</v>
      </c>
      <c r="AM33" s="34">
        <f t="shared" ref="AM33:AM38" si="32">AF33*($M33+$O33)</f>
        <v>0</v>
      </c>
      <c r="AN33" s="435"/>
      <c r="AO33" s="436"/>
      <c r="AP33" s="436"/>
      <c r="AQ33" s="436"/>
      <c r="AR33" s="437"/>
      <c r="AS33" s="35"/>
      <c r="AT33" s="50">
        <f t="shared" ref="AT33:AT38" si="33">AN33*($G33+$O33)</f>
        <v>0</v>
      </c>
      <c r="AU33" s="50">
        <f t="shared" ref="AU33:AU38" si="34">AN33*($M33+$O33)</f>
        <v>0</v>
      </c>
      <c r="AV33" s="226">
        <f t="shared" si="9"/>
        <v>0</v>
      </c>
      <c r="AW33" s="114">
        <f t="shared" si="10"/>
        <v>0</v>
      </c>
      <c r="AX33" s="114">
        <f t="shared" si="11"/>
        <v>0</v>
      </c>
      <c r="AY33" s="114"/>
    </row>
    <row r="34" spans="1:51" ht="26" customHeight="1">
      <c r="A34" s="96" t="s">
        <v>402</v>
      </c>
      <c r="B34" s="97"/>
      <c r="C34" s="89" t="s">
        <v>403</v>
      </c>
      <c r="D34" s="97">
        <v>16</v>
      </c>
      <c r="E34" s="97" t="s">
        <v>382</v>
      </c>
      <c r="F34" s="216">
        <v>8.9499999999999993</v>
      </c>
      <c r="G34" s="98">
        <v>4.4800000000000004</v>
      </c>
      <c r="H34" s="98">
        <v>4.26</v>
      </c>
      <c r="I34" s="98">
        <v>4.03</v>
      </c>
      <c r="J34" s="14">
        <f t="shared" ref="J34:J38" si="35">G34</f>
        <v>4.4800000000000004</v>
      </c>
      <c r="K34" s="14">
        <f t="shared" ref="K34:K38" si="36">H34</f>
        <v>4.26</v>
      </c>
      <c r="L34" s="14">
        <f t="shared" ref="L34:L38" si="37">I34</f>
        <v>4.03</v>
      </c>
      <c r="M34" s="14">
        <f t="shared" si="25"/>
        <v>4.4800000000000004</v>
      </c>
      <c r="N34" s="15" t="s">
        <v>450</v>
      </c>
      <c r="O34" s="16">
        <f t="shared" si="26"/>
        <v>0</v>
      </c>
      <c r="P34" s="416"/>
      <c r="Q34" s="417"/>
      <c r="R34" s="417"/>
      <c r="S34" s="417"/>
      <c r="T34" s="418"/>
      <c r="U34" s="33"/>
      <c r="V34" s="34">
        <f t="shared" si="27"/>
        <v>0</v>
      </c>
      <c r="W34" s="34">
        <f t="shared" si="28"/>
        <v>0</v>
      </c>
      <c r="X34" s="435"/>
      <c r="Y34" s="436"/>
      <c r="Z34" s="436"/>
      <c r="AA34" s="436"/>
      <c r="AB34" s="437"/>
      <c r="AC34" s="33"/>
      <c r="AD34" s="34">
        <f t="shared" si="29"/>
        <v>0</v>
      </c>
      <c r="AE34" s="34">
        <f t="shared" si="30"/>
        <v>0</v>
      </c>
      <c r="AF34" s="416"/>
      <c r="AG34" s="417"/>
      <c r="AH34" s="417"/>
      <c r="AI34" s="417"/>
      <c r="AJ34" s="418"/>
      <c r="AK34" s="33"/>
      <c r="AL34" s="34">
        <f t="shared" si="31"/>
        <v>0</v>
      </c>
      <c r="AM34" s="34">
        <f t="shared" si="32"/>
        <v>0</v>
      </c>
      <c r="AN34" s="435"/>
      <c r="AO34" s="436"/>
      <c r="AP34" s="436"/>
      <c r="AQ34" s="436"/>
      <c r="AR34" s="437"/>
      <c r="AS34" s="35"/>
      <c r="AT34" s="50">
        <f t="shared" si="33"/>
        <v>0</v>
      </c>
      <c r="AU34" s="50">
        <f t="shared" si="34"/>
        <v>0</v>
      </c>
      <c r="AV34" s="226">
        <f t="shared" si="9"/>
        <v>0</v>
      </c>
      <c r="AW34" s="114">
        <f t="shared" si="10"/>
        <v>0</v>
      </c>
      <c r="AX34" s="114">
        <f t="shared" si="11"/>
        <v>0</v>
      </c>
      <c r="AY34" s="114"/>
    </row>
    <row r="35" spans="1:51" ht="26" customHeight="1">
      <c r="A35" s="91" t="s">
        <v>404</v>
      </c>
      <c r="B35" s="92"/>
      <c r="C35" s="93" t="s">
        <v>405</v>
      </c>
      <c r="D35" s="92">
        <v>25</v>
      </c>
      <c r="E35" s="94" t="s">
        <v>289</v>
      </c>
      <c r="F35" s="215">
        <v>5.5</v>
      </c>
      <c r="G35" s="95">
        <v>2.75</v>
      </c>
      <c r="H35" s="95">
        <v>2.61</v>
      </c>
      <c r="I35" s="95">
        <v>2.48</v>
      </c>
      <c r="J35" s="14">
        <f t="shared" si="35"/>
        <v>2.75</v>
      </c>
      <c r="K35" s="14">
        <f t="shared" si="36"/>
        <v>2.61</v>
      </c>
      <c r="L35" s="14">
        <f t="shared" si="37"/>
        <v>2.48</v>
      </c>
      <c r="M35" s="14">
        <f t="shared" si="25"/>
        <v>2.75</v>
      </c>
      <c r="N35" s="15" t="s">
        <v>450</v>
      </c>
      <c r="O35" s="16">
        <f t="shared" si="26"/>
        <v>0</v>
      </c>
      <c r="P35" s="416"/>
      <c r="Q35" s="417"/>
      <c r="R35" s="417"/>
      <c r="S35" s="417"/>
      <c r="T35" s="418"/>
      <c r="U35" s="33"/>
      <c r="V35" s="34">
        <f t="shared" si="27"/>
        <v>0</v>
      </c>
      <c r="W35" s="34">
        <f t="shared" si="28"/>
        <v>0</v>
      </c>
      <c r="X35" s="435"/>
      <c r="Y35" s="436"/>
      <c r="Z35" s="436"/>
      <c r="AA35" s="436"/>
      <c r="AB35" s="437"/>
      <c r="AC35" s="33"/>
      <c r="AD35" s="34">
        <f t="shared" si="29"/>
        <v>0</v>
      </c>
      <c r="AE35" s="34">
        <f t="shared" si="30"/>
        <v>0</v>
      </c>
      <c r="AF35" s="416"/>
      <c r="AG35" s="417"/>
      <c r="AH35" s="417"/>
      <c r="AI35" s="417"/>
      <c r="AJ35" s="418"/>
      <c r="AK35" s="33"/>
      <c r="AL35" s="34">
        <f t="shared" si="31"/>
        <v>0</v>
      </c>
      <c r="AM35" s="34">
        <f t="shared" si="32"/>
        <v>0</v>
      </c>
      <c r="AN35" s="435"/>
      <c r="AO35" s="436"/>
      <c r="AP35" s="436"/>
      <c r="AQ35" s="436"/>
      <c r="AR35" s="437"/>
      <c r="AS35" s="35"/>
      <c r="AT35" s="50">
        <f t="shared" si="33"/>
        <v>0</v>
      </c>
      <c r="AU35" s="50">
        <f t="shared" si="34"/>
        <v>0</v>
      </c>
      <c r="AV35" s="226">
        <f t="shared" si="9"/>
        <v>0</v>
      </c>
      <c r="AW35" s="114">
        <f t="shared" si="10"/>
        <v>0</v>
      </c>
      <c r="AX35" s="114">
        <f t="shared" si="11"/>
        <v>0</v>
      </c>
      <c r="AY35" s="114"/>
    </row>
    <row r="36" spans="1:51" ht="26" customHeight="1">
      <c r="A36" s="96" t="s">
        <v>406</v>
      </c>
      <c r="B36" s="97"/>
      <c r="C36" s="89" t="s">
        <v>407</v>
      </c>
      <c r="D36" s="97">
        <v>16</v>
      </c>
      <c r="E36" s="97" t="s">
        <v>382</v>
      </c>
      <c r="F36" s="216">
        <v>7.95</v>
      </c>
      <c r="G36" s="98">
        <v>3.98</v>
      </c>
      <c r="H36" s="98">
        <v>3.78</v>
      </c>
      <c r="I36" s="98">
        <v>3.58</v>
      </c>
      <c r="J36" s="14">
        <f t="shared" si="35"/>
        <v>3.98</v>
      </c>
      <c r="K36" s="14">
        <f t="shared" si="36"/>
        <v>3.78</v>
      </c>
      <c r="L36" s="14">
        <f t="shared" si="37"/>
        <v>3.58</v>
      </c>
      <c r="M36" s="14">
        <f t="shared" si="25"/>
        <v>3.98</v>
      </c>
      <c r="N36" s="15" t="s">
        <v>450</v>
      </c>
      <c r="O36" s="16">
        <f t="shared" si="26"/>
        <v>0</v>
      </c>
      <c r="P36" s="416"/>
      <c r="Q36" s="417"/>
      <c r="R36" s="417"/>
      <c r="S36" s="417"/>
      <c r="T36" s="418"/>
      <c r="U36" s="33"/>
      <c r="V36" s="34">
        <f t="shared" si="27"/>
        <v>0</v>
      </c>
      <c r="W36" s="34">
        <f t="shared" si="28"/>
        <v>0</v>
      </c>
      <c r="X36" s="435"/>
      <c r="Y36" s="436"/>
      <c r="Z36" s="436"/>
      <c r="AA36" s="436"/>
      <c r="AB36" s="437"/>
      <c r="AC36" s="33"/>
      <c r="AD36" s="34">
        <f t="shared" si="29"/>
        <v>0</v>
      </c>
      <c r="AE36" s="34">
        <f t="shared" si="30"/>
        <v>0</v>
      </c>
      <c r="AF36" s="416"/>
      <c r="AG36" s="417"/>
      <c r="AH36" s="417"/>
      <c r="AI36" s="417"/>
      <c r="AJ36" s="418"/>
      <c r="AK36" s="33"/>
      <c r="AL36" s="34">
        <f t="shared" si="31"/>
        <v>0</v>
      </c>
      <c r="AM36" s="34">
        <f t="shared" si="32"/>
        <v>0</v>
      </c>
      <c r="AN36" s="435"/>
      <c r="AO36" s="436"/>
      <c r="AP36" s="436"/>
      <c r="AQ36" s="436"/>
      <c r="AR36" s="437"/>
      <c r="AS36" s="35"/>
      <c r="AT36" s="50">
        <f t="shared" si="33"/>
        <v>0</v>
      </c>
      <c r="AU36" s="50">
        <f t="shared" si="34"/>
        <v>0</v>
      </c>
      <c r="AV36" s="226">
        <f t="shared" si="9"/>
        <v>0</v>
      </c>
      <c r="AW36" s="114">
        <f t="shared" si="10"/>
        <v>0</v>
      </c>
      <c r="AX36" s="114">
        <f t="shared" si="11"/>
        <v>0</v>
      </c>
      <c r="AY36" s="114"/>
    </row>
    <row r="37" spans="1:51" ht="26" customHeight="1">
      <c r="A37" s="91" t="s">
        <v>408</v>
      </c>
      <c r="B37" s="92"/>
      <c r="C37" s="93" t="s">
        <v>205</v>
      </c>
      <c r="D37" s="92">
        <v>1</v>
      </c>
      <c r="E37" s="94" t="s">
        <v>409</v>
      </c>
      <c r="F37" s="215">
        <v>8.9499999999999993</v>
      </c>
      <c r="G37" s="95">
        <v>4.4800000000000004</v>
      </c>
      <c r="H37" s="95">
        <v>4.26</v>
      </c>
      <c r="I37" s="95">
        <v>4.03</v>
      </c>
      <c r="J37" s="14">
        <f t="shared" si="35"/>
        <v>4.4800000000000004</v>
      </c>
      <c r="K37" s="14">
        <f t="shared" si="36"/>
        <v>4.26</v>
      </c>
      <c r="L37" s="14">
        <f t="shared" si="37"/>
        <v>4.03</v>
      </c>
      <c r="M37" s="14">
        <f t="shared" si="25"/>
        <v>4.4800000000000004</v>
      </c>
      <c r="N37" s="82" t="s">
        <v>453</v>
      </c>
      <c r="O37" s="16">
        <f t="shared" si="26"/>
        <v>0</v>
      </c>
      <c r="P37" s="416"/>
      <c r="Q37" s="417"/>
      <c r="R37" s="417"/>
      <c r="S37" s="417"/>
      <c r="T37" s="418"/>
      <c r="U37" s="33"/>
      <c r="V37" s="34">
        <f t="shared" si="27"/>
        <v>0</v>
      </c>
      <c r="W37" s="34">
        <f t="shared" si="28"/>
        <v>0</v>
      </c>
      <c r="X37" s="435"/>
      <c r="Y37" s="436"/>
      <c r="Z37" s="436"/>
      <c r="AA37" s="436"/>
      <c r="AB37" s="437"/>
      <c r="AC37" s="33"/>
      <c r="AD37" s="34">
        <f t="shared" si="29"/>
        <v>0</v>
      </c>
      <c r="AE37" s="34">
        <f t="shared" si="30"/>
        <v>0</v>
      </c>
      <c r="AF37" s="416"/>
      <c r="AG37" s="417"/>
      <c r="AH37" s="417"/>
      <c r="AI37" s="417"/>
      <c r="AJ37" s="418"/>
      <c r="AK37" s="33"/>
      <c r="AL37" s="34">
        <f t="shared" si="31"/>
        <v>0</v>
      </c>
      <c r="AM37" s="34">
        <f t="shared" si="32"/>
        <v>0</v>
      </c>
      <c r="AN37" s="435"/>
      <c r="AO37" s="436"/>
      <c r="AP37" s="436"/>
      <c r="AQ37" s="436"/>
      <c r="AR37" s="437"/>
      <c r="AS37" s="35"/>
      <c r="AT37" s="50">
        <f t="shared" si="33"/>
        <v>0</v>
      </c>
      <c r="AU37" s="50">
        <f t="shared" si="34"/>
        <v>0</v>
      </c>
      <c r="AV37" s="226">
        <f t="shared" si="9"/>
        <v>0</v>
      </c>
      <c r="AW37" s="114">
        <f t="shared" si="10"/>
        <v>0</v>
      </c>
      <c r="AX37" s="114">
        <f t="shared" si="11"/>
        <v>0</v>
      </c>
      <c r="AY37" s="114"/>
    </row>
    <row r="38" spans="1:51" ht="26" customHeight="1">
      <c r="A38" s="96" t="s">
        <v>411</v>
      </c>
      <c r="B38" s="97"/>
      <c r="C38" s="89" t="s">
        <v>206</v>
      </c>
      <c r="D38" s="97">
        <v>1</v>
      </c>
      <c r="E38" s="97" t="s">
        <v>387</v>
      </c>
      <c r="F38" s="216">
        <v>15.95</v>
      </c>
      <c r="G38" s="98">
        <v>7.98</v>
      </c>
      <c r="H38" s="98">
        <v>7.58</v>
      </c>
      <c r="I38" s="98">
        <v>7.18</v>
      </c>
      <c r="J38" s="14">
        <f t="shared" si="35"/>
        <v>7.98</v>
      </c>
      <c r="K38" s="14">
        <f t="shared" si="36"/>
        <v>7.58</v>
      </c>
      <c r="L38" s="14">
        <f t="shared" si="37"/>
        <v>7.18</v>
      </c>
      <c r="M38" s="14">
        <f t="shared" si="25"/>
        <v>7.98</v>
      </c>
      <c r="N38" s="15" t="s">
        <v>450</v>
      </c>
      <c r="O38" s="16">
        <f t="shared" si="26"/>
        <v>0</v>
      </c>
      <c r="P38" s="416"/>
      <c r="Q38" s="417"/>
      <c r="R38" s="417"/>
      <c r="S38" s="417"/>
      <c r="T38" s="418"/>
      <c r="U38" s="33"/>
      <c r="V38" s="34">
        <f t="shared" si="27"/>
        <v>0</v>
      </c>
      <c r="W38" s="34">
        <f t="shared" si="28"/>
        <v>0</v>
      </c>
      <c r="X38" s="435"/>
      <c r="Y38" s="436"/>
      <c r="Z38" s="436"/>
      <c r="AA38" s="436"/>
      <c r="AB38" s="437"/>
      <c r="AC38" s="33"/>
      <c r="AD38" s="34">
        <f t="shared" si="29"/>
        <v>0</v>
      </c>
      <c r="AE38" s="34">
        <f t="shared" si="30"/>
        <v>0</v>
      </c>
      <c r="AF38" s="416"/>
      <c r="AG38" s="417"/>
      <c r="AH38" s="417"/>
      <c r="AI38" s="417"/>
      <c r="AJ38" s="418"/>
      <c r="AK38" s="33"/>
      <c r="AL38" s="34">
        <f t="shared" si="31"/>
        <v>0</v>
      </c>
      <c r="AM38" s="34">
        <f t="shared" si="32"/>
        <v>0</v>
      </c>
      <c r="AN38" s="435"/>
      <c r="AO38" s="436"/>
      <c r="AP38" s="436"/>
      <c r="AQ38" s="436"/>
      <c r="AR38" s="437"/>
      <c r="AS38" s="35"/>
      <c r="AT38" s="50">
        <f t="shared" si="33"/>
        <v>0</v>
      </c>
      <c r="AU38" s="50">
        <f t="shared" si="34"/>
        <v>0</v>
      </c>
      <c r="AV38" s="226">
        <f t="shared" si="9"/>
        <v>0</v>
      </c>
      <c r="AW38" s="114">
        <f t="shared" si="10"/>
        <v>0</v>
      </c>
      <c r="AX38" s="114">
        <f t="shared" si="11"/>
        <v>0</v>
      </c>
      <c r="AY38" s="114"/>
    </row>
    <row r="39" spans="1:51" ht="26" customHeight="1">
      <c r="A39" s="213" t="s">
        <v>413</v>
      </c>
      <c r="B39" s="90"/>
      <c r="C39" s="90"/>
      <c r="D39" s="233"/>
      <c r="E39" s="90"/>
      <c r="F39" s="90"/>
      <c r="G39" s="90"/>
      <c r="H39" s="90"/>
      <c r="I39" s="90"/>
      <c r="J39" s="90"/>
      <c r="K39" s="90"/>
      <c r="L39" s="90"/>
      <c r="M39" s="90"/>
      <c r="N39" s="90"/>
      <c r="O39" s="90"/>
      <c r="P39" s="389"/>
      <c r="Q39" s="389"/>
      <c r="R39" s="389"/>
      <c r="S39" s="389"/>
      <c r="T39" s="389"/>
      <c r="U39" s="81"/>
      <c r="V39" s="32"/>
      <c r="W39" s="32"/>
      <c r="X39" s="389"/>
      <c r="Y39" s="389"/>
      <c r="Z39" s="389"/>
      <c r="AA39" s="389"/>
      <c r="AB39" s="389"/>
      <c r="AC39" s="81"/>
      <c r="AD39" s="32"/>
      <c r="AE39" s="32"/>
      <c r="AF39" s="389"/>
      <c r="AG39" s="389"/>
      <c r="AH39" s="389"/>
      <c r="AI39" s="389"/>
      <c r="AJ39" s="389"/>
      <c r="AK39" s="81"/>
      <c r="AL39" s="32"/>
      <c r="AM39" s="32"/>
      <c r="AN39" s="389"/>
      <c r="AO39" s="389"/>
      <c r="AP39" s="389"/>
      <c r="AQ39" s="389"/>
      <c r="AR39" s="389"/>
      <c r="AS39" s="81"/>
      <c r="AT39" s="32"/>
      <c r="AU39" s="32"/>
      <c r="AV39" s="225"/>
      <c r="AW39" s="115"/>
      <c r="AX39" s="115"/>
      <c r="AY39" s="115"/>
    </row>
    <row r="40" spans="1:51" ht="26" customHeight="1">
      <c r="A40" s="91" t="s">
        <v>414</v>
      </c>
      <c r="B40" s="92"/>
      <c r="C40" s="93" t="s">
        <v>415</v>
      </c>
      <c r="D40" s="92">
        <v>45</v>
      </c>
      <c r="E40" s="94" t="s">
        <v>514</v>
      </c>
      <c r="F40" s="215">
        <v>5.5</v>
      </c>
      <c r="G40" s="95">
        <v>2.75</v>
      </c>
      <c r="H40" s="95">
        <v>2.61</v>
      </c>
      <c r="I40" s="95">
        <v>2.48</v>
      </c>
      <c r="J40" s="14">
        <f t="shared" ref="J40:J45" si="38">G40</f>
        <v>2.75</v>
      </c>
      <c r="K40" s="14">
        <f t="shared" ref="K40:K45" si="39">H40</f>
        <v>2.61</v>
      </c>
      <c r="L40" s="14">
        <f t="shared" ref="L40:L45" si="40">I40</f>
        <v>2.48</v>
      </c>
      <c r="M40" s="14">
        <f t="shared" ref="M40:M49" si="41">IF($AX$252="",J40, IF($AX$252="SILVER (5%)",K40, IF($AX$252="GOLD (10%)",L40)))</f>
        <v>2.75</v>
      </c>
      <c r="N40" s="15" t="s">
        <v>450</v>
      </c>
      <c r="O40" s="16">
        <f t="shared" ref="O40:O49" si="42">IF(N40="CARDED (+15¢)",0.15,0)</f>
        <v>0</v>
      </c>
      <c r="P40" s="416"/>
      <c r="Q40" s="417"/>
      <c r="R40" s="417"/>
      <c r="S40" s="417"/>
      <c r="T40" s="418"/>
      <c r="U40" s="33"/>
      <c r="V40" s="34">
        <f t="shared" ref="V40:V49" si="43">P40*($G40+$O40)</f>
        <v>0</v>
      </c>
      <c r="W40" s="34">
        <f t="shared" ref="W40:W49" si="44">P40*($M40+$O40)</f>
        <v>0</v>
      </c>
      <c r="X40" s="435"/>
      <c r="Y40" s="436"/>
      <c r="Z40" s="436"/>
      <c r="AA40" s="436"/>
      <c r="AB40" s="437"/>
      <c r="AC40" s="33"/>
      <c r="AD40" s="34">
        <f t="shared" ref="AD40:AD49" si="45">X40*($G40+$O40)</f>
        <v>0</v>
      </c>
      <c r="AE40" s="34">
        <f t="shared" ref="AE40:AE49" si="46">X40*($M40+$O40)</f>
        <v>0</v>
      </c>
      <c r="AF40" s="416"/>
      <c r="AG40" s="417"/>
      <c r="AH40" s="417"/>
      <c r="AI40" s="417"/>
      <c r="AJ40" s="418"/>
      <c r="AK40" s="33"/>
      <c r="AL40" s="34">
        <f t="shared" ref="AL40:AL49" si="47">AF40*($G40+$O40)</f>
        <v>0</v>
      </c>
      <c r="AM40" s="34">
        <f t="shared" ref="AM40:AM49" si="48">AF40*($M40+$O40)</f>
        <v>0</v>
      </c>
      <c r="AN40" s="435"/>
      <c r="AO40" s="436"/>
      <c r="AP40" s="436"/>
      <c r="AQ40" s="436"/>
      <c r="AR40" s="437"/>
      <c r="AS40" s="35"/>
      <c r="AT40" s="50">
        <f t="shared" ref="AT40:AT49" si="49">AN40*($G40+$O40)</f>
        <v>0</v>
      </c>
      <c r="AU40" s="50">
        <f t="shared" ref="AU40:AU49" si="50">AN40*($M40+$O40)</f>
        <v>0</v>
      </c>
      <c r="AV40" s="226">
        <f t="shared" si="9"/>
        <v>0</v>
      </c>
      <c r="AW40" s="114">
        <f t="shared" si="10"/>
        <v>0</v>
      </c>
      <c r="AX40" s="114">
        <f t="shared" si="11"/>
        <v>0</v>
      </c>
      <c r="AY40" s="114"/>
    </row>
    <row r="41" spans="1:51" ht="26" customHeight="1">
      <c r="A41" s="96" t="s">
        <v>292</v>
      </c>
      <c r="B41" s="97"/>
      <c r="C41" s="89" t="s">
        <v>293</v>
      </c>
      <c r="D41" s="97">
        <v>25</v>
      </c>
      <c r="E41" s="97" t="s">
        <v>289</v>
      </c>
      <c r="F41" s="216">
        <v>5.5</v>
      </c>
      <c r="G41" s="98">
        <v>2.75</v>
      </c>
      <c r="H41" s="98">
        <v>2.61</v>
      </c>
      <c r="I41" s="98">
        <v>2.48</v>
      </c>
      <c r="J41" s="14">
        <f t="shared" si="38"/>
        <v>2.75</v>
      </c>
      <c r="K41" s="14">
        <f t="shared" si="39"/>
        <v>2.61</v>
      </c>
      <c r="L41" s="14">
        <f t="shared" si="40"/>
        <v>2.48</v>
      </c>
      <c r="M41" s="14">
        <f t="shared" si="41"/>
        <v>2.75</v>
      </c>
      <c r="N41" s="15" t="s">
        <v>450</v>
      </c>
      <c r="O41" s="16">
        <f t="shared" si="42"/>
        <v>0</v>
      </c>
      <c r="P41" s="416"/>
      <c r="Q41" s="417"/>
      <c r="R41" s="417"/>
      <c r="S41" s="417"/>
      <c r="T41" s="418"/>
      <c r="U41" s="33"/>
      <c r="V41" s="34">
        <f t="shared" si="43"/>
        <v>0</v>
      </c>
      <c r="W41" s="34">
        <f t="shared" si="44"/>
        <v>0</v>
      </c>
      <c r="X41" s="435"/>
      <c r="Y41" s="436"/>
      <c r="Z41" s="436"/>
      <c r="AA41" s="436"/>
      <c r="AB41" s="437"/>
      <c r="AC41" s="33"/>
      <c r="AD41" s="34">
        <f t="shared" si="45"/>
        <v>0</v>
      </c>
      <c r="AE41" s="34">
        <f t="shared" si="46"/>
        <v>0</v>
      </c>
      <c r="AF41" s="416"/>
      <c r="AG41" s="417"/>
      <c r="AH41" s="417"/>
      <c r="AI41" s="417"/>
      <c r="AJ41" s="418"/>
      <c r="AK41" s="33"/>
      <c r="AL41" s="34">
        <f t="shared" si="47"/>
        <v>0</v>
      </c>
      <c r="AM41" s="34">
        <f t="shared" si="48"/>
        <v>0</v>
      </c>
      <c r="AN41" s="435"/>
      <c r="AO41" s="436"/>
      <c r="AP41" s="436"/>
      <c r="AQ41" s="436"/>
      <c r="AR41" s="437"/>
      <c r="AS41" s="35"/>
      <c r="AT41" s="50">
        <f t="shared" si="49"/>
        <v>0</v>
      </c>
      <c r="AU41" s="50">
        <f t="shared" si="50"/>
        <v>0</v>
      </c>
      <c r="AV41" s="226">
        <f t="shared" si="9"/>
        <v>0</v>
      </c>
      <c r="AW41" s="114">
        <f t="shared" si="10"/>
        <v>0</v>
      </c>
      <c r="AX41" s="114">
        <f t="shared" si="11"/>
        <v>0</v>
      </c>
      <c r="AY41" s="114"/>
    </row>
    <row r="42" spans="1:51" ht="26" customHeight="1">
      <c r="A42" s="91" t="s">
        <v>294</v>
      </c>
      <c r="B42" s="92"/>
      <c r="C42" s="93" t="s">
        <v>295</v>
      </c>
      <c r="D42" s="92">
        <v>45</v>
      </c>
      <c r="E42" s="94" t="s">
        <v>514</v>
      </c>
      <c r="F42" s="215">
        <v>7.5</v>
      </c>
      <c r="G42" s="95">
        <v>3.75</v>
      </c>
      <c r="H42" s="95">
        <v>3.56</v>
      </c>
      <c r="I42" s="95">
        <v>3.38</v>
      </c>
      <c r="J42" s="14">
        <f t="shared" si="38"/>
        <v>3.75</v>
      </c>
      <c r="K42" s="14">
        <f t="shared" si="39"/>
        <v>3.56</v>
      </c>
      <c r="L42" s="14">
        <f t="shared" si="40"/>
        <v>3.38</v>
      </c>
      <c r="M42" s="14">
        <f t="shared" si="41"/>
        <v>3.75</v>
      </c>
      <c r="N42" s="15" t="s">
        <v>450</v>
      </c>
      <c r="O42" s="16">
        <f t="shared" si="42"/>
        <v>0</v>
      </c>
      <c r="P42" s="416"/>
      <c r="Q42" s="417"/>
      <c r="R42" s="417"/>
      <c r="S42" s="417"/>
      <c r="T42" s="418"/>
      <c r="U42" s="33"/>
      <c r="V42" s="34">
        <f t="shared" si="43"/>
        <v>0</v>
      </c>
      <c r="W42" s="34">
        <f t="shared" si="44"/>
        <v>0</v>
      </c>
      <c r="X42" s="435"/>
      <c r="Y42" s="436"/>
      <c r="Z42" s="436"/>
      <c r="AA42" s="436"/>
      <c r="AB42" s="437"/>
      <c r="AC42" s="33"/>
      <c r="AD42" s="34">
        <f t="shared" si="45"/>
        <v>0</v>
      </c>
      <c r="AE42" s="34">
        <f t="shared" si="46"/>
        <v>0</v>
      </c>
      <c r="AF42" s="416"/>
      <c r="AG42" s="417"/>
      <c r="AH42" s="417"/>
      <c r="AI42" s="417"/>
      <c r="AJ42" s="418"/>
      <c r="AK42" s="33"/>
      <c r="AL42" s="34">
        <f t="shared" si="47"/>
        <v>0</v>
      </c>
      <c r="AM42" s="34">
        <f t="shared" si="48"/>
        <v>0</v>
      </c>
      <c r="AN42" s="435"/>
      <c r="AO42" s="436"/>
      <c r="AP42" s="436"/>
      <c r="AQ42" s="436"/>
      <c r="AR42" s="437"/>
      <c r="AS42" s="35"/>
      <c r="AT42" s="50">
        <f t="shared" si="49"/>
        <v>0</v>
      </c>
      <c r="AU42" s="50">
        <f t="shared" si="50"/>
        <v>0</v>
      </c>
      <c r="AV42" s="226">
        <f t="shared" si="9"/>
        <v>0</v>
      </c>
      <c r="AW42" s="114">
        <f t="shared" si="10"/>
        <v>0</v>
      </c>
      <c r="AX42" s="114">
        <f t="shared" si="11"/>
        <v>0</v>
      </c>
      <c r="AY42" s="114"/>
    </row>
    <row r="43" spans="1:51" ht="26" customHeight="1">
      <c r="A43" s="96" t="s">
        <v>296</v>
      </c>
      <c r="B43" s="97"/>
      <c r="C43" s="89" t="s">
        <v>297</v>
      </c>
      <c r="D43" s="97">
        <v>16</v>
      </c>
      <c r="E43" s="97" t="s">
        <v>382</v>
      </c>
      <c r="F43" s="216">
        <v>6.5</v>
      </c>
      <c r="G43" s="98">
        <v>3.25</v>
      </c>
      <c r="H43" s="98">
        <v>3.09</v>
      </c>
      <c r="I43" s="98">
        <v>2.93</v>
      </c>
      <c r="J43" s="14">
        <f t="shared" si="38"/>
        <v>3.25</v>
      </c>
      <c r="K43" s="14">
        <f t="shared" si="39"/>
        <v>3.09</v>
      </c>
      <c r="L43" s="14">
        <f t="shared" si="40"/>
        <v>2.93</v>
      </c>
      <c r="M43" s="14">
        <f t="shared" si="41"/>
        <v>3.25</v>
      </c>
      <c r="N43" s="15" t="s">
        <v>450</v>
      </c>
      <c r="O43" s="16">
        <f t="shared" si="42"/>
        <v>0</v>
      </c>
      <c r="P43" s="416"/>
      <c r="Q43" s="417"/>
      <c r="R43" s="417"/>
      <c r="S43" s="417"/>
      <c r="T43" s="418"/>
      <c r="U43" s="33"/>
      <c r="V43" s="34">
        <f t="shared" si="43"/>
        <v>0</v>
      </c>
      <c r="W43" s="34">
        <f t="shared" si="44"/>
        <v>0</v>
      </c>
      <c r="X43" s="435"/>
      <c r="Y43" s="436"/>
      <c r="Z43" s="436"/>
      <c r="AA43" s="436"/>
      <c r="AB43" s="437"/>
      <c r="AC43" s="33"/>
      <c r="AD43" s="34">
        <f t="shared" si="45"/>
        <v>0</v>
      </c>
      <c r="AE43" s="34">
        <f t="shared" si="46"/>
        <v>0</v>
      </c>
      <c r="AF43" s="416"/>
      <c r="AG43" s="417"/>
      <c r="AH43" s="417"/>
      <c r="AI43" s="417"/>
      <c r="AJ43" s="418"/>
      <c r="AK43" s="33"/>
      <c r="AL43" s="34">
        <f t="shared" si="47"/>
        <v>0</v>
      </c>
      <c r="AM43" s="34">
        <f t="shared" si="48"/>
        <v>0</v>
      </c>
      <c r="AN43" s="435"/>
      <c r="AO43" s="436"/>
      <c r="AP43" s="436"/>
      <c r="AQ43" s="436"/>
      <c r="AR43" s="437"/>
      <c r="AS43" s="35"/>
      <c r="AT43" s="50">
        <f t="shared" si="49"/>
        <v>0</v>
      </c>
      <c r="AU43" s="50">
        <f t="shared" si="50"/>
        <v>0</v>
      </c>
      <c r="AV43" s="226">
        <f t="shared" si="9"/>
        <v>0</v>
      </c>
      <c r="AW43" s="114">
        <f t="shared" si="10"/>
        <v>0</v>
      </c>
      <c r="AX43" s="114">
        <f t="shared" si="11"/>
        <v>0</v>
      </c>
      <c r="AY43" s="114"/>
    </row>
    <row r="44" spans="1:51" ht="26" customHeight="1">
      <c r="A44" s="91" t="s">
        <v>298</v>
      </c>
      <c r="B44" s="92"/>
      <c r="C44" s="93" t="s">
        <v>299</v>
      </c>
      <c r="D44" s="92">
        <v>16</v>
      </c>
      <c r="E44" s="94" t="s">
        <v>382</v>
      </c>
      <c r="F44" s="215">
        <v>7.95</v>
      </c>
      <c r="G44" s="95">
        <v>3.98</v>
      </c>
      <c r="H44" s="95">
        <v>3.78</v>
      </c>
      <c r="I44" s="95">
        <v>3.58</v>
      </c>
      <c r="J44" s="14">
        <f t="shared" si="38"/>
        <v>3.98</v>
      </c>
      <c r="K44" s="14">
        <f t="shared" si="39"/>
        <v>3.78</v>
      </c>
      <c r="L44" s="14">
        <f t="shared" si="40"/>
        <v>3.58</v>
      </c>
      <c r="M44" s="14">
        <f t="shared" si="41"/>
        <v>3.98</v>
      </c>
      <c r="N44" s="15" t="s">
        <v>450</v>
      </c>
      <c r="O44" s="16">
        <f t="shared" si="42"/>
        <v>0</v>
      </c>
      <c r="P44" s="416"/>
      <c r="Q44" s="417"/>
      <c r="R44" s="417"/>
      <c r="S44" s="417"/>
      <c r="T44" s="418"/>
      <c r="U44" s="33"/>
      <c r="V44" s="34">
        <f t="shared" si="43"/>
        <v>0</v>
      </c>
      <c r="W44" s="34">
        <f t="shared" si="44"/>
        <v>0</v>
      </c>
      <c r="X44" s="435"/>
      <c r="Y44" s="436"/>
      <c r="Z44" s="436"/>
      <c r="AA44" s="436"/>
      <c r="AB44" s="437"/>
      <c r="AC44" s="33"/>
      <c r="AD44" s="34">
        <f t="shared" si="45"/>
        <v>0</v>
      </c>
      <c r="AE44" s="34">
        <f t="shared" si="46"/>
        <v>0</v>
      </c>
      <c r="AF44" s="416"/>
      <c r="AG44" s="417"/>
      <c r="AH44" s="417"/>
      <c r="AI44" s="417"/>
      <c r="AJ44" s="418"/>
      <c r="AK44" s="33"/>
      <c r="AL44" s="34">
        <f t="shared" si="47"/>
        <v>0</v>
      </c>
      <c r="AM44" s="34">
        <f t="shared" si="48"/>
        <v>0</v>
      </c>
      <c r="AN44" s="435"/>
      <c r="AO44" s="436"/>
      <c r="AP44" s="436"/>
      <c r="AQ44" s="436"/>
      <c r="AR44" s="437"/>
      <c r="AS44" s="35"/>
      <c r="AT44" s="50">
        <f t="shared" si="49"/>
        <v>0</v>
      </c>
      <c r="AU44" s="50">
        <f t="shared" si="50"/>
        <v>0</v>
      </c>
      <c r="AV44" s="226">
        <f t="shared" si="9"/>
        <v>0</v>
      </c>
      <c r="AW44" s="114">
        <f t="shared" si="10"/>
        <v>0</v>
      </c>
      <c r="AX44" s="114">
        <f t="shared" si="11"/>
        <v>0</v>
      </c>
      <c r="AY44" s="114"/>
    </row>
    <row r="45" spans="1:51" ht="26" customHeight="1">
      <c r="A45" s="96" t="s">
        <v>300</v>
      </c>
      <c r="B45" s="97"/>
      <c r="C45" s="89" t="s">
        <v>301</v>
      </c>
      <c r="D45" s="97">
        <v>25</v>
      </c>
      <c r="E45" s="97" t="s">
        <v>289</v>
      </c>
      <c r="F45" s="216">
        <v>8.5</v>
      </c>
      <c r="G45" s="98">
        <v>4.25</v>
      </c>
      <c r="H45" s="98">
        <v>4.04</v>
      </c>
      <c r="I45" s="98">
        <v>3.83</v>
      </c>
      <c r="J45" s="14">
        <f t="shared" si="38"/>
        <v>4.25</v>
      </c>
      <c r="K45" s="14">
        <f t="shared" si="39"/>
        <v>4.04</v>
      </c>
      <c r="L45" s="14">
        <f t="shared" si="40"/>
        <v>3.83</v>
      </c>
      <c r="M45" s="14">
        <f t="shared" si="41"/>
        <v>4.25</v>
      </c>
      <c r="N45" s="15" t="s">
        <v>450</v>
      </c>
      <c r="O45" s="16">
        <f t="shared" si="42"/>
        <v>0</v>
      </c>
      <c r="P45" s="416"/>
      <c r="Q45" s="417"/>
      <c r="R45" s="417"/>
      <c r="S45" s="417"/>
      <c r="T45" s="418"/>
      <c r="U45" s="33"/>
      <c r="V45" s="34">
        <f t="shared" si="43"/>
        <v>0</v>
      </c>
      <c r="W45" s="34">
        <f t="shared" si="44"/>
        <v>0</v>
      </c>
      <c r="X45" s="435"/>
      <c r="Y45" s="436"/>
      <c r="Z45" s="436"/>
      <c r="AA45" s="436"/>
      <c r="AB45" s="437"/>
      <c r="AC45" s="33"/>
      <c r="AD45" s="34">
        <f t="shared" si="45"/>
        <v>0</v>
      </c>
      <c r="AE45" s="34">
        <f t="shared" si="46"/>
        <v>0</v>
      </c>
      <c r="AF45" s="416"/>
      <c r="AG45" s="417"/>
      <c r="AH45" s="417"/>
      <c r="AI45" s="417"/>
      <c r="AJ45" s="418"/>
      <c r="AK45" s="33"/>
      <c r="AL45" s="34">
        <f t="shared" si="47"/>
        <v>0</v>
      </c>
      <c r="AM45" s="34">
        <f t="shared" si="48"/>
        <v>0</v>
      </c>
      <c r="AN45" s="435"/>
      <c r="AO45" s="436"/>
      <c r="AP45" s="436"/>
      <c r="AQ45" s="436"/>
      <c r="AR45" s="437"/>
      <c r="AS45" s="35"/>
      <c r="AT45" s="50">
        <f t="shared" si="49"/>
        <v>0</v>
      </c>
      <c r="AU45" s="50">
        <f t="shared" si="50"/>
        <v>0</v>
      </c>
      <c r="AV45" s="226">
        <f t="shared" si="9"/>
        <v>0</v>
      </c>
      <c r="AW45" s="114">
        <f t="shared" si="10"/>
        <v>0</v>
      </c>
      <c r="AX45" s="114">
        <f t="shared" si="11"/>
        <v>0</v>
      </c>
      <c r="AY45" s="114"/>
    </row>
    <row r="46" spans="1:51" ht="26" customHeight="1">
      <c r="A46" s="91" t="s">
        <v>302</v>
      </c>
      <c r="B46" s="92"/>
      <c r="C46" s="93" t="s">
        <v>303</v>
      </c>
      <c r="D46" s="92">
        <v>25</v>
      </c>
      <c r="E46" s="94" t="s">
        <v>289</v>
      </c>
      <c r="F46" s="215">
        <v>8.5</v>
      </c>
      <c r="G46" s="95">
        <v>4.25</v>
      </c>
      <c r="H46" s="95">
        <v>4.04</v>
      </c>
      <c r="I46" s="95">
        <v>3.83</v>
      </c>
      <c r="J46" s="14">
        <f t="shared" ref="J46:J49" si="51">G46</f>
        <v>4.25</v>
      </c>
      <c r="K46" s="14">
        <f t="shared" ref="K46:K49" si="52">H46</f>
        <v>4.04</v>
      </c>
      <c r="L46" s="14">
        <f t="shared" ref="L46:L49" si="53">I46</f>
        <v>3.83</v>
      </c>
      <c r="M46" s="14">
        <f t="shared" si="41"/>
        <v>4.25</v>
      </c>
      <c r="N46" s="15" t="s">
        <v>449</v>
      </c>
      <c r="O46" s="16">
        <f t="shared" si="42"/>
        <v>0</v>
      </c>
      <c r="P46" s="416"/>
      <c r="Q46" s="417"/>
      <c r="R46" s="417"/>
      <c r="S46" s="417"/>
      <c r="T46" s="418"/>
      <c r="U46" s="33"/>
      <c r="V46" s="34">
        <f t="shared" si="43"/>
        <v>0</v>
      </c>
      <c r="W46" s="34">
        <f t="shared" si="44"/>
        <v>0</v>
      </c>
      <c r="X46" s="435"/>
      <c r="Y46" s="436"/>
      <c r="Z46" s="436"/>
      <c r="AA46" s="436"/>
      <c r="AB46" s="437"/>
      <c r="AC46" s="33"/>
      <c r="AD46" s="34">
        <f t="shared" si="45"/>
        <v>0</v>
      </c>
      <c r="AE46" s="34">
        <f t="shared" si="46"/>
        <v>0</v>
      </c>
      <c r="AF46" s="416"/>
      <c r="AG46" s="417"/>
      <c r="AH46" s="417"/>
      <c r="AI46" s="417"/>
      <c r="AJ46" s="418"/>
      <c r="AK46" s="33"/>
      <c r="AL46" s="34">
        <f t="shared" si="47"/>
        <v>0</v>
      </c>
      <c r="AM46" s="34">
        <f t="shared" si="48"/>
        <v>0</v>
      </c>
      <c r="AN46" s="435"/>
      <c r="AO46" s="436"/>
      <c r="AP46" s="436"/>
      <c r="AQ46" s="436"/>
      <c r="AR46" s="437"/>
      <c r="AS46" s="35"/>
      <c r="AT46" s="50">
        <f t="shared" si="49"/>
        <v>0</v>
      </c>
      <c r="AU46" s="50">
        <f t="shared" si="50"/>
        <v>0</v>
      </c>
      <c r="AV46" s="226">
        <f t="shared" si="9"/>
        <v>0</v>
      </c>
      <c r="AW46" s="114">
        <f t="shared" si="10"/>
        <v>0</v>
      </c>
      <c r="AX46" s="114">
        <f t="shared" si="11"/>
        <v>0</v>
      </c>
      <c r="AY46" s="114"/>
    </row>
    <row r="47" spans="1:51" ht="26" customHeight="1">
      <c r="A47" s="96" t="s">
        <v>304</v>
      </c>
      <c r="B47" s="97"/>
      <c r="C47" s="89" t="s">
        <v>305</v>
      </c>
      <c r="D47" s="97">
        <v>25</v>
      </c>
      <c r="E47" s="97" t="s">
        <v>289</v>
      </c>
      <c r="F47" s="216">
        <v>8.5</v>
      </c>
      <c r="G47" s="98">
        <v>4.25</v>
      </c>
      <c r="H47" s="98">
        <v>4.04</v>
      </c>
      <c r="I47" s="98">
        <v>3.83</v>
      </c>
      <c r="J47" s="14">
        <f t="shared" si="51"/>
        <v>4.25</v>
      </c>
      <c r="K47" s="14">
        <f t="shared" si="52"/>
        <v>4.04</v>
      </c>
      <c r="L47" s="14">
        <f t="shared" si="53"/>
        <v>3.83</v>
      </c>
      <c r="M47" s="14">
        <f t="shared" si="41"/>
        <v>4.25</v>
      </c>
      <c r="N47" s="15" t="s">
        <v>450</v>
      </c>
      <c r="O47" s="16">
        <f t="shared" si="42"/>
        <v>0</v>
      </c>
      <c r="P47" s="416"/>
      <c r="Q47" s="417"/>
      <c r="R47" s="417"/>
      <c r="S47" s="417"/>
      <c r="T47" s="418"/>
      <c r="U47" s="33"/>
      <c r="V47" s="34">
        <f t="shared" si="43"/>
        <v>0</v>
      </c>
      <c r="W47" s="34">
        <f t="shared" si="44"/>
        <v>0</v>
      </c>
      <c r="X47" s="435"/>
      <c r="Y47" s="436"/>
      <c r="Z47" s="436"/>
      <c r="AA47" s="436"/>
      <c r="AB47" s="437"/>
      <c r="AC47" s="33"/>
      <c r="AD47" s="34">
        <f t="shared" si="45"/>
        <v>0</v>
      </c>
      <c r="AE47" s="34">
        <f t="shared" si="46"/>
        <v>0</v>
      </c>
      <c r="AF47" s="416"/>
      <c r="AG47" s="417"/>
      <c r="AH47" s="417"/>
      <c r="AI47" s="417"/>
      <c r="AJ47" s="418"/>
      <c r="AK47" s="33"/>
      <c r="AL47" s="34">
        <f t="shared" si="47"/>
        <v>0</v>
      </c>
      <c r="AM47" s="34">
        <f t="shared" si="48"/>
        <v>0</v>
      </c>
      <c r="AN47" s="435"/>
      <c r="AO47" s="436"/>
      <c r="AP47" s="436"/>
      <c r="AQ47" s="436"/>
      <c r="AR47" s="437"/>
      <c r="AS47" s="35"/>
      <c r="AT47" s="50">
        <f t="shared" si="49"/>
        <v>0</v>
      </c>
      <c r="AU47" s="50">
        <f t="shared" si="50"/>
        <v>0</v>
      </c>
      <c r="AV47" s="226">
        <f t="shared" si="9"/>
        <v>0</v>
      </c>
      <c r="AW47" s="114">
        <f t="shared" si="10"/>
        <v>0</v>
      </c>
      <c r="AX47" s="114">
        <f t="shared" si="11"/>
        <v>0</v>
      </c>
      <c r="AY47" s="114"/>
    </row>
    <row r="48" spans="1:51" ht="26" customHeight="1">
      <c r="A48" s="91" t="s">
        <v>306</v>
      </c>
      <c r="B48" s="92"/>
      <c r="C48" s="93" t="s">
        <v>307</v>
      </c>
      <c r="D48" s="92">
        <v>1</v>
      </c>
      <c r="E48" s="92" t="s">
        <v>308</v>
      </c>
      <c r="F48" s="215">
        <v>15.95</v>
      </c>
      <c r="G48" s="95">
        <v>7.98</v>
      </c>
      <c r="H48" s="95">
        <v>7.58</v>
      </c>
      <c r="I48" s="95">
        <v>7.18</v>
      </c>
      <c r="J48" s="14">
        <f t="shared" si="51"/>
        <v>7.98</v>
      </c>
      <c r="K48" s="14">
        <f t="shared" si="52"/>
        <v>7.58</v>
      </c>
      <c r="L48" s="14">
        <f t="shared" si="53"/>
        <v>7.18</v>
      </c>
      <c r="M48" s="14">
        <f t="shared" si="41"/>
        <v>7.98</v>
      </c>
      <c r="N48" s="456" t="s">
        <v>453</v>
      </c>
      <c r="O48" s="16">
        <f t="shared" si="42"/>
        <v>0</v>
      </c>
      <c r="P48" s="416"/>
      <c r="Q48" s="417"/>
      <c r="R48" s="417"/>
      <c r="S48" s="417"/>
      <c r="T48" s="418"/>
      <c r="U48" s="33"/>
      <c r="V48" s="34">
        <f t="shared" si="43"/>
        <v>0</v>
      </c>
      <c r="W48" s="34">
        <f t="shared" si="44"/>
        <v>0</v>
      </c>
      <c r="X48" s="435"/>
      <c r="Y48" s="436"/>
      <c r="Z48" s="436"/>
      <c r="AA48" s="436"/>
      <c r="AB48" s="437"/>
      <c r="AC48" s="33"/>
      <c r="AD48" s="34">
        <f t="shared" si="45"/>
        <v>0</v>
      </c>
      <c r="AE48" s="34">
        <f t="shared" si="46"/>
        <v>0</v>
      </c>
      <c r="AF48" s="416"/>
      <c r="AG48" s="417"/>
      <c r="AH48" s="417"/>
      <c r="AI48" s="417"/>
      <c r="AJ48" s="418"/>
      <c r="AK48" s="33"/>
      <c r="AL48" s="34">
        <f t="shared" si="47"/>
        <v>0</v>
      </c>
      <c r="AM48" s="34">
        <f t="shared" si="48"/>
        <v>0</v>
      </c>
      <c r="AN48" s="435"/>
      <c r="AO48" s="436"/>
      <c r="AP48" s="436"/>
      <c r="AQ48" s="436"/>
      <c r="AR48" s="437"/>
      <c r="AS48" s="35"/>
      <c r="AT48" s="50">
        <f t="shared" si="49"/>
        <v>0</v>
      </c>
      <c r="AU48" s="50">
        <f t="shared" si="50"/>
        <v>0</v>
      </c>
      <c r="AV48" s="226">
        <f t="shared" si="9"/>
        <v>0</v>
      </c>
      <c r="AW48" s="114">
        <f t="shared" si="10"/>
        <v>0</v>
      </c>
      <c r="AX48" s="114">
        <f t="shared" si="11"/>
        <v>0</v>
      </c>
      <c r="AY48" s="114"/>
    </row>
    <row r="49" spans="1:51" ht="26" customHeight="1">
      <c r="A49" s="96" t="s">
        <v>309</v>
      </c>
      <c r="B49" s="97"/>
      <c r="C49" s="89" t="s">
        <v>310</v>
      </c>
      <c r="D49" s="97">
        <v>1</v>
      </c>
      <c r="E49" s="97" t="s">
        <v>412</v>
      </c>
      <c r="F49" s="216">
        <v>29.5</v>
      </c>
      <c r="G49" s="98">
        <v>14.75</v>
      </c>
      <c r="H49" s="98">
        <v>14.01</v>
      </c>
      <c r="I49" s="98">
        <v>13.28</v>
      </c>
      <c r="J49" s="14">
        <f t="shared" si="51"/>
        <v>14.75</v>
      </c>
      <c r="K49" s="14">
        <f t="shared" si="52"/>
        <v>14.01</v>
      </c>
      <c r="L49" s="14">
        <f t="shared" si="53"/>
        <v>13.28</v>
      </c>
      <c r="M49" s="14">
        <f t="shared" si="41"/>
        <v>14.75</v>
      </c>
      <c r="N49" s="457"/>
      <c r="O49" s="16">
        <f t="shared" si="42"/>
        <v>0</v>
      </c>
      <c r="P49" s="416"/>
      <c r="Q49" s="417"/>
      <c r="R49" s="417"/>
      <c r="S49" s="417"/>
      <c r="T49" s="418"/>
      <c r="U49" s="33"/>
      <c r="V49" s="34">
        <f t="shared" si="43"/>
        <v>0</v>
      </c>
      <c r="W49" s="34">
        <f t="shared" si="44"/>
        <v>0</v>
      </c>
      <c r="X49" s="435"/>
      <c r="Y49" s="436"/>
      <c r="Z49" s="436"/>
      <c r="AA49" s="436"/>
      <c r="AB49" s="437"/>
      <c r="AC49" s="33"/>
      <c r="AD49" s="34">
        <f t="shared" si="45"/>
        <v>0</v>
      </c>
      <c r="AE49" s="34">
        <f t="shared" si="46"/>
        <v>0</v>
      </c>
      <c r="AF49" s="416"/>
      <c r="AG49" s="417"/>
      <c r="AH49" s="417"/>
      <c r="AI49" s="417"/>
      <c r="AJ49" s="418"/>
      <c r="AK49" s="33"/>
      <c r="AL49" s="34">
        <f t="shared" si="47"/>
        <v>0</v>
      </c>
      <c r="AM49" s="34">
        <f t="shared" si="48"/>
        <v>0</v>
      </c>
      <c r="AN49" s="435"/>
      <c r="AO49" s="436"/>
      <c r="AP49" s="436"/>
      <c r="AQ49" s="436"/>
      <c r="AR49" s="437"/>
      <c r="AS49" s="35"/>
      <c r="AT49" s="50">
        <f t="shared" si="49"/>
        <v>0</v>
      </c>
      <c r="AU49" s="50">
        <f t="shared" si="50"/>
        <v>0</v>
      </c>
      <c r="AV49" s="226">
        <f t="shared" si="9"/>
        <v>0</v>
      </c>
      <c r="AW49" s="114">
        <f t="shared" si="10"/>
        <v>0</v>
      </c>
      <c r="AX49" s="114">
        <f t="shared" si="11"/>
        <v>0</v>
      </c>
      <c r="AY49" s="114"/>
    </row>
    <row r="50" spans="1:51" ht="26" customHeight="1">
      <c r="A50" s="213" t="s">
        <v>311</v>
      </c>
      <c r="B50" s="90"/>
      <c r="C50" s="90"/>
      <c r="D50" s="233"/>
      <c r="E50" s="90"/>
      <c r="F50" s="90"/>
      <c r="G50" s="90"/>
      <c r="H50" s="90"/>
      <c r="I50" s="90"/>
      <c r="J50" s="90"/>
      <c r="K50" s="90"/>
      <c r="L50" s="90"/>
      <c r="M50" s="90"/>
      <c r="N50" s="90"/>
      <c r="O50" s="90"/>
      <c r="P50" s="389"/>
      <c r="Q50" s="389"/>
      <c r="R50" s="389"/>
      <c r="S50" s="389"/>
      <c r="T50" s="389"/>
      <c r="U50" s="81"/>
      <c r="V50" s="32"/>
      <c r="W50" s="32"/>
      <c r="X50" s="389"/>
      <c r="Y50" s="389"/>
      <c r="Z50" s="389"/>
      <c r="AA50" s="389"/>
      <c r="AB50" s="389"/>
      <c r="AC50" s="81"/>
      <c r="AD50" s="32"/>
      <c r="AE50" s="32"/>
      <c r="AF50" s="389"/>
      <c r="AG50" s="389"/>
      <c r="AH50" s="389"/>
      <c r="AI50" s="389"/>
      <c r="AJ50" s="389"/>
      <c r="AK50" s="81"/>
      <c r="AL50" s="32"/>
      <c r="AM50" s="32"/>
      <c r="AN50" s="389"/>
      <c r="AO50" s="389"/>
      <c r="AP50" s="389"/>
      <c r="AQ50" s="389"/>
      <c r="AR50" s="389"/>
      <c r="AS50" s="81"/>
      <c r="AT50" s="32"/>
      <c r="AU50" s="32"/>
      <c r="AV50" s="225"/>
      <c r="AW50" s="115"/>
      <c r="AX50" s="115"/>
      <c r="AY50" s="115"/>
    </row>
    <row r="51" spans="1:51" ht="26" customHeight="1">
      <c r="A51" s="91" t="s">
        <v>312</v>
      </c>
      <c r="B51" s="92"/>
      <c r="C51" s="93" t="s">
        <v>140</v>
      </c>
      <c r="D51" s="92">
        <v>1</v>
      </c>
      <c r="E51" s="92" t="s">
        <v>141</v>
      </c>
      <c r="F51" s="215">
        <v>7.95</v>
      </c>
      <c r="G51" s="95">
        <v>3.98</v>
      </c>
      <c r="H51" s="95">
        <v>3.78</v>
      </c>
      <c r="I51" s="95">
        <v>3.58</v>
      </c>
      <c r="J51" s="14">
        <f t="shared" ref="J51:J60" si="54">G51</f>
        <v>3.98</v>
      </c>
      <c r="K51" s="14">
        <f t="shared" ref="K51:K60" si="55">H51</f>
        <v>3.78</v>
      </c>
      <c r="L51" s="14">
        <f t="shared" ref="L51:L60" si="56">I51</f>
        <v>3.58</v>
      </c>
      <c r="M51" s="14">
        <f t="shared" ref="M51:M68" si="57">IF($AX$252="",J51, IF($AX$252="SILVER (5%)",K51, IF($AX$252="GOLD (10%)",L51)))</f>
        <v>3.98</v>
      </c>
      <c r="N51" s="11" t="s">
        <v>453</v>
      </c>
      <c r="O51" s="16">
        <f t="shared" ref="O51:O98" si="58">IF(N51="CARDED (+15¢)",0.15,0)</f>
        <v>0</v>
      </c>
      <c r="P51" s="416"/>
      <c r="Q51" s="417"/>
      <c r="R51" s="417"/>
      <c r="S51" s="417"/>
      <c r="T51" s="418"/>
      <c r="U51" s="33"/>
      <c r="V51" s="34">
        <f t="shared" ref="V51:V98" si="59">P51*($G51+$O51)</f>
        <v>0</v>
      </c>
      <c r="W51" s="34">
        <f t="shared" ref="W51:W98" si="60">P51*($M51+$O51)</f>
        <v>0</v>
      </c>
      <c r="X51" s="435"/>
      <c r="Y51" s="436"/>
      <c r="Z51" s="436"/>
      <c r="AA51" s="436"/>
      <c r="AB51" s="437"/>
      <c r="AC51" s="33"/>
      <c r="AD51" s="34">
        <f t="shared" ref="AD51:AD98" si="61">X51*($G51+$O51)</f>
        <v>0</v>
      </c>
      <c r="AE51" s="34">
        <f t="shared" ref="AE51:AE98" si="62">X51*($M51+$O51)</f>
        <v>0</v>
      </c>
      <c r="AF51" s="416"/>
      <c r="AG51" s="417"/>
      <c r="AH51" s="417"/>
      <c r="AI51" s="417"/>
      <c r="AJ51" s="418"/>
      <c r="AK51" s="33"/>
      <c r="AL51" s="34">
        <f t="shared" ref="AL51:AL98" si="63">AF51*($G51+$O51)</f>
        <v>0</v>
      </c>
      <c r="AM51" s="34">
        <f t="shared" ref="AM51:AM98" si="64">AF51*($M51+$O51)</f>
        <v>0</v>
      </c>
      <c r="AN51" s="435"/>
      <c r="AO51" s="436"/>
      <c r="AP51" s="436"/>
      <c r="AQ51" s="436"/>
      <c r="AR51" s="437"/>
      <c r="AS51" s="35"/>
      <c r="AT51" s="50">
        <f t="shared" ref="AT51:AT98" si="65">AN51*($G51+$O51)</f>
        <v>0</v>
      </c>
      <c r="AU51" s="50">
        <f t="shared" ref="AU51:AU98" si="66">AN51*($M51+$O51)</f>
        <v>0</v>
      </c>
      <c r="AV51" s="226">
        <f t="shared" si="9"/>
        <v>0</v>
      </c>
      <c r="AW51" s="114">
        <f t="shared" si="10"/>
        <v>0</v>
      </c>
      <c r="AX51" s="114">
        <f t="shared" si="11"/>
        <v>0</v>
      </c>
      <c r="AY51" s="114"/>
    </row>
    <row r="52" spans="1:51" ht="26" customHeight="1">
      <c r="A52" s="96" t="s">
        <v>142</v>
      </c>
      <c r="B52" s="97"/>
      <c r="C52" s="89" t="s">
        <v>143</v>
      </c>
      <c r="D52" s="97">
        <v>16</v>
      </c>
      <c r="E52" s="99" t="s">
        <v>382</v>
      </c>
      <c r="F52" s="216">
        <v>6.5</v>
      </c>
      <c r="G52" s="98">
        <v>3.25</v>
      </c>
      <c r="H52" s="98">
        <v>3.09</v>
      </c>
      <c r="I52" s="98">
        <v>2.93</v>
      </c>
      <c r="J52" s="14">
        <f t="shared" si="54"/>
        <v>3.25</v>
      </c>
      <c r="K52" s="14">
        <f t="shared" si="55"/>
        <v>3.09</v>
      </c>
      <c r="L52" s="14">
        <f t="shared" si="56"/>
        <v>2.93</v>
      </c>
      <c r="M52" s="14">
        <f t="shared" si="57"/>
        <v>3.25</v>
      </c>
      <c r="N52" s="15" t="s">
        <v>450</v>
      </c>
      <c r="O52" s="16">
        <f t="shared" si="58"/>
        <v>0</v>
      </c>
      <c r="P52" s="416"/>
      <c r="Q52" s="417"/>
      <c r="R52" s="417"/>
      <c r="S52" s="417"/>
      <c r="T52" s="418"/>
      <c r="U52" s="33"/>
      <c r="V52" s="34">
        <f t="shared" si="59"/>
        <v>0</v>
      </c>
      <c r="W52" s="34">
        <f t="shared" si="60"/>
        <v>0</v>
      </c>
      <c r="X52" s="435"/>
      <c r="Y52" s="436"/>
      <c r="Z52" s="436"/>
      <c r="AA52" s="436"/>
      <c r="AB52" s="437"/>
      <c r="AC52" s="33"/>
      <c r="AD52" s="34">
        <f t="shared" si="61"/>
        <v>0</v>
      </c>
      <c r="AE52" s="34">
        <f t="shared" si="62"/>
        <v>0</v>
      </c>
      <c r="AF52" s="416"/>
      <c r="AG52" s="417"/>
      <c r="AH52" s="417"/>
      <c r="AI52" s="417"/>
      <c r="AJ52" s="418"/>
      <c r="AK52" s="33"/>
      <c r="AL52" s="34">
        <f t="shared" si="63"/>
        <v>0</v>
      </c>
      <c r="AM52" s="34">
        <f t="shared" si="64"/>
        <v>0</v>
      </c>
      <c r="AN52" s="435"/>
      <c r="AO52" s="436"/>
      <c r="AP52" s="436"/>
      <c r="AQ52" s="436"/>
      <c r="AR52" s="437"/>
      <c r="AS52" s="35"/>
      <c r="AT52" s="50">
        <f t="shared" si="65"/>
        <v>0</v>
      </c>
      <c r="AU52" s="50">
        <f t="shared" si="66"/>
        <v>0</v>
      </c>
      <c r="AV52" s="226">
        <f t="shared" si="9"/>
        <v>0</v>
      </c>
      <c r="AW52" s="114">
        <f t="shared" si="10"/>
        <v>0</v>
      </c>
      <c r="AX52" s="114">
        <f t="shared" si="11"/>
        <v>0</v>
      </c>
      <c r="AY52" s="114"/>
    </row>
    <row r="53" spans="1:51" ht="26" customHeight="1">
      <c r="A53" s="91" t="s">
        <v>144</v>
      </c>
      <c r="B53" s="92"/>
      <c r="C53" s="93" t="s">
        <v>145</v>
      </c>
      <c r="D53" s="92">
        <v>1</v>
      </c>
      <c r="E53" s="92" t="s">
        <v>141</v>
      </c>
      <c r="F53" s="215">
        <v>7.95</v>
      </c>
      <c r="G53" s="95">
        <v>3.98</v>
      </c>
      <c r="H53" s="95">
        <v>3.78</v>
      </c>
      <c r="I53" s="95">
        <v>3.58</v>
      </c>
      <c r="J53" s="14">
        <f t="shared" si="54"/>
        <v>3.98</v>
      </c>
      <c r="K53" s="14">
        <f t="shared" si="55"/>
        <v>3.78</v>
      </c>
      <c r="L53" s="14">
        <f t="shared" si="56"/>
        <v>3.58</v>
      </c>
      <c r="M53" s="14">
        <f t="shared" si="57"/>
        <v>3.98</v>
      </c>
      <c r="N53" s="11" t="s">
        <v>453</v>
      </c>
      <c r="O53" s="16">
        <f t="shared" si="58"/>
        <v>0</v>
      </c>
      <c r="P53" s="416"/>
      <c r="Q53" s="417"/>
      <c r="R53" s="417"/>
      <c r="S53" s="417"/>
      <c r="T53" s="418"/>
      <c r="U53" s="33"/>
      <c r="V53" s="34">
        <f t="shared" si="59"/>
        <v>0</v>
      </c>
      <c r="W53" s="34">
        <f t="shared" si="60"/>
        <v>0</v>
      </c>
      <c r="X53" s="435"/>
      <c r="Y53" s="436"/>
      <c r="Z53" s="436"/>
      <c r="AA53" s="436"/>
      <c r="AB53" s="437"/>
      <c r="AC53" s="33"/>
      <c r="AD53" s="34">
        <f t="shared" si="61"/>
        <v>0</v>
      </c>
      <c r="AE53" s="34">
        <f t="shared" si="62"/>
        <v>0</v>
      </c>
      <c r="AF53" s="416"/>
      <c r="AG53" s="417"/>
      <c r="AH53" s="417"/>
      <c r="AI53" s="417"/>
      <c r="AJ53" s="418"/>
      <c r="AK53" s="33"/>
      <c r="AL53" s="34">
        <f t="shared" si="63"/>
        <v>0</v>
      </c>
      <c r="AM53" s="34">
        <f t="shared" si="64"/>
        <v>0</v>
      </c>
      <c r="AN53" s="435"/>
      <c r="AO53" s="436"/>
      <c r="AP53" s="436"/>
      <c r="AQ53" s="436"/>
      <c r="AR53" s="437"/>
      <c r="AS53" s="35"/>
      <c r="AT53" s="50">
        <f t="shared" si="65"/>
        <v>0</v>
      </c>
      <c r="AU53" s="50">
        <f t="shared" si="66"/>
        <v>0</v>
      </c>
      <c r="AV53" s="226">
        <f t="shared" si="9"/>
        <v>0</v>
      </c>
      <c r="AW53" s="114">
        <f t="shared" si="10"/>
        <v>0</v>
      </c>
      <c r="AX53" s="114">
        <f t="shared" si="11"/>
        <v>0</v>
      </c>
      <c r="AY53" s="114"/>
    </row>
    <row r="54" spans="1:51" ht="26" customHeight="1">
      <c r="A54" s="96" t="s">
        <v>146</v>
      </c>
      <c r="B54" s="97"/>
      <c r="C54" s="89" t="s">
        <v>147</v>
      </c>
      <c r="D54" s="97">
        <v>16</v>
      </c>
      <c r="E54" s="99" t="s">
        <v>382</v>
      </c>
      <c r="F54" s="216">
        <v>5.5</v>
      </c>
      <c r="G54" s="98">
        <v>2.75</v>
      </c>
      <c r="H54" s="98">
        <v>2.61</v>
      </c>
      <c r="I54" s="98">
        <v>2.48</v>
      </c>
      <c r="J54" s="14">
        <f t="shared" si="54"/>
        <v>2.75</v>
      </c>
      <c r="K54" s="14">
        <f t="shared" si="55"/>
        <v>2.61</v>
      </c>
      <c r="L54" s="14">
        <f t="shared" si="56"/>
        <v>2.48</v>
      </c>
      <c r="M54" s="14">
        <f t="shared" si="57"/>
        <v>2.75</v>
      </c>
      <c r="N54" s="15" t="s">
        <v>450</v>
      </c>
      <c r="O54" s="16">
        <f t="shared" si="58"/>
        <v>0</v>
      </c>
      <c r="P54" s="416"/>
      <c r="Q54" s="417"/>
      <c r="R54" s="417"/>
      <c r="S54" s="417"/>
      <c r="T54" s="418"/>
      <c r="U54" s="33"/>
      <c r="V54" s="34">
        <f t="shared" si="59"/>
        <v>0</v>
      </c>
      <c r="W54" s="34">
        <f t="shared" si="60"/>
        <v>0</v>
      </c>
      <c r="X54" s="435"/>
      <c r="Y54" s="436"/>
      <c r="Z54" s="436"/>
      <c r="AA54" s="436"/>
      <c r="AB54" s="437"/>
      <c r="AC54" s="33"/>
      <c r="AD54" s="34">
        <f t="shared" si="61"/>
        <v>0</v>
      </c>
      <c r="AE54" s="34">
        <f t="shared" si="62"/>
        <v>0</v>
      </c>
      <c r="AF54" s="416"/>
      <c r="AG54" s="417"/>
      <c r="AH54" s="417"/>
      <c r="AI54" s="417"/>
      <c r="AJ54" s="418"/>
      <c r="AK54" s="33"/>
      <c r="AL54" s="34">
        <f t="shared" si="63"/>
        <v>0</v>
      </c>
      <c r="AM54" s="34">
        <f t="shared" si="64"/>
        <v>0</v>
      </c>
      <c r="AN54" s="435"/>
      <c r="AO54" s="436"/>
      <c r="AP54" s="436"/>
      <c r="AQ54" s="436"/>
      <c r="AR54" s="437"/>
      <c r="AS54" s="35"/>
      <c r="AT54" s="50">
        <f t="shared" si="65"/>
        <v>0</v>
      </c>
      <c r="AU54" s="50">
        <f t="shared" si="66"/>
        <v>0</v>
      </c>
      <c r="AV54" s="226">
        <f t="shared" si="9"/>
        <v>0</v>
      </c>
      <c r="AW54" s="114">
        <f t="shared" si="10"/>
        <v>0</v>
      </c>
      <c r="AX54" s="114">
        <f t="shared" si="11"/>
        <v>0</v>
      </c>
      <c r="AY54" s="114"/>
    </row>
    <row r="55" spans="1:51" ht="26" customHeight="1">
      <c r="A55" s="91" t="s">
        <v>148</v>
      </c>
      <c r="B55" s="92"/>
      <c r="C55" s="93" t="s">
        <v>149</v>
      </c>
      <c r="D55" s="92">
        <v>12</v>
      </c>
      <c r="E55" s="92" t="s">
        <v>382</v>
      </c>
      <c r="F55" s="215">
        <v>7.5</v>
      </c>
      <c r="G55" s="95">
        <v>3.75</v>
      </c>
      <c r="H55" s="95">
        <v>3.56</v>
      </c>
      <c r="I55" s="95">
        <v>3.38</v>
      </c>
      <c r="J55" s="14">
        <f t="shared" si="54"/>
        <v>3.75</v>
      </c>
      <c r="K55" s="14">
        <f t="shared" si="55"/>
        <v>3.56</v>
      </c>
      <c r="L55" s="14">
        <f t="shared" si="56"/>
        <v>3.38</v>
      </c>
      <c r="M55" s="14">
        <f t="shared" si="57"/>
        <v>3.75</v>
      </c>
      <c r="N55" s="15" t="s">
        <v>450</v>
      </c>
      <c r="O55" s="16">
        <f t="shared" si="58"/>
        <v>0</v>
      </c>
      <c r="P55" s="416"/>
      <c r="Q55" s="417"/>
      <c r="R55" s="417"/>
      <c r="S55" s="417"/>
      <c r="T55" s="418"/>
      <c r="U55" s="33"/>
      <c r="V55" s="34">
        <f t="shared" si="59"/>
        <v>0</v>
      </c>
      <c r="W55" s="34">
        <f t="shared" si="60"/>
        <v>0</v>
      </c>
      <c r="X55" s="435"/>
      <c r="Y55" s="436"/>
      <c r="Z55" s="436"/>
      <c r="AA55" s="436"/>
      <c r="AB55" s="437"/>
      <c r="AC55" s="33"/>
      <c r="AD55" s="34">
        <f t="shared" si="61"/>
        <v>0</v>
      </c>
      <c r="AE55" s="34">
        <f t="shared" si="62"/>
        <v>0</v>
      </c>
      <c r="AF55" s="416"/>
      <c r="AG55" s="417"/>
      <c r="AH55" s="417"/>
      <c r="AI55" s="417"/>
      <c r="AJ55" s="418"/>
      <c r="AK55" s="33"/>
      <c r="AL55" s="34">
        <f t="shared" si="63"/>
        <v>0</v>
      </c>
      <c r="AM55" s="34">
        <f t="shared" si="64"/>
        <v>0</v>
      </c>
      <c r="AN55" s="435"/>
      <c r="AO55" s="436"/>
      <c r="AP55" s="436"/>
      <c r="AQ55" s="436"/>
      <c r="AR55" s="437"/>
      <c r="AS55" s="35"/>
      <c r="AT55" s="50">
        <f t="shared" si="65"/>
        <v>0</v>
      </c>
      <c r="AU55" s="50">
        <f t="shared" si="66"/>
        <v>0</v>
      </c>
      <c r="AV55" s="226">
        <f t="shared" si="9"/>
        <v>0</v>
      </c>
      <c r="AW55" s="114">
        <f t="shared" si="10"/>
        <v>0</v>
      </c>
      <c r="AX55" s="114">
        <f t="shared" si="11"/>
        <v>0</v>
      </c>
      <c r="AY55" s="114"/>
    </row>
    <row r="56" spans="1:51" ht="26" customHeight="1">
      <c r="A56" s="96" t="s">
        <v>150</v>
      </c>
      <c r="B56" s="97"/>
      <c r="C56" s="89" t="s">
        <v>151</v>
      </c>
      <c r="D56" s="97">
        <v>12</v>
      </c>
      <c r="E56" s="99" t="s">
        <v>382</v>
      </c>
      <c r="F56" s="216">
        <v>7.5</v>
      </c>
      <c r="G56" s="98">
        <v>3.75</v>
      </c>
      <c r="H56" s="98">
        <v>3.56</v>
      </c>
      <c r="I56" s="98">
        <v>3.38</v>
      </c>
      <c r="J56" s="14">
        <f t="shared" si="54"/>
        <v>3.75</v>
      </c>
      <c r="K56" s="14">
        <f t="shared" si="55"/>
        <v>3.56</v>
      </c>
      <c r="L56" s="14">
        <f t="shared" si="56"/>
        <v>3.38</v>
      </c>
      <c r="M56" s="14">
        <f t="shared" si="57"/>
        <v>3.75</v>
      </c>
      <c r="N56" s="15" t="s">
        <v>450</v>
      </c>
      <c r="O56" s="16">
        <f t="shared" si="58"/>
        <v>0</v>
      </c>
      <c r="P56" s="416"/>
      <c r="Q56" s="417"/>
      <c r="R56" s="417"/>
      <c r="S56" s="417"/>
      <c r="T56" s="418"/>
      <c r="U56" s="33"/>
      <c r="V56" s="34">
        <f t="shared" si="59"/>
        <v>0</v>
      </c>
      <c r="W56" s="34">
        <f t="shared" si="60"/>
        <v>0</v>
      </c>
      <c r="X56" s="435"/>
      <c r="Y56" s="436"/>
      <c r="Z56" s="436"/>
      <c r="AA56" s="436"/>
      <c r="AB56" s="437"/>
      <c r="AC56" s="33"/>
      <c r="AD56" s="34">
        <f t="shared" si="61"/>
        <v>0</v>
      </c>
      <c r="AE56" s="34">
        <f t="shared" si="62"/>
        <v>0</v>
      </c>
      <c r="AF56" s="416"/>
      <c r="AG56" s="417"/>
      <c r="AH56" s="417"/>
      <c r="AI56" s="417"/>
      <c r="AJ56" s="418"/>
      <c r="AK56" s="33"/>
      <c r="AL56" s="34">
        <f t="shared" si="63"/>
        <v>0</v>
      </c>
      <c r="AM56" s="34">
        <f t="shared" si="64"/>
        <v>0</v>
      </c>
      <c r="AN56" s="435"/>
      <c r="AO56" s="436"/>
      <c r="AP56" s="436"/>
      <c r="AQ56" s="436"/>
      <c r="AR56" s="437"/>
      <c r="AS56" s="35"/>
      <c r="AT56" s="50">
        <f t="shared" si="65"/>
        <v>0</v>
      </c>
      <c r="AU56" s="50">
        <f t="shared" si="66"/>
        <v>0</v>
      </c>
      <c r="AV56" s="226">
        <f t="shared" si="9"/>
        <v>0</v>
      </c>
      <c r="AW56" s="114">
        <f t="shared" si="10"/>
        <v>0</v>
      </c>
      <c r="AX56" s="114">
        <f t="shared" si="11"/>
        <v>0</v>
      </c>
      <c r="AY56" s="114"/>
    </row>
    <row r="57" spans="1:51" ht="26" customHeight="1">
      <c r="A57" s="91" t="s">
        <v>152</v>
      </c>
      <c r="B57" s="92"/>
      <c r="C57" s="93" t="s">
        <v>153</v>
      </c>
      <c r="D57" s="92">
        <v>12</v>
      </c>
      <c r="E57" s="92" t="s">
        <v>382</v>
      </c>
      <c r="F57" s="215">
        <v>7.5</v>
      </c>
      <c r="G57" s="95">
        <v>3.75</v>
      </c>
      <c r="H57" s="95">
        <v>3.56</v>
      </c>
      <c r="I57" s="95">
        <v>3.38</v>
      </c>
      <c r="J57" s="14">
        <f t="shared" si="54"/>
        <v>3.75</v>
      </c>
      <c r="K57" s="14">
        <f t="shared" si="55"/>
        <v>3.56</v>
      </c>
      <c r="L57" s="14">
        <f t="shared" si="56"/>
        <v>3.38</v>
      </c>
      <c r="M57" s="14">
        <f t="shared" si="57"/>
        <v>3.75</v>
      </c>
      <c r="N57" s="15" t="s">
        <v>450</v>
      </c>
      <c r="O57" s="16">
        <f t="shared" si="58"/>
        <v>0</v>
      </c>
      <c r="P57" s="416"/>
      <c r="Q57" s="417"/>
      <c r="R57" s="417"/>
      <c r="S57" s="417"/>
      <c r="T57" s="418"/>
      <c r="U57" s="33"/>
      <c r="V57" s="34">
        <f t="shared" si="59"/>
        <v>0</v>
      </c>
      <c r="W57" s="34">
        <f t="shared" si="60"/>
        <v>0</v>
      </c>
      <c r="X57" s="435"/>
      <c r="Y57" s="436"/>
      <c r="Z57" s="436"/>
      <c r="AA57" s="436"/>
      <c r="AB57" s="437"/>
      <c r="AC57" s="33"/>
      <c r="AD57" s="34">
        <f t="shared" si="61"/>
        <v>0</v>
      </c>
      <c r="AE57" s="34">
        <f t="shared" si="62"/>
        <v>0</v>
      </c>
      <c r="AF57" s="416"/>
      <c r="AG57" s="417"/>
      <c r="AH57" s="417"/>
      <c r="AI57" s="417"/>
      <c r="AJ57" s="418"/>
      <c r="AK57" s="33"/>
      <c r="AL57" s="34">
        <f t="shared" si="63"/>
        <v>0</v>
      </c>
      <c r="AM57" s="34">
        <f t="shared" si="64"/>
        <v>0</v>
      </c>
      <c r="AN57" s="435"/>
      <c r="AO57" s="436"/>
      <c r="AP57" s="436"/>
      <c r="AQ57" s="436"/>
      <c r="AR57" s="437"/>
      <c r="AS57" s="35"/>
      <c r="AT57" s="50">
        <f t="shared" si="65"/>
        <v>0</v>
      </c>
      <c r="AU57" s="50">
        <f t="shared" si="66"/>
        <v>0</v>
      </c>
      <c r="AV57" s="226">
        <f t="shared" si="9"/>
        <v>0</v>
      </c>
      <c r="AW57" s="114">
        <f t="shared" si="10"/>
        <v>0</v>
      </c>
      <c r="AX57" s="114">
        <f t="shared" si="11"/>
        <v>0</v>
      </c>
      <c r="AY57" s="114"/>
    </row>
    <row r="58" spans="1:51" ht="26" customHeight="1">
      <c r="A58" s="96" t="s">
        <v>154</v>
      </c>
      <c r="B58" s="97"/>
      <c r="C58" s="89" t="s">
        <v>155</v>
      </c>
      <c r="D58" s="97">
        <v>12</v>
      </c>
      <c r="E58" s="99" t="s">
        <v>382</v>
      </c>
      <c r="F58" s="216">
        <v>7.5</v>
      </c>
      <c r="G58" s="98">
        <v>3.75</v>
      </c>
      <c r="H58" s="98">
        <v>3.56</v>
      </c>
      <c r="I58" s="98">
        <v>3.38</v>
      </c>
      <c r="J58" s="14">
        <f t="shared" si="54"/>
        <v>3.75</v>
      </c>
      <c r="K58" s="14">
        <f t="shared" si="55"/>
        <v>3.56</v>
      </c>
      <c r="L58" s="14">
        <f t="shared" si="56"/>
        <v>3.38</v>
      </c>
      <c r="M58" s="14">
        <f t="shared" si="57"/>
        <v>3.75</v>
      </c>
      <c r="N58" s="15" t="s">
        <v>449</v>
      </c>
      <c r="O58" s="16">
        <f t="shared" si="58"/>
        <v>0</v>
      </c>
      <c r="P58" s="416"/>
      <c r="Q58" s="417"/>
      <c r="R58" s="417"/>
      <c r="S58" s="417"/>
      <c r="T58" s="418"/>
      <c r="U58" s="33"/>
      <c r="V58" s="34">
        <f t="shared" si="59"/>
        <v>0</v>
      </c>
      <c r="W58" s="34">
        <f t="shared" si="60"/>
        <v>0</v>
      </c>
      <c r="X58" s="435"/>
      <c r="Y58" s="436"/>
      <c r="Z58" s="436"/>
      <c r="AA58" s="436"/>
      <c r="AB58" s="437"/>
      <c r="AC58" s="33"/>
      <c r="AD58" s="34">
        <f t="shared" si="61"/>
        <v>0</v>
      </c>
      <c r="AE58" s="34">
        <f t="shared" si="62"/>
        <v>0</v>
      </c>
      <c r="AF58" s="416"/>
      <c r="AG58" s="417"/>
      <c r="AH58" s="417"/>
      <c r="AI58" s="417"/>
      <c r="AJ58" s="418"/>
      <c r="AK58" s="33"/>
      <c r="AL58" s="34">
        <f t="shared" si="63"/>
        <v>0</v>
      </c>
      <c r="AM58" s="34">
        <f t="shared" si="64"/>
        <v>0</v>
      </c>
      <c r="AN58" s="435"/>
      <c r="AO58" s="436"/>
      <c r="AP58" s="436"/>
      <c r="AQ58" s="436"/>
      <c r="AR58" s="437"/>
      <c r="AS58" s="35"/>
      <c r="AT58" s="50">
        <f t="shared" si="65"/>
        <v>0</v>
      </c>
      <c r="AU58" s="50">
        <f t="shared" si="66"/>
        <v>0</v>
      </c>
      <c r="AV58" s="226">
        <f t="shared" si="9"/>
        <v>0</v>
      </c>
      <c r="AW58" s="114">
        <f t="shared" si="10"/>
        <v>0</v>
      </c>
      <c r="AX58" s="114">
        <f t="shared" si="11"/>
        <v>0</v>
      </c>
      <c r="AY58" s="114"/>
    </row>
    <row r="59" spans="1:51" ht="26" customHeight="1">
      <c r="A59" s="91" t="s">
        <v>156</v>
      </c>
      <c r="B59" s="92"/>
      <c r="C59" s="93" t="s">
        <v>157</v>
      </c>
      <c r="D59" s="92">
        <v>12</v>
      </c>
      <c r="E59" s="92" t="s">
        <v>382</v>
      </c>
      <c r="F59" s="215">
        <v>7.5</v>
      </c>
      <c r="G59" s="95">
        <v>3.75</v>
      </c>
      <c r="H59" s="95">
        <v>3.56</v>
      </c>
      <c r="I59" s="95">
        <v>3.38</v>
      </c>
      <c r="J59" s="14">
        <f t="shared" si="54"/>
        <v>3.75</v>
      </c>
      <c r="K59" s="14">
        <f t="shared" si="55"/>
        <v>3.56</v>
      </c>
      <c r="L59" s="14">
        <f t="shared" si="56"/>
        <v>3.38</v>
      </c>
      <c r="M59" s="14">
        <f t="shared" si="57"/>
        <v>3.75</v>
      </c>
      <c r="N59" s="15" t="s">
        <v>450</v>
      </c>
      <c r="O59" s="16">
        <f t="shared" si="58"/>
        <v>0</v>
      </c>
      <c r="P59" s="416"/>
      <c r="Q59" s="417"/>
      <c r="R59" s="417"/>
      <c r="S59" s="417"/>
      <c r="T59" s="418"/>
      <c r="U59" s="33"/>
      <c r="V59" s="34">
        <f t="shared" si="59"/>
        <v>0</v>
      </c>
      <c r="W59" s="34">
        <f t="shared" si="60"/>
        <v>0</v>
      </c>
      <c r="X59" s="435"/>
      <c r="Y59" s="436"/>
      <c r="Z59" s="436"/>
      <c r="AA59" s="436"/>
      <c r="AB59" s="437"/>
      <c r="AC59" s="33"/>
      <c r="AD59" s="34">
        <f t="shared" si="61"/>
        <v>0</v>
      </c>
      <c r="AE59" s="34">
        <f t="shared" si="62"/>
        <v>0</v>
      </c>
      <c r="AF59" s="416"/>
      <c r="AG59" s="417"/>
      <c r="AH59" s="417"/>
      <c r="AI59" s="417"/>
      <c r="AJ59" s="418"/>
      <c r="AK59" s="33"/>
      <c r="AL59" s="34">
        <f t="shared" si="63"/>
        <v>0</v>
      </c>
      <c r="AM59" s="34">
        <f t="shared" si="64"/>
        <v>0</v>
      </c>
      <c r="AN59" s="435"/>
      <c r="AO59" s="436"/>
      <c r="AP59" s="436"/>
      <c r="AQ59" s="436"/>
      <c r="AR59" s="437"/>
      <c r="AS59" s="35"/>
      <c r="AT59" s="50">
        <f t="shared" si="65"/>
        <v>0</v>
      </c>
      <c r="AU59" s="50">
        <f t="shared" si="66"/>
        <v>0</v>
      </c>
      <c r="AV59" s="226">
        <f t="shared" si="9"/>
        <v>0</v>
      </c>
      <c r="AW59" s="114">
        <f t="shared" si="10"/>
        <v>0</v>
      </c>
      <c r="AX59" s="114">
        <f t="shared" si="11"/>
        <v>0</v>
      </c>
      <c r="AY59" s="114"/>
    </row>
    <row r="60" spans="1:51" ht="26" customHeight="1">
      <c r="A60" s="96" t="s">
        <v>158</v>
      </c>
      <c r="B60" s="97"/>
      <c r="C60" s="89" t="s">
        <v>159</v>
      </c>
      <c r="D60" s="97">
        <v>12</v>
      </c>
      <c r="E60" s="99" t="s">
        <v>382</v>
      </c>
      <c r="F60" s="216">
        <v>7.5</v>
      </c>
      <c r="G60" s="98">
        <v>3.75</v>
      </c>
      <c r="H60" s="98">
        <v>3.56</v>
      </c>
      <c r="I60" s="98">
        <v>3.38</v>
      </c>
      <c r="J60" s="14">
        <f t="shared" si="54"/>
        <v>3.75</v>
      </c>
      <c r="K60" s="14">
        <f t="shared" si="55"/>
        <v>3.56</v>
      </c>
      <c r="L60" s="14">
        <f t="shared" si="56"/>
        <v>3.38</v>
      </c>
      <c r="M60" s="14">
        <f t="shared" si="57"/>
        <v>3.75</v>
      </c>
      <c r="N60" s="15" t="s">
        <v>450</v>
      </c>
      <c r="O60" s="16">
        <f t="shared" si="58"/>
        <v>0</v>
      </c>
      <c r="P60" s="416"/>
      <c r="Q60" s="417"/>
      <c r="R60" s="417"/>
      <c r="S60" s="417"/>
      <c r="T60" s="418"/>
      <c r="U60" s="33"/>
      <c r="V60" s="34">
        <f t="shared" si="59"/>
        <v>0</v>
      </c>
      <c r="W60" s="34">
        <f t="shared" si="60"/>
        <v>0</v>
      </c>
      <c r="X60" s="435"/>
      <c r="Y60" s="436"/>
      <c r="Z60" s="436"/>
      <c r="AA60" s="436"/>
      <c r="AB60" s="437"/>
      <c r="AC60" s="33"/>
      <c r="AD60" s="34">
        <f t="shared" si="61"/>
        <v>0</v>
      </c>
      <c r="AE60" s="34">
        <f t="shared" si="62"/>
        <v>0</v>
      </c>
      <c r="AF60" s="416"/>
      <c r="AG60" s="417"/>
      <c r="AH60" s="417"/>
      <c r="AI60" s="417"/>
      <c r="AJ60" s="418"/>
      <c r="AK60" s="33"/>
      <c r="AL60" s="34">
        <f t="shared" si="63"/>
        <v>0</v>
      </c>
      <c r="AM60" s="34">
        <f t="shared" si="64"/>
        <v>0</v>
      </c>
      <c r="AN60" s="435"/>
      <c r="AO60" s="436"/>
      <c r="AP60" s="436"/>
      <c r="AQ60" s="436"/>
      <c r="AR60" s="437"/>
      <c r="AS60" s="35"/>
      <c r="AT60" s="50">
        <f t="shared" si="65"/>
        <v>0</v>
      </c>
      <c r="AU60" s="50">
        <f t="shared" si="66"/>
        <v>0</v>
      </c>
      <c r="AV60" s="226">
        <f t="shared" si="9"/>
        <v>0</v>
      </c>
      <c r="AW60" s="114">
        <f t="shared" si="10"/>
        <v>0</v>
      </c>
      <c r="AX60" s="114">
        <f t="shared" si="11"/>
        <v>0</v>
      </c>
      <c r="AY60" s="114"/>
    </row>
    <row r="61" spans="1:51" ht="26" customHeight="1">
      <c r="A61" s="91" t="s">
        <v>160</v>
      </c>
      <c r="B61" s="92"/>
      <c r="C61" s="93" t="s">
        <v>431</v>
      </c>
      <c r="D61" s="92">
        <v>12</v>
      </c>
      <c r="E61" s="92" t="s">
        <v>382</v>
      </c>
      <c r="F61" s="215">
        <v>7.5</v>
      </c>
      <c r="G61" s="95">
        <v>3.75</v>
      </c>
      <c r="H61" s="95">
        <v>3.56</v>
      </c>
      <c r="I61" s="95">
        <v>3.38</v>
      </c>
      <c r="J61" s="14">
        <f t="shared" ref="J61:J98" si="67">G61</f>
        <v>3.75</v>
      </c>
      <c r="K61" s="14">
        <f t="shared" ref="K61:K98" si="68">H61</f>
        <v>3.56</v>
      </c>
      <c r="L61" s="14">
        <f t="shared" ref="L61:L98" si="69">I61</f>
        <v>3.38</v>
      </c>
      <c r="M61" s="14">
        <f t="shared" si="57"/>
        <v>3.75</v>
      </c>
      <c r="N61" s="15" t="s">
        <v>450</v>
      </c>
      <c r="O61" s="16">
        <f t="shared" si="58"/>
        <v>0</v>
      </c>
      <c r="P61" s="416"/>
      <c r="Q61" s="417"/>
      <c r="R61" s="417"/>
      <c r="S61" s="417"/>
      <c r="T61" s="418"/>
      <c r="U61" s="33"/>
      <c r="V61" s="34">
        <f t="shared" si="59"/>
        <v>0</v>
      </c>
      <c r="W61" s="34">
        <f t="shared" si="60"/>
        <v>0</v>
      </c>
      <c r="X61" s="435"/>
      <c r="Y61" s="436"/>
      <c r="Z61" s="436"/>
      <c r="AA61" s="436"/>
      <c r="AB61" s="437"/>
      <c r="AC61" s="33"/>
      <c r="AD61" s="34">
        <f t="shared" si="61"/>
        <v>0</v>
      </c>
      <c r="AE61" s="34">
        <f t="shared" si="62"/>
        <v>0</v>
      </c>
      <c r="AF61" s="416"/>
      <c r="AG61" s="417"/>
      <c r="AH61" s="417"/>
      <c r="AI61" s="417"/>
      <c r="AJ61" s="418"/>
      <c r="AK61" s="33"/>
      <c r="AL61" s="34">
        <f t="shared" si="63"/>
        <v>0</v>
      </c>
      <c r="AM61" s="34">
        <f t="shared" si="64"/>
        <v>0</v>
      </c>
      <c r="AN61" s="435"/>
      <c r="AO61" s="436"/>
      <c r="AP61" s="436"/>
      <c r="AQ61" s="436"/>
      <c r="AR61" s="437"/>
      <c r="AS61" s="35"/>
      <c r="AT61" s="50">
        <f t="shared" si="65"/>
        <v>0</v>
      </c>
      <c r="AU61" s="50">
        <f t="shared" si="66"/>
        <v>0</v>
      </c>
      <c r="AV61" s="226">
        <f t="shared" si="9"/>
        <v>0</v>
      </c>
      <c r="AW61" s="114">
        <f t="shared" si="10"/>
        <v>0</v>
      </c>
      <c r="AX61" s="114">
        <f t="shared" si="11"/>
        <v>0</v>
      </c>
      <c r="AY61" s="114"/>
    </row>
    <row r="62" spans="1:51" ht="26" customHeight="1">
      <c r="A62" s="96" t="s">
        <v>432</v>
      </c>
      <c r="B62" s="97"/>
      <c r="C62" s="89" t="s">
        <v>433</v>
      </c>
      <c r="D62" s="97">
        <v>12</v>
      </c>
      <c r="E62" s="99" t="s">
        <v>382</v>
      </c>
      <c r="F62" s="216">
        <v>7.5</v>
      </c>
      <c r="G62" s="98">
        <v>3.75</v>
      </c>
      <c r="H62" s="98">
        <v>3.56</v>
      </c>
      <c r="I62" s="98">
        <v>3.38</v>
      </c>
      <c r="J62" s="14">
        <f t="shared" si="67"/>
        <v>3.75</v>
      </c>
      <c r="K62" s="14">
        <f t="shared" si="68"/>
        <v>3.56</v>
      </c>
      <c r="L62" s="14">
        <f t="shared" si="69"/>
        <v>3.38</v>
      </c>
      <c r="M62" s="14">
        <f t="shared" si="57"/>
        <v>3.75</v>
      </c>
      <c r="N62" s="15" t="s">
        <v>450</v>
      </c>
      <c r="O62" s="16">
        <f t="shared" si="58"/>
        <v>0</v>
      </c>
      <c r="P62" s="416"/>
      <c r="Q62" s="417"/>
      <c r="R62" s="417"/>
      <c r="S62" s="417"/>
      <c r="T62" s="418"/>
      <c r="U62" s="33"/>
      <c r="V62" s="34">
        <f t="shared" si="59"/>
        <v>0</v>
      </c>
      <c r="W62" s="34">
        <f t="shared" si="60"/>
        <v>0</v>
      </c>
      <c r="X62" s="435"/>
      <c r="Y62" s="436"/>
      <c r="Z62" s="436"/>
      <c r="AA62" s="436"/>
      <c r="AB62" s="437"/>
      <c r="AC62" s="33"/>
      <c r="AD62" s="34">
        <f t="shared" si="61"/>
        <v>0</v>
      </c>
      <c r="AE62" s="34">
        <f t="shared" si="62"/>
        <v>0</v>
      </c>
      <c r="AF62" s="416"/>
      <c r="AG62" s="417"/>
      <c r="AH62" s="417"/>
      <c r="AI62" s="417"/>
      <c r="AJ62" s="418"/>
      <c r="AK62" s="33"/>
      <c r="AL62" s="34">
        <f t="shared" si="63"/>
        <v>0</v>
      </c>
      <c r="AM62" s="34">
        <f t="shared" si="64"/>
        <v>0</v>
      </c>
      <c r="AN62" s="435"/>
      <c r="AO62" s="436"/>
      <c r="AP62" s="436"/>
      <c r="AQ62" s="436"/>
      <c r="AR62" s="437"/>
      <c r="AS62" s="35"/>
      <c r="AT62" s="50">
        <f t="shared" si="65"/>
        <v>0</v>
      </c>
      <c r="AU62" s="50">
        <f t="shared" si="66"/>
        <v>0</v>
      </c>
      <c r="AV62" s="226">
        <f t="shared" si="9"/>
        <v>0</v>
      </c>
      <c r="AW62" s="114">
        <f t="shared" si="10"/>
        <v>0</v>
      </c>
      <c r="AX62" s="114">
        <f t="shared" si="11"/>
        <v>0</v>
      </c>
      <c r="AY62" s="114"/>
    </row>
    <row r="63" spans="1:51" ht="26" customHeight="1">
      <c r="A63" s="91" t="s">
        <v>434</v>
      </c>
      <c r="B63" s="92"/>
      <c r="C63" s="93" t="s">
        <v>435</v>
      </c>
      <c r="D63" s="92">
        <v>12</v>
      </c>
      <c r="E63" s="92" t="s">
        <v>382</v>
      </c>
      <c r="F63" s="215">
        <v>7.5</v>
      </c>
      <c r="G63" s="95">
        <v>3.75</v>
      </c>
      <c r="H63" s="95">
        <v>3.56</v>
      </c>
      <c r="I63" s="95">
        <v>3.38</v>
      </c>
      <c r="J63" s="14">
        <f t="shared" si="67"/>
        <v>3.75</v>
      </c>
      <c r="K63" s="14">
        <f t="shared" si="68"/>
        <v>3.56</v>
      </c>
      <c r="L63" s="14">
        <f t="shared" si="69"/>
        <v>3.38</v>
      </c>
      <c r="M63" s="14">
        <f t="shared" si="57"/>
        <v>3.75</v>
      </c>
      <c r="N63" s="15" t="s">
        <v>449</v>
      </c>
      <c r="O63" s="16">
        <f t="shared" si="58"/>
        <v>0</v>
      </c>
      <c r="P63" s="416"/>
      <c r="Q63" s="417"/>
      <c r="R63" s="417"/>
      <c r="S63" s="417"/>
      <c r="T63" s="418"/>
      <c r="U63" s="33"/>
      <c r="V63" s="34">
        <f t="shared" si="59"/>
        <v>0</v>
      </c>
      <c r="W63" s="34">
        <f t="shared" si="60"/>
        <v>0</v>
      </c>
      <c r="X63" s="435"/>
      <c r="Y63" s="436"/>
      <c r="Z63" s="436"/>
      <c r="AA63" s="436"/>
      <c r="AB63" s="437"/>
      <c r="AC63" s="33"/>
      <c r="AD63" s="34">
        <f t="shared" si="61"/>
        <v>0</v>
      </c>
      <c r="AE63" s="34">
        <f t="shared" si="62"/>
        <v>0</v>
      </c>
      <c r="AF63" s="416"/>
      <c r="AG63" s="417"/>
      <c r="AH63" s="417"/>
      <c r="AI63" s="417"/>
      <c r="AJ63" s="418"/>
      <c r="AK63" s="33"/>
      <c r="AL63" s="34">
        <f t="shared" si="63"/>
        <v>0</v>
      </c>
      <c r="AM63" s="34">
        <f t="shared" si="64"/>
        <v>0</v>
      </c>
      <c r="AN63" s="435"/>
      <c r="AO63" s="436"/>
      <c r="AP63" s="436"/>
      <c r="AQ63" s="436"/>
      <c r="AR63" s="437"/>
      <c r="AS63" s="35"/>
      <c r="AT63" s="50">
        <f t="shared" si="65"/>
        <v>0</v>
      </c>
      <c r="AU63" s="50">
        <f t="shared" si="66"/>
        <v>0</v>
      </c>
      <c r="AV63" s="226">
        <f t="shared" si="9"/>
        <v>0</v>
      </c>
      <c r="AW63" s="114">
        <f t="shared" si="10"/>
        <v>0</v>
      </c>
      <c r="AX63" s="114">
        <f t="shared" si="11"/>
        <v>0</v>
      </c>
      <c r="AY63" s="114"/>
    </row>
    <row r="64" spans="1:51" ht="26" customHeight="1">
      <c r="A64" s="96" t="s">
        <v>227</v>
      </c>
      <c r="B64" s="97"/>
      <c r="C64" s="89" t="s">
        <v>228</v>
      </c>
      <c r="D64" s="97">
        <v>12</v>
      </c>
      <c r="E64" s="99" t="s">
        <v>382</v>
      </c>
      <c r="F64" s="216">
        <v>7.5</v>
      </c>
      <c r="G64" s="98">
        <v>3.75</v>
      </c>
      <c r="H64" s="98">
        <v>3.56</v>
      </c>
      <c r="I64" s="98">
        <v>3.38</v>
      </c>
      <c r="J64" s="14">
        <f t="shared" si="67"/>
        <v>3.75</v>
      </c>
      <c r="K64" s="14">
        <f t="shared" si="68"/>
        <v>3.56</v>
      </c>
      <c r="L64" s="14">
        <f t="shared" si="69"/>
        <v>3.38</v>
      </c>
      <c r="M64" s="14">
        <f t="shared" si="57"/>
        <v>3.75</v>
      </c>
      <c r="N64" s="15" t="s">
        <v>450</v>
      </c>
      <c r="O64" s="16">
        <f t="shared" si="58"/>
        <v>0</v>
      </c>
      <c r="P64" s="416"/>
      <c r="Q64" s="417"/>
      <c r="R64" s="417"/>
      <c r="S64" s="417"/>
      <c r="T64" s="418"/>
      <c r="U64" s="33"/>
      <c r="V64" s="34">
        <f t="shared" si="59"/>
        <v>0</v>
      </c>
      <c r="W64" s="34">
        <f t="shared" si="60"/>
        <v>0</v>
      </c>
      <c r="X64" s="435"/>
      <c r="Y64" s="436"/>
      <c r="Z64" s="436"/>
      <c r="AA64" s="436"/>
      <c r="AB64" s="437"/>
      <c r="AC64" s="33"/>
      <c r="AD64" s="34">
        <f t="shared" si="61"/>
        <v>0</v>
      </c>
      <c r="AE64" s="34">
        <f t="shared" si="62"/>
        <v>0</v>
      </c>
      <c r="AF64" s="416"/>
      <c r="AG64" s="417"/>
      <c r="AH64" s="417"/>
      <c r="AI64" s="417"/>
      <c r="AJ64" s="418"/>
      <c r="AK64" s="33"/>
      <c r="AL64" s="34">
        <f t="shared" si="63"/>
        <v>0</v>
      </c>
      <c r="AM64" s="34">
        <f t="shared" si="64"/>
        <v>0</v>
      </c>
      <c r="AN64" s="435"/>
      <c r="AO64" s="436"/>
      <c r="AP64" s="436"/>
      <c r="AQ64" s="436"/>
      <c r="AR64" s="437"/>
      <c r="AS64" s="35"/>
      <c r="AT64" s="50">
        <f t="shared" si="65"/>
        <v>0</v>
      </c>
      <c r="AU64" s="50">
        <f t="shared" si="66"/>
        <v>0</v>
      </c>
      <c r="AV64" s="226">
        <f t="shared" si="9"/>
        <v>0</v>
      </c>
      <c r="AW64" s="114">
        <f t="shared" si="10"/>
        <v>0</v>
      </c>
      <c r="AX64" s="114">
        <f t="shared" si="11"/>
        <v>0</v>
      </c>
      <c r="AY64" s="114"/>
    </row>
    <row r="65" spans="1:51" ht="26" customHeight="1">
      <c r="A65" s="91" t="s">
        <v>229</v>
      </c>
      <c r="B65" s="92"/>
      <c r="C65" s="93" t="s">
        <v>326</v>
      </c>
      <c r="D65" s="92">
        <v>12</v>
      </c>
      <c r="E65" s="92" t="s">
        <v>382</v>
      </c>
      <c r="F65" s="215">
        <v>7.5</v>
      </c>
      <c r="G65" s="95">
        <v>3.75</v>
      </c>
      <c r="H65" s="95">
        <v>3.56</v>
      </c>
      <c r="I65" s="95">
        <v>3.38</v>
      </c>
      <c r="J65" s="14">
        <f t="shared" si="67"/>
        <v>3.75</v>
      </c>
      <c r="K65" s="14">
        <f t="shared" si="68"/>
        <v>3.56</v>
      </c>
      <c r="L65" s="14">
        <f t="shared" si="69"/>
        <v>3.38</v>
      </c>
      <c r="M65" s="14">
        <f t="shared" si="57"/>
        <v>3.75</v>
      </c>
      <c r="N65" s="15" t="s">
        <v>450</v>
      </c>
      <c r="O65" s="16">
        <f t="shared" si="58"/>
        <v>0</v>
      </c>
      <c r="P65" s="416"/>
      <c r="Q65" s="417"/>
      <c r="R65" s="417"/>
      <c r="S65" s="417"/>
      <c r="T65" s="418"/>
      <c r="U65" s="33"/>
      <c r="V65" s="34">
        <f t="shared" si="59"/>
        <v>0</v>
      </c>
      <c r="W65" s="34">
        <f t="shared" si="60"/>
        <v>0</v>
      </c>
      <c r="X65" s="435"/>
      <c r="Y65" s="436"/>
      <c r="Z65" s="436"/>
      <c r="AA65" s="436"/>
      <c r="AB65" s="437"/>
      <c r="AC65" s="33"/>
      <c r="AD65" s="34">
        <f t="shared" si="61"/>
        <v>0</v>
      </c>
      <c r="AE65" s="34">
        <f t="shared" si="62"/>
        <v>0</v>
      </c>
      <c r="AF65" s="416"/>
      <c r="AG65" s="417"/>
      <c r="AH65" s="417"/>
      <c r="AI65" s="417"/>
      <c r="AJ65" s="418"/>
      <c r="AK65" s="33"/>
      <c r="AL65" s="34">
        <f t="shared" si="63"/>
        <v>0</v>
      </c>
      <c r="AM65" s="34">
        <f t="shared" si="64"/>
        <v>0</v>
      </c>
      <c r="AN65" s="435"/>
      <c r="AO65" s="436"/>
      <c r="AP65" s="436"/>
      <c r="AQ65" s="436"/>
      <c r="AR65" s="437"/>
      <c r="AS65" s="35"/>
      <c r="AT65" s="50">
        <f t="shared" si="65"/>
        <v>0</v>
      </c>
      <c r="AU65" s="50">
        <f t="shared" si="66"/>
        <v>0</v>
      </c>
      <c r="AV65" s="226">
        <f t="shared" si="9"/>
        <v>0</v>
      </c>
      <c r="AW65" s="114">
        <f t="shared" si="10"/>
        <v>0</v>
      </c>
      <c r="AX65" s="114">
        <f t="shared" si="11"/>
        <v>0</v>
      </c>
      <c r="AY65" s="114"/>
    </row>
    <row r="66" spans="1:51" ht="26" customHeight="1">
      <c r="A66" s="96" t="s">
        <v>327</v>
      </c>
      <c r="B66" s="97"/>
      <c r="C66" s="89" t="s">
        <v>328</v>
      </c>
      <c r="D66" s="97">
        <v>12</v>
      </c>
      <c r="E66" s="99" t="s">
        <v>382</v>
      </c>
      <c r="F66" s="216">
        <v>7.5</v>
      </c>
      <c r="G66" s="98">
        <v>3.75</v>
      </c>
      <c r="H66" s="98">
        <v>3.56</v>
      </c>
      <c r="I66" s="98">
        <v>3.38</v>
      </c>
      <c r="J66" s="14">
        <f t="shared" si="67"/>
        <v>3.75</v>
      </c>
      <c r="K66" s="14">
        <f t="shared" si="68"/>
        <v>3.56</v>
      </c>
      <c r="L66" s="14">
        <f t="shared" si="69"/>
        <v>3.38</v>
      </c>
      <c r="M66" s="14">
        <f t="shared" si="57"/>
        <v>3.75</v>
      </c>
      <c r="N66" s="15" t="s">
        <v>450</v>
      </c>
      <c r="O66" s="16">
        <f t="shared" si="58"/>
        <v>0</v>
      </c>
      <c r="P66" s="416"/>
      <c r="Q66" s="417"/>
      <c r="R66" s="417"/>
      <c r="S66" s="417"/>
      <c r="T66" s="418"/>
      <c r="U66" s="33"/>
      <c r="V66" s="34">
        <f t="shared" si="59"/>
        <v>0</v>
      </c>
      <c r="W66" s="34">
        <f t="shared" si="60"/>
        <v>0</v>
      </c>
      <c r="X66" s="435"/>
      <c r="Y66" s="436"/>
      <c r="Z66" s="436"/>
      <c r="AA66" s="436"/>
      <c r="AB66" s="437"/>
      <c r="AC66" s="33"/>
      <c r="AD66" s="34">
        <f t="shared" si="61"/>
        <v>0</v>
      </c>
      <c r="AE66" s="34">
        <f t="shared" si="62"/>
        <v>0</v>
      </c>
      <c r="AF66" s="416"/>
      <c r="AG66" s="417"/>
      <c r="AH66" s="417"/>
      <c r="AI66" s="417"/>
      <c r="AJ66" s="418"/>
      <c r="AK66" s="33"/>
      <c r="AL66" s="34">
        <f t="shared" si="63"/>
        <v>0</v>
      </c>
      <c r="AM66" s="34">
        <f t="shared" si="64"/>
        <v>0</v>
      </c>
      <c r="AN66" s="435"/>
      <c r="AO66" s="436"/>
      <c r="AP66" s="436"/>
      <c r="AQ66" s="436"/>
      <c r="AR66" s="437"/>
      <c r="AS66" s="35"/>
      <c r="AT66" s="50">
        <f t="shared" si="65"/>
        <v>0</v>
      </c>
      <c r="AU66" s="50">
        <f t="shared" si="66"/>
        <v>0</v>
      </c>
      <c r="AV66" s="226">
        <f t="shared" si="9"/>
        <v>0</v>
      </c>
      <c r="AW66" s="114">
        <f t="shared" si="10"/>
        <v>0</v>
      </c>
      <c r="AX66" s="114">
        <f t="shared" si="11"/>
        <v>0</v>
      </c>
      <c r="AY66" s="114"/>
    </row>
    <row r="67" spans="1:51" ht="26" customHeight="1">
      <c r="A67" s="91" t="s">
        <v>329</v>
      </c>
      <c r="B67" s="92"/>
      <c r="C67" s="93" t="s">
        <v>459</v>
      </c>
      <c r="D67" s="92">
        <v>12</v>
      </c>
      <c r="E67" s="92" t="s">
        <v>382</v>
      </c>
      <c r="F67" s="215">
        <v>7.95</v>
      </c>
      <c r="G67" s="95">
        <v>3.98</v>
      </c>
      <c r="H67" s="95">
        <v>3.78</v>
      </c>
      <c r="I67" s="95">
        <v>3.58</v>
      </c>
      <c r="J67" s="14">
        <f t="shared" si="67"/>
        <v>3.98</v>
      </c>
      <c r="K67" s="14">
        <f t="shared" si="68"/>
        <v>3.78</v>
      </c>
      <c r="L67" s="14">
        <f t="shared" si="69"/>
        <v>3.58</v>
      </c>
      <c r="M67" s="14">
        <f t="shared" si="57"/>
        <v>3.98</v>
      </c>
      <c r="N67" s="15" t="s">
        <v>450</v>
      </c>
      <c r="O67" s="16">
        <f t="shared" si="58"/>
        <v>0</v>
      </c>
      <c r="P67" s="416"/>
      <c r="Q67" s="417"/>
      <c r="R67" s="417"/>
      <c r="S67" s="417"/>
      <c r="T67" s="418"/>
      <c r="U67" s="33"/>
      <c r="V67" s="34">
        <f t="shared" si="59"/>
        <v>0</v>
      </c>
      <c r="W67" s="34">
        <f t="shared" si="60"/>
        <v>0</v>
      </c>
      <c r="X67" s="435"/>
      <c r="Y67" s="436"/>
      <c r="Z67" s="436"/>
      <c r="AA67" s="436"/>
      <c r="AB67" s="437"/>
      <c r="AC67" s="33"/>
      <c r="AD67" s="34">
        <f t="shared" si="61"/>
        <v>0</v>
      </c>
      <c r="AE67" s="34">
        <f t="shared" si="62"/>
        <v>0</v>
      </c>
      <c r="AF67" s="416"/>
      <c r="AG67" s="417"/>
      <c r="AH67" s="417"/>
      <c r="AI67" s="417"/>
      <c r="AJ67" s="418"/>
      <c r="AK67" s="33"/>
      <c r="AL67" s="34">
        <f t="shared" si="63"/>
        <v>0</v>
      </c>
      <c r="AM67" s="34">
        <f t="shared" si="64"/>
        <v>0</v>
      </c>
      <c r="AN67" s="435"/>
      <c r="AO67" s="436"/>
      <c r="AP67" s="436"/>
      <c r="AQ67" s="436"/>
      <c r="AR67" s="437"/>
      <c r="AS67" s="35"/>
      <c r="AT67" s="50">
        <f t="shared" si="65"/>
        <v>0</v>
      </c>
      <c r="AU67" s="50">
        <f t="shared" si="66"/>
        <v>0</v>
      </c>
      <c r="AV67" s="226">
        <f t="shared" si="9"/>
        <v>0</v>
      </c>
      <c r="AW67" s="114">
        <f t="shared" si="10"/>
        <v>0</v>
      </c>
      <c r="AX67" s="114">
        <f t="shared" si="11"/>
        <v>0</v>
      </c>
      <c r="AY67" s="114"/>
    </row>
    <row r="68" spans="1:51" ht="26" customHeight="1">
      <c r="A68" s="96" t="s">
        <v>574</v>
      </c>
      <c r="B68" s="97" t="s">
        <v>209</v>
      </c>
      <c r="C68" s="100" t="s">
        <v>575</v>
      </c>
      <c r="D68" s="97">
        <v>12</v>
      </c>
      <c r="E68" s="99" t="s">
        <v>382</v>
      </c>
      <c r="F68" s="216">
        <v>9.5</v>
      </c>
      <c r="G68" s="98">
        <f t="shared" ref="G68" si="70">ROUND(F68*0.5,2)</f>
        <v>4.75</v>
      </c>
      <c r="H68" s="98">
        <f t="shared" ref="H68" si="71">ROUND(G68*0.95,2)</f>
        <v>4.51</v>
      </c>
      <c r="I68" s="98">
        <f t="shared" ref="I68" si="72">ROUND(G68*0.9,2)</f>
        <v>4.28</v>
      </c>
      <c r="J68" s="14">
        <f t="shared" si="67"/>
        <v>4.75</v>
      </c>
      <c r="K68" s="14">
        <f t="shared" si="68"/>
        <v>4.51</v>
      </c>
      <c r="L68" s="14">
        <f t="shared" si="69"/>
        <v>4.28</v>
      </c>
      <c r="M68" s="14">
        <f t="shared" si="57"/>
        <v>4.75</v>
      </c>
      <c r="N68" s="15" t="s">
        <v>450</v>
      </c>
      <c r="O68" s="16">
        <f t="shared" ref="O68" si="73">IF(N68="CARDED (+15¢)",0.15,0)</f>
        <v>0</v>
      </c>
      <c r="P68" s="416"/>
      <c r="Q68" s="417"/>
      <c r="R68" s="417"/>
      <c r="S68" s="417"/>
      <c r="T68" s="418"/>
      <c r="U68" s="33"/>
      <c r="V68" s="34">
        <f t="shared" ref="V68" si="74">P68*($G68+$O68)</f>
        <v>0</v>
      </c>
      <c r="W68" s="34">
        <f t="shared" ref="W68" si="75">P68*($M68+$O68)</f>
        <v>0</v>
      </c>
      <c r="X68" s="435"/>
      <c r="Y68" s="436"/>
      <c r="Z68" s="436"/>
      <c r="AA68" s="436"/>
      <c r="AB68" s="437"/>
      <c r="AC68" s="33"/>
      <c r="AD68" s="34">
        <f t="shared" ref="AD68" si="76">X68*($G68+$O68)</f>
        <v>0</v>
      </c>
      <c r="AE68" s="34">
        <f t="shared" ref="AE68" si="77">X68*($M68+$O68)</f>
        <v>0</v>
      </c>
      <c r="AF68" s="416"/>
      <c r="AG68" s="417"/>
      <c r="AH68" s="417"/>
      <c r="AI68" s="417"/>
      <c r="AJ68" s="418"/>
      <c r="AK68" s="33"/>
      <c r="AL68" s="34">
        <f t="shared" ref="AL68" si="78">AF68*($G68+$O68)</f>
        <v>0</v>
      </c>
      <c r="AM68" s="34">
        <f t="shared" ref="AM68" si="79">AF68*($M68+$O68)</f>
        <v>0</v>
      </c>
      <c r="AN68" s="435"/>
      <c r="AO68" s="436"/>
      <c r="AP68" s="436"/>
      <c r="AQ68" s="436"/>
      <c r="AR68" s="437"/>
      <c r="AS68" s="35"/>
      <c r="AT68" s="50">
        <f t="shared" ref="AT68" si="80">AN68*($G68+$O68)</f>
        <v>0</v>
      </c>
      <c r="AU68" s="50">
        <f t="shared" ref="AU68" si="81">AN68*($M68+$O68)</f>
        <v>0</v>
      </c>
      <c r="AV68" s="226">
        <f t="shared" ref="AV68" si="82">AX68</f>
        <v>0</v>
      </c>
      <c r="AW68" s="114">
        <f t="shared" ref="AW68" si="83">SUM(V68+AD68+AL68+AT68)</f>
        <v>0</v>
      </c>
      <c r="AX68" s="114">
        <f t="shared" ref="AX68" si="84">SUM(W68+AE68+AM68+AU68)</f>
        <v>0</v>
      </c>
      <c r="AY68" s="114"/>
    </row>
    <row r="69" spans="1:51" ht="26" customHeight="1">
      <c r="A69" s="91" t="s">
        <v>460</v>
      </c>
      <c r="B69" s="92"/>
      <c r="C69" s="93" t="s">
        <v>461</v>
      </c>
      <c r="D69" s="92">
        <v>12</v>
      </c>
      <c r="E69" s="92" t="s">
        <v>382</v>
      </c>
      <c r="F69" s="215">
        <v>7.5</v>
      </c>
      <c r="G69" s="95">
        <v>3.75</v>
      </c>
      <c r="H69" s="95">
        <v>3.56</v>
      </c>
      <c r="I69" s="95">
        <v>3.38</v>
      </c>
      <c r="J69" s="14">
        <f t="shared" si="67"/>
        <v>3.75</v>
      </c>
      <c r="K69" s="14">
        <f t="shared" si="68"/>
        <v>3.56</v>
      </c>
      <c r="L69" s="14">
        <f t="shared" si="69"/>
        <v>3.38</v>
      </c>
      <c r="M69" s="14">
        <f t="shared" ref="M69:M84" si="85">IF($AX$252="",J69, IF($AX$252="SILVER (5%)",K69, IF($AX$252="GOLD (10%)",L69)))</f>
        <v>3.75</v>
      </c>
      <c r="N69" s="15" t="s">
        <v>450</v>
      </c>
      <c r="O69" s="16">
        <f t="shared" si="58"/>
        <v>0</v>
      </c>
      <c r="P69" s="416"/>
      <c r="Q69" s="417"/>
      <c r="R69" s="417"/>
      <c r="S69" s="417"/>
      <c r="T69" s="418"/>
      <c r="U69" s="33"/>
      <c r="V69" s="34">
        <f t="shared" si="59"/>
        <v>0</v>
      </c>
      <c r="W69" s="34">
        <f t="shared" si="60"/>
        <v>0</v>
      </c>
      <c r="X69" s="435"/>
      <c r="Y69" s="436"/>
      <c r="Z69" s="436"/>
      <c r="AA69" s="436"/>
      <c r="AB69" s="437"/>
      <c r="AC69" s="33"/>
      <c r="AD69" s="34">
        <f t="shared" si="61"/>
        <v>0</v>
      </c>
      <c r="AE69" s="34">
        <f t="shared" si="62"/>
        <v>0</v>
      </c>
      <c r="AF69" s="416"/>
      <c r="AG69" s="417"/>
      <c r="AH69" s="417"/>
      <c r="AI69" s="417"/>
      <c r="AJ69" s="418"/>
      <c r="AK69" s="33"/>
      <c r="AL69" s="34">
        <f t="shared" si="63"/>
        <v>0</v>
      </c>
      <c r="AM69" s="34">
        <f t="shared" si="64"/>
        <v>0</v>
      </c>
      <c r="AN69" s="435"/>
      <c r="AO69" s="436"/>
      <c r="AP69" s="436"/>
      <c r="AQ69" s="436"/>
      <c r="AR69" s="437"/>
      <c r="AS69" s="35"/>
      <c r="AT69" s="50">
        <f t="shared" si="65"/>
        <v>0</v>
      </c>
      <c r="AU69" s="50">
        <f t="shared" si="66"/>
        <v>0</v>
      </c>
      <c r="AV69" s="226">
        <f t="shared" si="9"/>
        <v>0</v>
      </c>
      <c r="AW69" s="114">
        <f t="shared" si="10"/>
        <v>0</v>
      </c>
      <c r="AX69" s="114">
        <f t="shared" si="11"/>
        <v>0</v>
      </c>
      <c r="AY69" s="114"/>
    </row>
    <row r="70" spans="1:51" ht="26" customHeight="1">
      <c r="A70" s="96" t="s">
        <v>462</v>
      </c>
      <c r="B70" s="97"/>
      <c r="C70" s="89" t="s">
        <v>463</v>
      </c>
      <c r="D70" s="97">
        <v>12</v>
      </c>
      <c r="E70" s="99" t="s">
        <v>382</v>
      </c>
      <c r="F70" s="216">
        <v>7.5</v>
      </c>
      <c r="G70" s="98">
        <v>3.75</v>
      </c>
      <c r="H70" s="98">
        <v>3.56</v>
      </c>
      <c r="I70" s="98">
        <v>3.38</v>
      </c>
      <c r="J70" s="14">
        <f t="shared" si="67"/>
        <v>3.75</v>
      </c>
      <c r="K70" s="14">
        <f t="shared" si="68"/>
        <v>3.56</v>
      </c>
      <c r="L70" s="14">
        <f t="shared" si="69"/>
        <v>3.38</v>
      </c>
      <c r="M70" s="14">
        <f t="shared" si="85"/>
        <v>3.75</v>
      </c>
      <c r="N70" s="15" t="s">
        <v>450</v>
      </c>
      <c r="O70" s="16">
        <f t="shared" si="58"/>
        <v>0</v>
      </c>
      <c r="P70" s="416"/>
      <c r="Q70" s="417"/>
      <c r="R70" s="417"/>
      <c r="S70" s="417"/>
      <c r="T70" s="418"/>
      <c r="U70" s="33"/>
      <c r="V70" s="34">
        <f t="shared" si="59"/>
        <v>0</v>
      </c>
      <c r="W70" s="34">
        <f t="shared" si="60"/>
        <v>0</v>
      </c>
      <c r="X70" s="435"/>
      <c r="Y70" s="436"/>
      <c r="Z70" s="436"/>
      <c r="AA70" s="436"/>
      <c r="AB70" s="437"/>
      <c r="AC70" s="33"/>
      <c r="AD70" s="34">
        <f t="shared" si="61"/>
        <v>0</v>
      </c>
      <c r="AE70" s="34">
        <f t="shared" si="62"/>
        <v>0</v>
      </c>
      <c r="AF70" s="416"/>
      <c r="AG70" s="417"/>
      <c r="AH70" s="417"/>
      <c r="AI70" s="417"/>
      <c r="AJ70" s="418"/>
      <c r="AK70" s="33"/>
      <c r="AL70" s="34">
        <f t="shared" si="63"/>
        <v>0</v>
      </c>
      <c r="AM70" s="34">
        <f t="shared" si="64"/>
        <v>0</v>
      </c>
      <c r="AN70" s="435"/>
      <c r="AO70" s="436"/>
      <c r="AP70" s="436"/>
      <c r="AQ70" s="436"/>
      <c r="AR70" s="437"/>
      <c r="AS70" s="35"/>
      <c r="AT70" s="50">
        <f t="shared" si="65"/>
        <v>0</v>
      </c>
      <c r="AU70" s="50">
        <f t="shared" si="66"/>
        <v>0</v>
      </c>
      <c r="AV70" s="226">
        <f t="shared" si="9"/>
        <v>0</v>
      </c>
      <c r="AW70" s="114">
        <f t="shared" si="10"/>
        <v>0</v>
      </c>
      <c r="AX70" s="114">
        <f t="shared" si="11"/>
        <v>0</v>
      </c>
      <c r="AY70" s="114"/>
    </row>
    <row r="71" spans="1:51" ht="26" customHeight="1">
      <c r="A71" s="91" t="s">
        <v>464</v>
      </c>
      <c r="B71" s="92"/>
      <c r="C71" s="93" t="s">
        <v>465</v>
      </c>
      <c r="D71" s="92">
        <v>20</v>
      </c>
      <c r="E71" s="92" t="s">
        <v>382</v>
      </c>
      <c r="F71" s="215">
        <v>5.5</v>
      </c>
      <c r="G71" s="95">
        <v>2.75</v>
      </c>
      <c r="H71" s="95">
        <v>2.61</v>
      </c>
      <c r="I71" s="95">
        <v>2.48</v>
      </c>
      <c r="J71" s="14">
        <f t="shared" si="67"/>
        <v>2.75</v>
      </c>
      <c r="K71" s="14">
        <f t="shared" si="68"/>
        <v>2.61</v>
      </c>
      <c r="L71" s="14">
        <f t="shared" si="69"/>
        <v>2.48</v>
      </c>
      <c r="M71" s="14">
        <f t="shared" si="85"/>
        <v>2.75</v>
      </c>
      <c r="N71" s="15" t="s">
        <v>450</v>
      </c>
      <c r="O71" s="16">
        <f t="shared" si="58"/>
        <v>0</v>
      </c>
      <c r="P71" s="416"/>
      <c r="Q71" s="417"/>
      <c r="R71" s="417"/>
      <c r="S71" s="417"/>
      <c r="T71" s="418"/>
      <c r="U71" s="33"/>
      <c r="V71" s="34">
        <f t="shared" si="59"/>
        <v>0</v>
      </c>
      <c r="W71" s="34">
        <f t="shared" si="60"/>
        <v>0</v>
      </c>
      <c r="X71" s="435"/>
      <c r="Y71" s="436"/>
      <c r="Z71" s="436"/>
      <c r="AA71" s="436"/>
      <c r="AB71" s="437"/>
      <c r="AC71" s="33"/>
      <c r="AD71" s="34">
        <f t="shared" si="61"/>
        <v>0</v>
      </c>
      <c r="AE71" s="34">
        <f t="shared" si="62"/>
        <v>0</v>
      </c>
      <c r="AF71" s="416"/>
      <c r="AG71" s="417"/>
      <c r="AH71" s="417"/>
      <c r="AI71" s="417"/>
      <c r="AJ71" s="418"/>
      <c r="AK71" s="33"/>
      <c r="AL71" s="34">
        <f t="shared" si="63"/>
        <v>0</v>
      </c>
      <c r="AM71" s="34">
        <f t="shared" si="64"/>
        <v>0</v>
      </c>
      <c r="AN71" s="435"/>
      <c r="AO71" s="436"/>
      <c r="AP71" s="436"/>
      <c r="AQ71" s="436"/>
      <c r="AR71" s="437"/>
      <c r="AS71" s="35"/>
      <c r="AT71" s="50">
        <f t="shared" si="65"/>
        <v>0</v>
      </c>
      <c r="AU71" s="50">
        <f t="shared" si="66"/>
        <v>0</v>
      </c>
      <c r="AV71" s="226">
        <f t="shared" si="9"/>
        <v>0</v>
      </c>
      <c r="AW71" s="114">
        <f t="shared" si="10"/>
        <v>0</v>
      </c>
      <c r="AX71" s="114">
        <f t="shared" si="11"/>
        <v>0</v>
      </c>
      <c r="AY71" s="114"/>
    </row>
    <row r="72" spans="1:51" ht="26" customHeight="1">
      <c r="A72" s="96" t="s">
        <v>466</v>
      </c>
      <c r="B72" s="97"/>
      <c r="C72" s="89" t="s">
        <v>467</v>
      </c>
      <c r="D72" s="97">
        <v>20</v>
      </c>
      <c r="E72" s="99" t="s">
        <v>382</v>
      </c>
      <c r="F72" s="216">
        <v>5.5</v>
      </c>
      <c r="G72" s="98">
        <v>2.75</v>
      </c>
      <c r="H72" s="98">
        <v>2.61</v>
      </c>
      <c r="I72" s="98">
        <v>2.48</v>
      </c>
      <c r="J72" s="14">
        <f t="shared" si="67"/>
        <v>2.75</v>
      </c>
      <c r="K72" s="14">
        <f t="shared" si="68"/>
        <v>2.61</v>
      </c>
      <c r="L72" s="14">
        <f t="shared" si="69"/>
        <v>2.48</v>
      </c>
      <c r="M72" s="14">
        <f t="shared" si="85"/>
        <v>2.75</v>
      </c>
      <c r="N72" s="15" t="s">
        <v>450</v>
      </c>
      <c r="O72" s="16">
        <f t="shared" si="58"/>
        <v>0</v>
      </c>
      <c r="P72" s="416"/>
      <c r="Q72" s="417"/>
      <c r="R72" s="417"/>
      <c r="S72" s="417"/>
      <c r="T72" s="418"/>
      <c r="U72" s="33"/>
      <c r="V72" s="34">
        <f t="shared" si="59"/>
        <v>0</v>
      </c>
      <c r="W72" s="34">
        <f t="shared" si="60"/>
        <v>0</v>
      </c>
      <c r="X72" s="435"/>
      <c r="Y72" s="436"/>
      <c r="Z72" s="436"/>
      <c r="AA72" s="436"/>
      <c r="AB72" s="437"/>
      <c r="AC72" s="33"/>
      <c r="AD72" s="34">
        <f t="shared" si="61"/>
        <v>0</v>
      </c>
      <c r="AE72" s="34">
        <f t="shared" si="62"/>
        <v>0</v>
      </c>
      <c r="AF72" s="416"/>
      <c r="AG72" s="417"/>
      <c r="AH72" s="417"/>
      <c r="AI72" s="417"/>
      <c r="AJ72" s="418"/>
      <c r="AK72" s="33"/>
      <c r="AL72" s="34">
        <f t="shared" si="63"/>
        <v>0</v>
      </c>
      <c r="AM72" s="34">
        <f t="shared" si="64"/>
        <v>0</v>
      </c>
      <c r="AN72" s="435"/>
      <c r="AO72" s="436"/>
      <c r="AP72" s="436"/>
      <c r="AQ72" s="436"/>
      <c r="AR72" s="437"/>
      <c r="AS72" s="35"/>
      <c r="AT72" s="50">
        <f t="shared" si="65"/>
        <v>0</v>
      </c>
      <c r="AU72" s="50">
        <f t="shared" si="66"/>
        <v>0</v>
      </c>
      <c r="AV72" s="226">
        <f t="shared" si="9"/>
        <v>0</v>
      </c>
      <c r="AW72" s="114">
        <f t="shared" si="10"/>
        <v>0</v>
      </c>
      <c r="AX72" s="114">
        <f t="shared" si="11"/>
        <v>0</v>
      </c>
      <c r="AY72" s="114"/>
    </row>
    <row r="73" spans="1:51" ht="26" customHeight="1">
      <c r="A73" s="91" t="s">
        <v>208</v>
      </c>
      <c r="B73" s="92"/>
      <c r="C73" s="93" t="s">
        <v>210</v>
      </c>
      <c r="D73" s="92">
        <v>1</v>
      </c>
      <c r="E73" s="92" t="s">
        <v>412</v>
      </c>
      <c r="F73" s="215">
        <v>14.95</v>
      </c>
      <c r="G73" s="95">
        <v>7.48</v>
      </c>
      <c r="H73" s="95">
        <v>7.11</v>
      </c>
      <c r="I73" s="95">
        <v>6.73</v>
      </c>
      <c r="J73" s="14">
        <f t="shared" si="67"/>
        <v>7.48</v>
      </c>
      <c r="K73" s="14">
        <f t="shared" si="68"/>
        <v>7.11</v>
      </c>
      <c r="L73" s="14">
        <f t="shared" si="69"/>
        <v>6.73</v>
      </c>
      <c r="M73" s="14">
        <f t="shared" si="85"/>
        <v>7.48</v>
      </c>
      <c r="N73" s="456" t="s">
        <v>453</v>
      </c>
      <c r="O73" s="16">
        <f t="shared" si="58"/>
        <v>0</v>
      </c>
      <c r="P73" s="416"/>
      <c r="Q73" s="417"/>
      <c r="R73" s="417"/>
      <c r="S73" s="417"/>
      <c r="T73" s="418"/>
      <c r="U73" s="33"/>
      <c r="V73" s="34">
        <f t="shared" si="59"/>
        <v>0</v>
      </c>
      <c r="W73" s="34">
        <f t="shared" si="60"/>
        <v>0</v>
      </c>
      <c r="X73" s="435"/>
      <c r="Y73" s="436"/>
      <c r="Z73" s="436"/>
      <c r="AA73" s="436"/>
      <c r="AB73" s="437"/>
      <c r="AC73" s="33"/>
      <c r="AD73" s="34">
        <f t="shared" si="61"/>
        <v>0</v>
      </c>
      <c r="AE73" s="34">
        <f t="shared" si="62"/>
        <v>0</v>
      </c>
      <c r="AF73" s="416"/>
      <c r="AG73" s="417"/>
      <c r="AH73" s="417"/>
      <c r="AI73" s="417"/>
      <c r="AJ73" s="418"/>
      <c r="AK73" s="33"/>
      <c r="AL73" s="34">
        <f t="shared" si="63"/>
        <v>0</v>
      </c>
      <c r="AM73" s="34">
        <f t="shared" si="64"/>
        <v>0</v>
      </c>
      <c r="AN73" s="435"/>
      <c r="AO73" s="436"/>
      <c r="AP73" s="436"/>
      <c r="AQ73" s="436"/>
      <c r="AR73" s="437"/>
      <c r="AS73" s="35"/>
      <c r="AT73" s="50">
        <f t="shared" si="65"/>
        <v>0</v>
      </c>
      <c r="AU73" s="50">
        <f t="shared" si="66"/>
        <v>0</v>
      </c>
      <c r="AV73" s="226">
        <f t="shared" si="9"/>
        <v>0</v>
      </c>
      <c r="AW73" s="114">
        <f t="shared" si="10"/>
        <v>0</v>
      </c>
      <c r="AX73" s="114">
        <f t="shared" si="11"/>
        <v>0</v>
      </c>
      <c r="AY73" s="114"/>
    </row>
    <row r="74" spans="1:51" ht="26" customHeight="1">
      <c r="A74" s="96" t="s">
        <v>211</v>
      </c>
      <c r="B74" s="97"/>
      <c r="C74" s="89" t="s">
        <v>212</v>
      </c>
      <c r="D74" s="97">
        <v>1</v>
      </c>
      <c r="E74" s="99" t="s">
        <v>412</v>
      </c>
      <c r="F74" s="216">
        <v>14.95</v>
      </c>
      <c r="G74" s="98">
        <v>7.48</v>
      </c>
      <c r="H74" s="98">
        <v>7.11</v>
      </c>
      <c r="I74" s="98">
        <v>6.73</v>
      </c>
      <c r="J74" s="14">
        <f t="shared" si="67"/>
        <v>7.48</v>
      </c>
      <c r="K74" s="14">
        <f t="shared" si="68"/>
        <v>7.11</v>
      </c>
      <c r="L74" s="14">
        <f t="shared" si="69"/>
        <v>6.73</v>
      </c>
      <c r="M74" s="14">
        <f t="shared" si="85"/>
        <v>7.48</v>
      </c>
      <c r="N74" s="458"/>
      <c r="O74" s="16">
        <f t="shared" si="58"/>
        <v>0</v>
      </c>
      <c r="P74" s="416"/>
      <c r="Q74" s="417"/>
      <c r="R74" s="417"/>
      <c r="S74" s="417"/>
      <c r="T74" s="418"/>
      <c r="U74" s="33"/>
      <c r="V74" s="34">
        <f t="shared" si="59"/>
        <v>0</v>
      </c>
      <c r="W74" s="34">
        <f t="shared" si="60"/>
        <v>0</v>
      </c>
      <c r="X74" s="435"/>
      <c r="Y74" s="436"/>
      <c r="Z74" s="436"/>
      <c r="AA74" s="436"/>
      <c r="AB74" s="437"/>
      <c r="AC74" s="33"/>
      <c r="AD74" s="34">
        <f t="shared" si="61"/>
        <v>0</v>
      </c>
      <c r="AE74" s="34">
        <f t="shared" si="62"/>
        <v>0</v>
      </c>
      <c r="AF74" s="416"/>
      <c r="AG74" s="417"/>
      <c r="AH74" s="417"/>
      <c r="AI74" s="417"/>
      <c r="AJ74" s="418"/>
      <c r="AK74" s="33"/>
      <c r="AL74" s="34">
        <f t="shared" si="63"/>
        <v>0</v>
      </c>
      <c r="AM74" s="34">
        <f t="shared" si="64"/>
        <v>0</v>
      </c>
      <c r="AN74" s="435"/>
      <c r="AO74" s="436"/>
      <c r="AP74" s="436"/>
      <c r="AQ74" s="436"/>
      <c r="AR74" s="437"/>
      <c r="AS74" s="35"/>
      <c r="AT74" s="50">
        <f t="shared" si="65"/>
        <v>0</v>
      </c>
      <c r="AU74" s="50">
        <f t="shared" si="66"/>
        <v>0</v>
      </c>
      <c r="AV74" s="226">
        <f t="shared" si="9"/>
        <v>0</v>
      </c>
      <c r="AW74" s="114">
        <f t="shared" si="10"/>
        <v>0</v>
      </c>
      <c r="AX74" s="114">
        <f t="shared" si="11"/>
        <v>0</v>
      </c>
      <c r="AY74" s="114"/>
    </row>
    <row r="75" spans="1:51" ht="26" customHeight="1">
      <c r="A75" s="91" t="s">
        <v>213</v>
      </c>
      <c r="B75" s="92"/>
      <c r="C75" s="93" t="s">
        <v>214</v>
      </c>
      <c r="D75" s="92">
        <v>1</v>
      </c>
      <c r="E75" s="92" t="s">
        <v>412</v>
      </c>
      <c r="F75" s="215">
        <v>14.95</v>
      </c>
      <c r="G75" s="95">
        <v>7.48</v>
      </c>
      <c r="H75" s="95">
        <v>7.11</v>
      </c>
      <c r="I75" s="95">
        <v>6.73</v>
      </c>
      <c r="J75" s="14">
        <f t="shared" si="67"/>
        <v>7.48</v>
      </c>
      <c r="K75" s="14">
        <f t="shared" si="68"/>
        <v>7.11</v>
      </c>
      <c r="L75" s="14">
        <f t="shared" si="69"/>
        <v>6.73</v>
      </c>
      <c r="M75" s="14">
        <f t="shared" si="85"/>
        <v>7.48</v>
      </c>
      <c r="N75" s="458"/>
      <c r="O75" s="16">
        <f t="shared" si="58"/>
        <v>0</v>
      </c>
      <c r="P75" s="416"/>
      <c r="Q75" s="417"/>
      <c r="R75" s="417"/>
      <c r="S75" s="417"/>
      <c r="T75" s="418"/>
      <c r="U75" s="33"/>
      <c r="V75" s="34">
        <f t="shared" si="59"/>
        <v>0</v>
      </c>
      <c r="W75" s="34">
        <f t="shared" si="60"/>
        <v>0</v>
      </c>
      <c r="X75" s="435"/>
      <c r="Y75" s="436"/>
      <c r="Z75" s="436"/>
      <c r="AA75" s="436"/>
      <c r="AB75" s="437"/>
      <c r="AC75" s="33"/>
      <c r="AD75" s="34">
        <f t="shared" si="61"/>
        <v>0</v>
      </c>
      <c r="AE75" s="34">
        <f t="shared" si="62"/>
        <v>0</v>
      </c>
      <c r="AF75" s="416"/>
      <c r="AG75" s="417"/>
      <c r="AH75" s="417"/>
      <c r="AI75" s="417"/>
      <c r="AJ75" s="418"/>
      <c r="AK75" s="33"/>
      <c r="AL75" s="34">
        <f t="shared" si="63"/>
        <v>0</v>
      </c>
      <c r="AM75" s="34">
        <f t="shared" si="64"/>
        <v>0</v>
      </c>
      <c r="AN75" s="435"/>
      <c r="AO75" s="436"/>
      <c r="AP75" s="436"/>
      <c r="AQ75" s="436"/>
      <c r="AR75" s="437"/>
      <c r="AS75" s="35"/>
      <c r="AT75" s="50">
        <f t="shared" si="65"/>
        <v>0</v>
      </c>
      <c r="AU75" s="50">
        <f t="shared" si="66"/>
        <v>0</v>
      </c>
      <c r="AV75" s="226">
        <f t="shared" si="9"/>
        <v>0</v>
      </c>
      <c r="AW75" s="114">
        <f t="shared" si="10"/>
        <v>0</v>
      </c>
      <c r="AX75" s="114">
        <f t="shared" si="11"/>
        <v>0</v>
      </c>
      <c r="AY75" s="114"/>
    </row>
    <row r="76" spans="1:51" ht="26" customHeight="1">
      <c r="A76" s="96" t="s">
        <v>215</v>
      </c>
      <c r="B76" s="97"/>
      <c r="C76" s="89" t="s">
        <v>216</v>
      </c>
      <c r="D76" s="97">
        <v>1</v>
      </c>
      <c r="E76" s="99" t="s">
        <v>412</v>
      </c>
      <c r="F76" s="216">
        <v>14.95</v>
      </c>
      <c r="G76" s="98">
        <v>7.48</v>
      </c>
      <c r="H76" s="98">
        <v>7.11</v>
      </c>
      <c r="I76" s="98">
        <v>6.73</v>
      </c>
      <c r="J76" s="14">
        <f t="shared" si="67"/>
        <v>7.48</v>
      </c>
      <c r="K76" s="14">
        <f t="shared" si="68"/>
        <v>7.11</v>
      </c>
      <c r="L76" s="14">
        <f t="shared" si="69"/>
        <v>6.73</v>
      </c>
      <c r="M76" s="14">
        <f t="shared" si="85"/>
        <v>7.48</v>
      </c>
      <c r="N76" s="458"/>
      <c r="O76" s="16">
        <f t="shared" si="58"/>
        <v>0</v>
      </c>
      <c r="P76" s="416"/>
      <c r="Q76" s="417"/>
      <c r="R76" s="417"/>
      <c r="S76" s="417"/>
      <c r="T76" s="418"/>
      <c r="U76" s="33"/>
      <c r="V76" s="34">
        <f t="shared" si="59"/>
        <v>0</v>
      </c>
      <c r="W76" s="34">
        <f t="shared" si="60"/>
        <v>0</v>
      </c>
      <c r="X76" s="435"/>
      <c r="Y76" s="436"/>
      <c r="Z76" s="436"/>
      <c r="AA76" s="436"/>
      <c r="AB76" s="437"/>
      <c r="AC76" s="33"/>
      <c r="AD76" s="34">
        <f t="shared" si="61"/>
        <v>0</v>
      </c>
      <c r="AE76" s="34">
        <f t="shared" si="62"/>
        <v>0</v>
      </c>
      <c r="AF76" s="416"/>
      <c r="AG76" s="417"/>
      <c r="AH76" s="417"/>
      <c r="AI76" s="417"/>
      <c r="AJ76" s="418"/>
      <c r="AK76" s="33"/>
      <c r="AL76" s="34">
        <f t="shared" si="63"/>
        <v>0</v>
      </c>
      <c r="AM76" s="34">
        <f t="shared" si="64"/>
        <v>0</v>
      </c>
      <c r="AN76" s="435"/>
      <c r="AO76" s="436"/>
      <c r="AP76" s="436"/>
      <c r="AQ76" s="436"/>
      <c r="AR76" s="437"/>
      <c r="AS76" s="35"/>
      <c r="AT76" s="50">
        <f t="shared" si="65"/>
        <v>0</v>
      </c>
      <c r="AU76" s="50">
        <f t="shared" si="66"/>
        <v>0</v>
      </c>
      <c r="AV76" s="226">
        <f t="shared" ref="AV76:AV140" si="86">AX76</f>
        <v>0</v>
      </c>
      <c r="AW76" s="114">
        <f t="shared" ref="AW76:AW140" si="87">SUM(V76+AD76+AL76+AT76)</f>
        <v>0</v>
      </c>
      <c r="AX76" s="114">
        <f t="shared" ref="AX76:AX140" si="88">SUM(W76+AE76+AM76+AU76)</f>
        <v>0</v>
      </c>
      <c r="AY76" s="114"/>
    </row>
    <row r="77" spans="1:51" ht="26" customHeight="1">
      <c r="A77" s="91" t="s">
        <v>217</v>
      </c>
      <c r="B77" s="92"/>
      <c r="C77" s="93" t="s">
        <v>218</v>
      </c>
      <c r="D77" s="92">
        <v>1</v>
      </c>
      <c r="E77" s="92">
        <v>1</v>
      </c>
      <c r="F77" s="215">
        <v>14.95</v>
      </c>
      <c r="G77" s="95">
        <v>7.48</v>
      </c>
      <c r="H77" s="95">
        <v>7.11</v>
      </c>
      <c r="I77" s="95">
        <v>6.73</v>
      </c>
      <c r="J77" s="14">
        <f t="shared" si="67"/>
        <v>7.48</v>
      </c>
      <c r="K77" s="14">
        <f t="shared" si="68"/>
        <v>7.11</v>
      </c>
      <c r="L77" s="14">
        <f t="shared" si="69"/>
        <v>6.73</v>
      </c>
      <c r="M77" s="14">
        <f t="shared" si="85"/>
        <v>7.48</v>
      </c>
      <c r="N77" s="458"/>
      <c r="O77" s="16">
        <f t="shared" si="58"/>
        <v>0</v>
      </c>
      <c r="P77" s="416"/>
      <c r="Q77" s="417"/>
      <c r="R77" s="417"/>
      <c r="S77" s="417"/>
      <c r="T77" s="418"/>
      <c r="U77" s="33"/>
      <c r="V77" s="34">
        <f t="shared" si="59"/>
        <v>0</v>
      </c>
      <c r="W77" s="34">
        <f t="shared" si="60"/>
        <v>0</v>
      </c>
      <c r="X77" s="435"/>
      <c r="Y77" s="436"/>
      <c r="Z77" s="436"/>
      <c r="AA77" s="436"/>
      <c r="AB77" s="437"/>
      <c r="AC77" s="33"/>
      <c r="AD77" s="34">
        <f t="shared" si="61"/>
        <v>0</v>
      </c>
      <c r="AE77" s="34">
        <f t="shared" si="62"/>
        <v>0</v>
      </c>
      <c r="AF77" s="416"/>
      <c r="AG77" s="417"/>
      <c r="AH77" s="417"/>
      <c r="AI77" s="417"/>
      <c r="AJ77" s="418"/>
      <c r="AK77" s="33"/>
      <c r="AL77" s="34">
        <f t="shared" si="63"/>
        <v>0</v>
      </c>
      <c r="AM77" s="34">
        <f t="shared" si="64"/>
        <v>0</v>
      </c>
      <c r="AN77" s="435"/>
      <c r="AO77" s="436"/>
      <c r="AP77" s="436"/>
      <c r="AQ77" s="436"/>
      <c r="AR77" s="437"/>
      <c r="AS77" s="35"/>
      <c r="AT77" s="50">
        <f t="shared" si="65"/>
        <v>0</v>
      </c>
      <c r="AU77" s="50">
        <f t="shared" si="66"/>
        <v>0</v>
      </c>
      <c r="AV77" s="226">
        <f t="shared" si="86"/>
        <v>0</v>
      </c>
      <c r="AW77" s="114">
        <f t="shared" si="87"/>
        <v>0</v>
      </c>
      <c r="AX77" s="114">
        <f t="shared" si="88"/>
        <v>0</v>
      </c>
      <c r="AY77" s="114"/>
    </row>
    <row r="78" spans="1:51" ht="26" customHeight="1">
      <c r="A78" s="96" t="s">
        <v>219</v>
      </c>
      <c r="B78" s="97"/>
      <c r="C78" s="89" t="s">
        <v>220</v>
      </c>
      <c r="D78" s="97">
        <v>1</v>
      </c>
      <c r="E78" s="99">
        <v>1</v>
      </c>
      <c r="F78" s="216">
        <v>49.95</v>
      </c>
      <c r="G78" s="98">
        <v>24.98</v>
      </c>
      <c r="H78" s="98">
        <v>23.73</v>
      </c>
      <c r="I78" s="98">
        <v>22.48</v>
      </c>
      <c r="J78" s="14">
        <f t="shared" si="67"/>
        <v>24.98</v>
      </c>
      <c r="K78" s="14">
        <f t="shared" si="68"/>
        <v>23.73</v>
      </c>
      <c r="L78" s="14">
        <f t="shared" si="69"/>
        <v>22.48</v>
      </c>
      <c r="M78" s="14">
        <f t="shared" si="85"/>
        <v>24.98</v>
      </c>
      <c r="N78" s="457"/>
      <c r="O78" s="16">
        <f t="shared" si="58"/>
        <v>0</v>
      </c>
      <c r="P78" s="416"/>
      <c r="Q78" s="417"/>
      <c r="R78" s="417"/>
      <c r="S78" s="417"/>
      <c r="T78" s="418"/>
      <c r="U78" s="33"/>
      <c r="V78" s="34">
        <f t="shared" si="59"/>
        <v>0</v>
      </c>
      <c r="W78" s="34">
        <f t="shared" si="60"/>
        <v>0</v>
      </c>
      <c r="X78" s="435"/>
      <c r="Y78" s="436"/>
      <c r="Z78" s="436"/>
      <c r="AA78" s="436"/>
      <c r="AB78" s="437"/>
      <c r="AC78" s="33"/>
      <c r="AD78" s="34">
        <f t="shared" si="61"/>
        <v>0</v>
      </c>
      <c r="AE78" s="34">
        <f t="shared" si="62"/>
        <v>0</v>
      </c>
      <c r="AF78" s="416"/>
      <c r="AG78" s="417"/>
      <c r="AH78" s="417"/>
      <c r="AI78" s="417"/>
      <c r="AJ78" s="418"/>
      <c r="AK78" s="33"/>
      <c r="AL78" s="34">
        <f t="shared" si="63"/>
        <v>0</v>
      </c>
      <c r="AM78" s="34">
        <f t="shared" si="64"/>
        <v>0</v>
      </c>
      <c r="AN78" s="435"/>
      <c r="AO78" s="436"/>
      <c r="AP78" s="436"/>
      <c r="AQ78" s="436"/>
      <c r="AR78" s="437"/>
      <c r="AS78" s="35"/>
      <c r="AT78" s="50">
        <f t="shared" si="65"/>
        <v>0</v>
      </c>
      <c r="AU78" s="50">
        <f t="shared" si="66"/>
        <v>0</v>
      </c>
      <c r="AV78" s="226">
        <f t="shared" si="86"/>
        <v>0</v>
      </c>
      <c r="AW78" s="114">
        <f t="shared" si="87"/>
        <v>0</v>
      </c>
      <c r="AX78" s="114">
        <f t="shared" si="88"/>
        <v>0</v>
      </c>
      <c r="AY78" s="114"/>
    </row>
    <row r="79" spans="1:51" ht="26" customHeight="1">
      <c r="A79" s="91" t="s">
        <v>333</v>
      </c>
      <c r="B79" s="92"/>
      <c r="C79" s="93" t="s">
        <v>334</v>
      </c>
      <c r="D79" s="92">
        <v>6</v>
      </c>
      <c r="E79" s="92" t="s">
        <v>521</v>
      </c>
      <c r="F79" s="215">
        <v>7.5</v>
      </c>
      <c r="G79" s="95">
        <v>3.75</v>
      </c>
      <c r="H79" s="95">
        <v>3.56</v>
      </c>
      <c r="I79" s="95">
        <v>3.38</v>
      </c>
      <c r="J79" s="14">
        <f t="shared" si="67"/>
        <v>3.75</v>
      </c>
      <c r="K79" s="14">
        <f t="shared" si="68"/>
        <v>3.56</v>
      </c>
      <c r="L79" s="14">
        <f t="shared" si="69"/>
        <v>3.38</v>
      </c>
      <c r="M79" s="14">
        <f t="shared" si="85"/>
        <v>3.75</v>
      </c>
      <c r="N79" s="15" t="s">
        <v>450</v>
      </c>
      <c r="O79" s="16">
        <f t="shared" si="58"/>
        <v>0</v>
      </c>
      <c r="P79" s="416"/>
      <c r="Q79" s="417"/>
      <c r="R79" s="417"/>
      <c r="S79" s="417"/>
      <c r="T79" s="418"/>
      <c r="U79" s="33"/>
      <c r="V79" s="34">
        <f t="shared" si="59"/>
        <v>0</v>
      </c>
      <c r="W79" s="34">
        <f t="shared" si="60"/>
        <v>0</v>
      </c>
      <c r="X79" s="435"/>
      <c r="Y79" s="436"/>
      <c r="Z79" s="436"/>
      <c r="AA79" s="436"/>
      <c r="AB79" s="437"/>
      <c r="AC79" s="33"/>
      <c r="AD79" s="34">
        <f t="shared" si="61"/>
        <v>0</v>
      </c>
      <c r="AE79" s="34">
        <f t="shared" si="62"/>
        <v>0</v>
      </c>
      <c r="AF79" s="416"/>
      <c r="AG79" s="417"/>
      <c r="AH79" s="417"/>
      <c r="AI79" s="417"/>
      <c r="AJ79" s="418"/>
      <c r="AK79" s="33"/>
      <c r="AL79" s="34">
        <f t="shared" si="63"/>
        <v>0</v>
      </c>
      <c r="AM79" s="34">
        <f t="shared" si="64"/>
        <v>0</v>
      </c>
      <c r="AN79" s="435"/>
      <c r="AO79" s="436"/>
      <c r="AP79" s="436"/>
      <c r="AQ79" s="436"/>
      <c r="AR79" s="437"/>
      <c r="AS79" s="35"/>
      <c r="AT79" s="50">
        <f t="shared" si="65"/>
        <v>0</v>
      </c>
      <c r="AU79" s="50">
        <f t="shared" si="66"/>
        <v>0</v>
      </c>
      <c r="AV79" s="226">
        <f t="shared" si="86"/>
        <v>0</v>
      </c>
      <c r="AW79" s="114">
        <f t="shared" si="87"/>
        <v>0</v>
      </c>
      <c r="AX79" s="114">
        <f t="shared" si="88"/>
        <v>0</v>
      </c>
      <c r="AY79" s="114"/>
    </row>
    <row r="80" spans="1:51" ht="26" customHeight="1">
      <c r="A80" s="96" t="s">
        <v>335</v>
      </c>
      <c r="B80" s="97"/>
      <c r="C80" s="89" t="s">
        <v>336</v>
      </c>
      <c r="D80" s="97">
        <v>1</v>
      </c>
      <c r="E80" s="99" t="s">
        <v>337</v>
      </c>
      <c r="F80" s="216">
        <v>29.95</v>
      </c>
      <c r="G80" s="98">
        <v>14.98</v>
      </c>
      <c r="H80" s="98">
        <v>14.23</v>
      </c>
      <c r="I80" s="98">
        <v>13.48</v>
      </c>
      <c r="J80" s="14">
        <f t="shared" si="67"/>
        <v>14.98</v>
      </c>
      <c r="K80" s="14">
        <f t="shared" si="68"/>
        <v>14.23</v>
      </c>
      <c r="L80" s="14">
        <f t="shared" si="69"/>
        <v>13.48</v>
      </c>
      <c r="M80" s="14">
        <f t="shared" si="85"/>
        <v>14.98</v>
      </c>
      <c r="N80" s="456" t="s">
        <v>453</v>
      </c>
      <c r="O80" s="16">
        <f t="shared" si="58"/>
        <v>0</v>
      </c>
      <c r="P80" s="416"/>
      <c r="Q80" s="417"/>
      <c r="R80" s="417"/>
      <c r="S80" s="417"/>
      <c r="T80" s="418"/>
      <c r="U80" s="33"/>
      <c r="V80" s="34">
        <f t="shared" si="59"/>
        <v>0</v>
      </c>
      <c r="W80" s="34">
        <f t="shared" si="60"/>
        <v>0</v>
      </c>
      <c r="X80" s="435"/>
      <c r="Y80" s="436"/>
      <c r="Z80" s="436"/>
      <c r="AA80" s="436"/>
      <c r="AB80" s="437"/>
      <c r="AC80" s="33"/>
      <c r="AD80" s="34">
        <f t="shared" si="61"/>
        <v>0</v>
      </c>
      <c r="AE80" s="34">
        <f t="shared" si="62"/>
        <v>0</v>
      </c>
      <c r="AF80" s="416"/>
      <c r="AG80" s="417"/>
      <c r="AH80" s="417"/>
      <c r="AI80" s="417"/>
      <c r="AJ80" s="418"/>
      <c r="AK80" s="33"/>
      <c r="AL80" s="34">
        <f t="shared" si="63"/>
        <v>0</v>
      </c>
      <c r="AM80" s="34">
        <f t="shared" si="64"/>
        <v>0</v>
      </c>
      <c r="AN80" s="435"/>
      <c r="AO80" s="436"/>
      <c r="AP80" s="436"/>
      <c r="AQ80" s="436"/>
      <c r="AR80" s="437"/>
      <c r="AS80" s="35"/>
      <c r="AT80" s="50">
        <f t="shared" si="65"/>
        <v>0</v>
      </c>
      <c r="AU80" s="50">
        <f t="shared" si="66"/>
        <v>0</v>
      </c>
      <c r="AV80" s="226">
        <f t="shared" si="86"/>
        <v>0</v>
      </c>
      <c r="AW80" s="114">
        <f t="shared" si="87"/>
        <v>0</v>
      </c>
      <c r="AX80" s="114">
        <f t="shared" si="88"/>
        <v>0</v>
      </c>
      <c r="AY80" s="114"/>
    </row>
    <row r="81" spans="1:51" ht="26" customHeight="1">
      <c r="A81" s="91" t="s">
        <v>338</v>
      </c>
      <c r="B81" s="92"/>
      <c r="C81" s="93" t="s">
        <v>221</v>
      </c>
      <c r="D81" s="92">
        <v>1</v>
      </c>
      <c r="E81" s="92" t="s">
        <v>521</v>
      </c>
      <c r="F81" s="215">
        <v>44.95</v>
      </c>
      <c r="G81" s="95">
        <v>22.48</v>
      </c>
      <c r="H81" s="95">
        <v>21.36</v>
      </c>
      <c r="I81" s="95">
        <v>20.23</v>
      </c>
      <c r="J81" s="14">
        <f t="shared" si="67"/>
        <v>22.48</v>
      </c>
      <c r="K81" s="14">
        <f t="shared" si="68"/>
        <v>21.36</v>
      </c>
      <c r="L81" s="14">
        <f t="shared" si="69"/>
        <v>20.23</v>
      </c>
      <c r="M81" s="14">
        <f t="shared" si="85"/>
        <v>22.48</v>
      </c>
      <c r="N81" s="458"/>
      <c r="O81" s="16">
        <f t="shared" si="58"/>
        <v>0</v>
      </c>
      <c r="P81" s="416"/>
      <c r="Q81" s="417"/>
      <c r="R81" s="417"/>
      <c r="S81" s="417"/>
      <c r="T81" s="418"/>
      <c r="U81" s="33"/>
      <c r="V81" s="34">
        <f t="shared" si="59"/>
        <v>0</v>
      </c>
      <c r="W81" s="34">
        <f t="shared" si="60"/>
        <v>0</v>
      </c>
      <c r="X81" s="435"/>
      <c r="Y81" s="436"/>
      <c r="Z81" s="436"/>
      <c r="AA81" s="436"/>
      <c r="AB81" s="437"/>
      <c r="AC81" s="33"/>
      <c r="AD81" s="34">
        <f t="shared" si="61"/>
        <v>0</v>
      </c>
      <c r="AE81" s="34">
        <f t="shared" si="62"/>
        <v>0</v>
      </c>
      <c r="AF81" s="416"/>
      <c r="AG81" s="417"/>
      <c r="AH81" s="417"/>
      <c r="AI81" s="417"/>
      <c r="AJ81" s="418"/>
      <c r="AK81" s="33"/>
      <c r="AL81" s="34">
        <f t="shared" si="63"/>
        <v>0</v>
      </c>
      <c r="AM81" s="34">
        <f t="shared" si="64"/>
        <v>0</v>
      </c>
      <c r="AN81" s="435"/>
      <c r="AO81" s="436"/>
      <c r="AP81" s="436"/>
      <c r="AQ81" s="436"/>
      <c r="AR81" s="437"/>
      <c r="AS81" s="35"/>
      <c r="AT81" s="50">
        <f t="shared" si="65"/>
        <v>0</v>
      </c>
      <c r="AU81" s="50">
        <f t="shared" si="66"/>
        <v>0</v>
      </c>
      <c r="AV81" s="226">
        <f t="shared" si="86"/>
        <v>0</v>
      </c>
      <c r="AW81" s="114">
        <f t="shared" si="87"/>
        <v>0</v>
      </c>
      <c r="AX81" s="114">
        <f t="shared" si="88"/>
        <v>0</v>
      </c>
      <c r="AY81" s="114"/>
    </row>
    <row r="82" spans="1:51" ht="26" customHeight="1">
      <c r="A82" s="96" t="s">
        <v>339</v>
      </c>
      <c r="B82" s="97"/>
      <c r="C82" s="89" t="s">
        <v>222</v>
      </c>
      <c r="D82" s="97">
        <v>1</v>
      </c>
      <c r="E82" s="99" t="s">
        <v>521</v>
      </c>
      <c r="F82" s="216">
        <v>44.95</v>
      </c>
      <c r="G82" s="98">
        <v>22.48</v>
      </c>
      <c r="H82" s="98">
        <v>21.36</v>
      </c>
      <c r="I82" s="98">
        <v>20.23</v>
      </c>
      <c r="J82" s="14">
        <f t="shared" si="67"/>
        <v>22.48</v>
      </c>
      <c r="K82" s="14">
        <f t="shared" si="68"/>
        <v>21.36</v>
      </c>
      <c r="L82" s="14">
        <f t="shared" si="69"/>
        <v>20.23</v>
      </c>
      <c r="M82" s="14">
        <f t="shared" si="85"/>
        <v>22.48</v>
      </c>
      <c r="N82" s="458"/>
      <c r="O82" s="16">
        <f t="shared" si="58"/>
        <v>0</v>
      </c>
      <c r="P82" s="416"/>
      <c r="Q82" s="417"/>
      <c r="R82" s="417"/>
      <c r="S82" s="417"/>
      <c r="T82" s="418"/>
      <c r="U82" s="33"/>
      <c r="V82" s="34">
        <f t="shared" si="59"/>
        <v>0</v>
      </c>
      <c r="W82" s="34">
        <f t="shared" si="60"/>
        <v>0</v>
      </c>
      <c r="X82" s="435"/>
      <c r="Y82" s="436"/>
      <c r="Z82" s="436"/>
      <c r="AA82" s="436"/>
      <c r="AB82" s="437"/>
      <c r="AC82" s="33"/>
      <c r="AD82" s="34">
        <f t="shared" si="61"/>
        <v>0</v>
      </c>
      <c r="AE82" s="34">
        <f t="shared" si="62"/>
        <v>0</v>
      </c>
      <c r="AF82" s="416"/>
      <c r="AG82" s="417"/>
      <c r="AH82" s="417"/>
      <c r="AI82" s="417"/>
      <c r="AJ82" s="418"/>
      <c r="AK82" s="33"/>
      <c r="AL82" s="34">
        <f t="shared" si="63"/>
        <v>0</v>
      </c>
      <c r="AM82" s="34">
        <f t="shared" si="64"/>
        <v>0</v>
      </c>
      <c r="AN82" s="435"/>
      <c r="AO82" s="436"/>
      <c r="AP82" s="436"/>
      <c r="AQ82" s="436"/>
      <c r="AR82" s="437"/>
      <c r="AS82" s="35"/>
      <c r="AT82" s="50">
        <f t="shared" si="65"/>
        <v>0</v>
      </c>
      <c r="AU82" s="50">
        <f t="shared" si="66"/>
        <v>0</v>
      </c>
      <c r="AV82" s="226">
        <f t="shared" si="86"/>
        <v>0</v>
      </c>
      <c r="AW82" s="114">
        <f t="shared" si="87"/>
        <v>0</v>
      </c>
      <c r="AX82" s="114">
        <f t="shared" si="88"/>
        <v>0</v>
      </c>
      <c r="AY82" s="114"/>
    </row>
    <row r="83" spans="1:51" ht="26" customHeight="1">
      <c r="A83" s="91" t="s">
        <v>340</v>
      </c>
      <c r="B83" s="92"/>
      <c r="C83" s="93" t="s">
        <v>226</v>
      </c>
      <c r="D83" s="92">
        <v>1</v>
      </c>
      <c r="E83" s="92" t="s">
        <v>468</v>
      </c>
      <c r="F83" s="215">
        <v>12.95</v>
      </c>
      <c r="G83" s="95">
        <v>6.48</v>
      </c>
      <c r="H83" s="95">
        <v>6.16</v>
      </c>
      <c r="I83" s="95">
        <v>5.83</v>
      </c>
      <c r="J83" s="14">
        <f t="shared" si="67"/>
        <v>6.48</v>
      </c>
      <c r="K83" s="14">
        <f t="shared" si="68"/>
        <v>6.16</v>
      </c>
      <c r="L83" s="14">
        <f t="shared" si="69"/>
        <v>5.83</v>
      </c>
      <c r="M83" s="14">
        <f t="shared" si="85"/>
        <v>6.48</v>
      </c>
      <c r="N83" s="458"/>
      <c r="O83" s="16">
        <f t="shared" si="58"/>
        <v>0</v>
      </c>
      <c r="P83" s="416"/>
      <c r="Q83" s="417"/>
      <c r="R83" s="417"/>
      <c r="S83" s="417"/>
      <c r="T83" s="418"/>
      <c r="U83" s="33"/>
      <c r="V83" s="34">
        <f t="shared" si="59"/>
        <v>0</v>
      </c>
      <c r="W83" s="34">
        <f t="shared" si="60"/>
        <v>0</v>
      </c>
      <c r="X83" s="435"/>
      <c r="Y83" s="436"/>
      <c r="Z83" s="436"/>
      <c r="AA83" s="436"/>
      <c r="AB83" s="437"/>
      <c r="AC83" s="33"/>
      <c r="AD83" s="34">
        <f t="shared" si="61"/>
        <v>0</v>
      </c>
      <c r="AE83" s="34">
        <f t="shared" si="62"/>
        <v>0</v>
      </c>
      <c r="AF83" s="416"/>
      <c r="AG83" s="417"/>
      <c r="AH83" s="417"/>
      <c r="AI83" s="417"/>
      <c r="AJ83" s="418"/>
      <c r="AK83" s="33"/>
      <c r="AL83" s="34">
        <f t="shared" si="63"/>
        <v>0</v>
      </c>
      <c r="AM83" s="34">
        <f t="shared" si="64"/>
        <v>0</v>
      </c>
      <c r="AN83" s="435"/>
      <c r="AO83" s="436"/>
      <c r="AP83" s="436"/>
      <c r="AQ83" s="436"/>
      <c r="AR83" s="437"/>
      <c r="AS83" s="35"/>
      <c r="AT83" s="50">
        <f t="shared" si="65"/>
        <v>0</v>
      </c>
      <c r="AU83" s="50">
        <f t="shared" si="66"/>
        <v>0</v>
      </c>
      <c r="AV83" s="226">
        <f t="shared" si="86"/>
        <v>0</v>
      </c>
      <c r="AW83" s="114">
        <f t="shared" si="87"/>
        <v>0</v>
      </c>
      <c r="AX83" s="114">
        <f t="shared" si="88"/>
        <v>0</v>
      </c>
      <c r="AY83" s="114"/>
    </row>
    <row r="84" spans="1:51" ht="26" customHeight="1">
      <c r="A84" s="96" t="s">
        <v>341</v>
      </c>
      <c r="B84" s="97"/>
      <c r="C84" s="89" t="s">
        <v>69</v>
      </c>
      <c r="D84" s="97">
        <v>1</v>
      </c>
      <c r="E84" s="99" t="s">
        <v>468</v>
      </c>
      <c r="F84" s="216">
        <v>12.95</v>
      </c>
      <c r="G84" s="98">
        <v>6.48</v>
      </c>
      <c r="H84" s="98">
        <v>6.16</v>
      </c>
      <c r="I84" s="98">
        <v>5.83</v>
      </c>
      <c r="J84" s="14">
        <f t="shared" si="67"/>
        <v>6.48</v>
      </c>
      <c r="K84" s="14">
        <f t="shared" si="68"/>
        <v>6.16</v>
      </c>
      <c r="L84" s="14">
        <f t="shared" si="69"/>
        <v>5.83</v>
      </c>
      <c r="M84" s="14">
        <f t="shared" si="85"/>
        <v>6.48</v>
      </c>
      <c r="N84" s="458"/>
      <c r="O84" s="16">
        <f t="shared" si="58"/>
        <v>0</v>
      </c>
      <c r="P84" s="416"/>
      <c r="Q84" s="417"/>
      <c r="R84" s="417"/>
      <c r="S84" s="417"/>
      <c r="T84" s="418"/>
      <c r="U84" s="33"/>
      <c r="V84" s="34">
        <f t="shared" si="59"/>
        <v>0</v>
      </c>
      <c r="W84" s="34">
        <f t="shared" si="60"/>
        <v>0</v>
      </c>
      <c r="X84" s="435"/>
      <c r="Y84" s="436"/>
      <c r="Z84" s="436"/>
      <c r="AA84" s="436"/>
      <c r="AB84" s="437"/>
      <c r="AC84" s="33"/>
      <c r="AD84" s="34">
        <f t="shared" si="61"/>
        <v>0</v>
      </c>
      <c r="AE84" s="34">
        <f t="shared" si="62"/>
        <v>0</v>
      </c>
      <c r="AF84" s="416"/>
      <c r="AG84" s="417"/>
      <c r="AH84" s="417"/>
      <c r="AI84" s="417"/>
      <c r="AJ84" s="418"/>
      <c r="AK84" s="33"/>
      <c r="AL84" s="34">
        <f t="shared" si="63"/>
        <v>0</v>
      </c>
      <c r="AM84" s="34">
        <f t="shared" si="64"/>
        <v>0</v>
      </c>
      <c r="AN84" s="435"/>
      <c r="AO84" s="436"/>
      <c r="AP84" s="436"/>
      <c r="AQ84" s="436"/>
      <c r="AR84" s="437"/>
      <c r="AS84" s="35"/>
      <c r="AT84" s="50">
        <f t="shared" si="65"/>
        <v>0</v>
      </c>
      <c r="AU84" s="50">
        <f t="shared" si="66"/>
        <v>0</v>
      </c>
      <c r="AV84" s="226">
        <f t="shared" si="86"/>
        <v>0</v>
      </c>
      <c r="AW84" s="114">
        <f t="shared" si="87"/>
        <v>0</v>
      </c>
      <c r="AX84" s="114">
        <f t="shared" si="88"/>
        <v>0</v>
      </c>
      <c r="AY84" s="114"/>
    </row>
    <row r="85" spans="1:51" ht="26" customHeight="1">
      <c r="A85" s="91" t="s">
        <v>223</v>
      </c>
      <c r="B85" s="92"/>
      <c r="C85" s="93" t="s">
        <v>224</v>
      </c>
      <c r="D85" s="92">
        <v>1</v>
      </c>
      <c r="E85" s="92" t="s">
        <v>225</v>
      </c>
      <c r="F85" s="215">
        <v>12.95</v>
      </c>
      <c r="G85" s="95">
        <v>6.48</v>
      </c>
      <c r="H85" s="95">
        <v>6.16</v>
      </c>
      <c r="I85" s="95">
        <v>5.83</v>
      </c>
      <c r="J85" s="14">
        <f t="shared" ref="J85:J86" si="89">G85</f>
        <v>6.48</v>
      </c>
      <c r="K85" s="14">
        <f t="shared" ref="K85:K86" si="90">H85</f>
        <v>6.16</v>
      </c>
      <c r="L85" s="14">
        <f t="shared" ref="L85:L86" si="91">I85</f>
        <v>5.83</v>
      </c>
      <c r="M85" s="14">
        <f t="shared" ref="M85:M86" si="92">IF($AX$252="",J85, IF($AX$252="SILVER (5%)",K85, IF($AX$252="GOLD (10%)",L85)))</f>
        <v>6.48</v>
      </c>
      <c r="N85" s="459"/>
      <c r="O85" s="16">
        <f t="shared" ref="O85" si="93">IF(N85="CARDED (+15¢)",0.15,0)</f>
        <v>0</v>
      </c>
      <c r="P85" s="416"/>
      <c r="Q85" s="417"/>
      <c r="R85" s="417"/>
      <c r="S85" s="417"/>
      <c r="T85" s="418"/>
      <c r="U85" s="33"/>
      <c r="V85" s="34">
        <f t="shared" ref="V85:V86" si="94">P85*($G85+$O85)</f>
        <v>0</v>
      </c>
      <c r="W85" s="34">
        <f t="shared" ref="W85:W86" si="95">P85*($M85+$O85)</f>
        <v>0</v>
      </c>
      <c r="X85" s="435"/>
      <c r="Y85" s="436"/>
      <c r="Z85" s="436"/>
      <c r="AA85" s="436"/>
      <c r="AB85" s="437"/>
      <c r="AC85" s="33"/>
      <c r="AD85" s="34">
        <f t="shared" ref="AD85:AD86" si="96">X85*($G85+$O85)</f>
        <v>0</v>
      </c>
      <c r="AE85" s="34">
        <f t="shared" ref="AE85:AE86" si="97">X85*($M85+$O85)</f>
        <v>0</v>
      </c>
      <c r="AF85" s="416"/>
      <c r="AG85" s="417"/>
      <c r="AH85" s="417"/>
      <c r="AI85" s="417"/>
      <c r="AJ85" s="418"/>
      <c r="AK85" s="33"/>
      <c r="AL85" s="34">
        <f t="shared" ref="AL85:AL86" si="98">AF85*($G85+$O85)</f>
        <v>0</v>
      </c>
      <c r="AM85" s="34">
        <f t="shared" ref="AM85:AM86" si="99">AF85*($M85+$O85)</f>
        <v>0</v>
      </c>
      <c r="AN85" s="435"/>
      <c r="AO85" s="436"/>
      <c r="AP85" s="436"/>
      <c r="AQ85" s="436"/>
      <c r="AR85" s="437"/>
      <c r="AS85" s="35"/>
      <c r="AT85" s="50">
        <f t="shared" ref="AT85:AT86" si="100">AN85*($G85+$O85)</f>
        <v>0</v>
      </c>
      <c r="AU85" s="50">
        <f t="shared" ref="AU85:AU86" si="101">AN85*($M85+$O85)</f>
        <v>0</v>
      </c>
      <c r="AV85" s="226">
        <f t="shared" ref="AV85:AV86" si="102">AX85</f>
        <v>0</v>
      </c>
      <c r="AW85" s="114">
        <f t="shared" ref="AW85" si="103">SUM(V85+AD85+AL85+AT85)</f>
        <v>0</v>
      </c>
      <c r="AX85" s="114">
        <f t="shared" ref="AX85:AX86" si="104">SUM(W85+AE85+AM85+AU85)</f>
        <v>0</v>
      </c>
      <c r="AY85" s="114"/>
    </row>
    <row r="86" spans="1:51" ht="26" customHeight="1">
      <c r="A86" s="96" t="s">
        <v>576</v>
      </c>
      <c r="B86" s="97" t="s">
        <v>209</v>
      </c>
      <c r="C86" s="100" t="s">
        <v>577</v>
      </c>
      <c r="D86" s="97">
        <v>1</v>
      </c>
      <c r="E86" s="99" t="s">
        <v>468</v>
      </c>
      <c r="F86" s="216">
        <v>14.95</v>
      </c>
      <c r="G86" s="98">
        <f>ROUND(F86*0.5,2)</f>
        <v>7.48</v>
      </c>
      <c r="H86" s="98">
        <f>ROUND(G86*0.95,2)</f>
        <v>7.11</v>
      </c>
      <c r="I86" s="98">
        <f>ROUND(G86*0.9,2)</f>
        <v>6.73</v>
      </c>
      <c r="J86" s="14">
        <f t="shared" si="89"/>
        <v>7.48</v>
      </c>
      <c r="K86" s="14">
        <f t="shared" si="90"/>
        <v>7.11</v>
      </c>
      <c r="L86" s="14">
        <f t="shared" si="91"/>
        <v>6.73</v>
      </c>
      <c r="M86" s="14">
        <f t="shared" si="92"/>
        <v>7.48</v>
      </c>
      <c r="N86" s="459"/>
      <c r="O86" s="234"/>
      <c r="P86" s="416"/>
      <c r="Q86" s="417"/>
      <c r="R86" s="417"/>
      <c r="S86" s="417"/>
      <c r="T86" s="418"/>
      <c r="U86" s="33"/>
      <c r="V86" s="34">
        <f t="shared" si="94"/>
        <v>0</v>
      </c>
      <c r="W86" s="34">
        <f t="shared" si="95"/>
        <v>0</v>
      </c>
      <c r="X86" s="435"/>
      <c r="Y86" s="436"/>
      <c r="Z86" s="436"/>
      <c r="AA86" s="436"/>
      <c r="AB86" s="437"/>
      <c r="AC86" s="33"/>
      <c r="AD86" s="34">
        <f t="shared" si="96"/>
        <v>0</v>
      </c>
      <c r="AE86" s="34">
        <f t="shared" si="97"/>
        <v>0</v>
      </c>
      <c r="AF86" s="416"/>
      <c r="AG86" s="417"/>
      <c r="AH86" s="417"/>
      <c r="AI86" s="417"/>
      <c r="AJ86" s="418"/>
      <c r="AK86" s="33"/>
      <c r="AL86" s="34">
        <f t="shared" si="98"/>
        <v>0</v>
      </c>
      <c r="AM86" s="34">
        <f t="shared" si="99"/>
        <v>0</v>
      </c>
      <c r="AN86" s="435"/>
      <c r="AO86" s="436"/>
      <c r="AP86" s="436"/>
      <c r="AQ86" s="436"/>
      <c r="AR86" s="437"/>
      <c r="AS86" s="35"/>
      <c r="AT86" s="50">
        <f t="shared" si="100"/>
        <v>0</v>
      </c>
      <c r="AU86" s="50">
        <f t="shared" si="101"/>
        <v>0</v>
      </c>
      <c r="AV86" s="226">
        <f t="shared" si="102"/>
        <v>0</v>
      </c>
      <c r="AW86" s="114">
        <f t="shared" ref="AW86" si="105">SUM(V86+AD86+AL86+AT86)</f>
        <v>0</v>
      </c>
      <c r="AX86" s="114">
        <f t="shared" si="104"/>
        <v>0</v>
      </c>
      <c r="AY86" s="114"/>
    </row>
    <row r="87" spans="1:51" ht="26" customHeight="1">
      <c r="A87" s="91" t="s">
        <v>70</v>
      </c>
      <c r="B87" s="92"/>
      <c r="C87" s="93" t="s">
        <v>342</v>
      </c>
      <c r="D87" s="92">
        <v>25</v>
      </c>
      <c r="E87" s="92" t="s">
        <v>289</v>
      </c>
      <c r="F87" s="215">
        <v>12.95</v>
      </c>
      <c r="G87" s="95">
        <v>6.48</v>
      </c>
      <c r="H87" s="95">
        <v>6.16</v>
      </c>
      <c r="I87" s="95">
        <v>5.83</v>
      </c>
      <c r="J87" s="14">
        <f t="shared" si="67"/>
        <v>6.48</v>
      </c>
      <c r="K87" s="14">
        <f t="shared" si="68"/>
        <v>6.16</v>
      </c>
      <c r="L87" s="14">
        <f t="shared" si="69"/>
        <v>5.83</v>
      </c>
      <c r="M87" s="14">
        <f t="shared" ref="M87:M98" si="106">IF($AX$252="",J87, IF($AX$252="SILVER (5%)",K87, IF($AX$252="GOLD (10%)",L87)))</f>
        <v>6.48</v>
      </c>
      <c r="N87" s="458"/>
      <c r="O87" s="16">
        <f t="shared" si="58"/>
        <v>0</v>
      </c>
      <c r="P87" s="416"/>
      <c r="Q87" s="417"/>
      <c r="R87" s="417"/>
      <c r="S87" s="417"/>
      <c r="T87" s="418"/>
      <c r="U87" s="33"/>
      <c r="V87" s="34">
        <f t="shared" si="59"/>
        <v>0</v>
      </c>
      <c r="W87" s="34">
        <f t="shared" si="60"/>
        <v>0</v>
      </c>
      <c r="X87" s="435"/>
      <c r="Y87" s="436"/>
      <c r="Z87" s="436"/>
      <c r="AA87" s="436"/>
      <c r="AB87" s="437"/>
      <c r="AC87" s="33"/>
      <c r="AD87" s="34">
        <f t="shared" si="61"/>
        <v>0</v>
      </c>
      <c r="AE87" s="34">
        <f t="shared" si="62"/>
        <v>0</v>
      </c>
      <c r="AF87" s="416"/>
      <c r="AG87" s="417"/>
      <c r="AH87" s="417"/>
      <c r="AI87" s="417"/>
      <c r="AJ87" s="418"/>
      <c r="AK87" s="33"/>
      <c r="AL87" s="34">
        <f t="shared" si="63"/>
        <v>0</v>
      </c>
      <c r="AM87" s="34">
        <f t="shared" si="64"/>
        <v>0</v>
      </c>
      <c r="AN87" s="435"/>
      <c r="AO87" s="436"/>
      <c r="AP87" s="436"/>
      <c r="AQ87" s="436"/>
      <c r="AR87" s="437"/>
      <c r="AS87" s="35"/>
      <c r="AT87" s="50">
        <f t="shared" si="65"/>
        <v>0</v>
      </c>
      <c r="AU87" s="50">
        <f t="shared" si="66"/>
        <v>0</v>
      </c>
      <c r="AV87" s="226">
        <f t="shared" si="86"/>
        <v>0</v>
      </c>
      <c r="AW87" s="114">
        <f t="shared" si="87"/>
        <v>0</v>
      </c>
      <c r="AX87" s="114">
        <f t="shared" si="88"/>
        <v>0</v>
      </c>
      <c r="AY87" s="114"/>
    </row>
    <row r="88" spans="1:51" ht="26" customHeight="1">
      <c r="A88" s="96" t="s">
        <v>71</v>
      </c>
      <c r="B88" s="97"/>
      <c r="C88" s="89" t="s">
        <v>72</v>
      </c>
      <c r="D88" s="97">
        <v>25</v>
      </c>
      <c r="E88" s="99" t="s">
        <v>289</v>
      </c>
      <c r="F88" s="216">
        <v>12.95</v>
      </c>
      <c r="G88" s="98">
        <v>6.48</v>
      </c>
      <c r="H88" s="98">
        <v>6.16</v>
      </c>
      <c r="I88" s="98">
        <v>5.83</v>
      </c>
      <c r="J88" s="14">
        <f t="shared" si="67"/>
        <v>6.48</v>
      </c>
      <c r="K88" s="14">
        <f t="shared" si="68"/>
        <v>6.16</v>
      </c>
      <c r="L88" s="14">
        <f t="shared" si="69"/>
        <v>5.83</v>
      </c>
      <c r="M88" s="14">
        <f t="shared" si="106"/>
        <v>6.48</v>
      </c>
      <c r="N88" s="458"/>
      <c r="O88" s="16">
        <f t="shared" si="58"/>
        <v>0</v>
      </c>
      <c r="P88" s="416"/>
      <c r="Q88" s="417"/>
      <c r="R88" s="417"/>
      <c r="S88" s="417"/>
      <c r="T88" s="418"/>
      <c r="U88" s="33"/>
      <c r="V88" s="34">
        <f t="shared" si="59"/>
        <v>0</v>
      </c>
      <c r="W88" s="34">
        <f t="shared" si="60"/>
        <v>0</v>
      </c>
      <c r="X88" s="435"/>
      <c r="Y88" s="436"/>
      <c r="Z88" s="436"/>
      <c r="AA88" s="436"/>
      <c r="AB88" s="437"/>
      <c r="AC88" s="33"/>
      <c r="AD88" s="34">
        <f t="shared" si="61"/>
        <v>0</v>
      </c>
      <c r="AE88" s="34">
        <f t="shared" si="62"/>
        <v>0</v>
      </c>
      <c r="AF88" s="416"/>
      <c r="AG88" s="417"/>
      <c r="AH88" s="417"/>
      <c r="AI88" s="417"/>
      <c r="AJ88" s="418"/>
      <c r="AK88" s="33"/>
      <c r="AL88" s="34">
        <f t="shared" si="63"/>
        <v>0</v>
      </c>
      <c r="AM88" s="34">
        <f t="shared" si="64"/>
        <v>0</v>
      </c>
      <c r="AN88" s="435"/>
      <c r="AO88" s="436"/>
      <c r="AP88" s="436"/>
      <c r="AQ88" s="436"/>
      <c r="AR88" s="437"/>
      <c r="AS88" s="35"/>
      <c r="AT88" s="50">
        <f t="shared" si="65"/>
        <v>0</v>
      </c>
      <c r="AU88" s="50">
        <f t="shared" si="66"/>
        <v>0</v>
      </c>
      <c r="AV88" s="226">
        <f t="shared" si="86"/>
        <v>0</v>
      </c>
      <c r="AW88" s="114">
        <f t="shared" si="87"/>
        <v>0</v>
      </c>
      <c r="AX88" s="114">
        <f t="shared" si="88"/>
        <v>0</v>
      </c>
      <c r="AY88" s="114"/>
    </row>
    <row r="89" spans="1:51" ht="26" customHeight="1">
      <c r="A89" s="91" t="s">
        <v>73</v>
      </c>
      <c r="B89" s="92"/>
      <c r="C89" s="93" t="s">
        <v>74</v>
      </c>
      <c r="D89" s="92">
        <v>25</v>
      </c>
      <c r="E89" s="92" t="s">
        <v>289</v>
      </c>
      <c r="F89" s="215">
        <v>12.95</v>
      </c>
      <c r="G89" s="95">
        <v>6.48</v>
      </c>
      <c r="H89" s="95">
        <v>6.16</v>
      </c>
      <c r="I89" s="95">
        <v>5.83</v>
      </c>
      <c r="J89" s="14">
        <f t="shared" si="67"/>
        <v>6.48</v>
      </c>
      <c r="K89" s="14">
        <f t="shared" si="68"/>
        <v>6.16</v>
      </c>
      <c r="L89" s="14">
        <f t="shared" si="69"/>
        <v>5.83</v>
      </c>
      <c r="M89" s="14">
        <f t="shared" si="106"/>
        <v>6.48</v>
      </c>
      <c r="N89" s="458"/>
      <c r="O89" s="16">
        <f t="shared" si="58"/>
        <v>0</v>
      </c>
      <c r="P89" s="416"/>
      <c r="Q89" s="417"/>
      <c r="R89" s="417"/>
      <c r="S89" s="417"/>
      <c r="T89" s="418"/>
      <c r="U89" s="33"/>
      <c r="V89" s="34">
        <f t="shared" si="59"/>
        <v>0</v>
      </c>
      <c r="W89" s="34">
        <f t="shared" si="60"/>
        <v>0</v>
      </c>
      <c r="X89" s="435"/>
      <c r="Y89" s="436"/>
      <c r="Z89" s="436"/>
      <c r="AA89" s="436"/>
      <c r="AB89" s="437"/>
      <c r="AC89" s="33"/>
      <c r="AD89" s="34">
        <f t="shared" si="61"/>
        <v>0</v>
      </c>
      <c r="AE89" s="34">
        <f t="shared" si="62"/>
        <v>0</v>
      </c>
      <c r="AF89" s="416"/>
      <c r="AG89" s="417"/>
      <c r="AH89" s="417"/>
      <c r="AI89" s="417"/>
      <c r="AJ89" s="418"/>
      <c r="AK89" s="33"/>
      <c r="AL89" s="34">
        <f t="shared" si="63"/>
        <v>0</v>
      </c>
      <c r="AM89" s="34">
        <f t="shared" si="64"/>
        <v>0</v>
      </c>
      <c r="AN89" s="435"/>
      <c r="AO89" s="436"/>
      <c r="AP89" s="436"/>
      <c r="AQ89" s="436"/>
      <c r="AR89" s="437"/>
      <c r="AS89" s="35"/>
      <c r="AT89" s="50">
        <f t="shared" si="65"/>
        <v>0</v>
      </c>
      <c r="AU89" s="50">
        <f t="shared" si="66"/>
        <v>0</v>
      </c>
      <c r="AV89" s="226">
        <f t="shared" si="86"/>
        <v>0</v>
      </c>
      <c r="AW89" s="114">
        <f t="shared" si="87"/>
        <v>0</v>
      </c>
      <c r="AX89" s="114">
        <f t="shared" si="88"/>
        <v>0</v>
      </c>
      <c r="AY89" s="114"/>
    </row>
    <row r="90" spans="1:51" ht="26" customHeight="1">
      <c r="A90" s="96" t="s">
        <v>75</v>
      </c>
      <c r="B90" s="97"/>
      <c r="C90" s="89" t="s">
        <v>76</v>
      </c>
      <c r="D90" s="97">
        <v>1</v>
      </c>
      <c r="E90" s="99" t="s">
        <v>343</v>
      </c>
      <c r="F90" s="216">
        <v>69.95</v>
      </c>
      <c r="G90" s="98">
        <v>34.979999999999997</v>
      </c>
      <c r="H90" s="98">
        <v>33.229999999999997</v>
      </c>
      <c r="I90" s="98">
        <v>31.48</v>
      </c>
      <c r="J90" s="14">
        <f t="shared" si="67"/>
        <v>34.979999999999997</v>
      </c>
      <c r="K90" s="14">
        <f t="shared" si="68"/>
        <v>33.229999999999997</v>
      </c>
      <c r="L90" s="14">
        <f t="shared" si="69"/>
        <v>31.48</v>
      </c>
      <c r="M90" s="14">
        <f t="shared" si="106"/>
        <v>34.979999999999997</v>
      </c>
      <c r="N90" s="458"/>
      <c r="O90" s="16">
        <f t="shared" si="58"/>
        <v>0</v>
      </c>
      <c r="P90" s="416"/>
      <c r="Q90" s="417"/>
      <c r="R90" s="417"/>
      <c r="S90" s="417"/>
      <c r="T90" s="418"/>
      <c r="U90" s="33"/>
      <c r="V90" s="34">
        <f t="shared" si="59"/>
        <v>0</v>
      </c>
      <c r="W90" s="34">
        <f t="shared" si="60"/>
        <v>0</v>
      </c>
      <c r="X90" s="435"/>
      <c r="Y90" s="436"/>
      <c r="Z90" s="436"/>
      <c r="AA90" s="436"/>
      <c r="AB90" s="437"/>
      <c r="AC90" s="33"/>
      <c r="AD90" s="34">
        <f t="shared" si="61"/>
        <v>0</v>
      </c>
      <c r="AE90" s="34">
        <f t="shared" si="62"/>
        <v>0</v>
      </c>
      <c r="AF90" s="416"/>
      <c r="AG90" s="417"/>
      <c r="AH90" s="417"/>
      <c r="AI90" s="417"/>
      <c r="AJ90" s="418"/>
      <c r="AK90" s="33"/>
      <c r="AL90" s="34">
        <f t="shared" si="63"/>
        <v>0</v>
      </c>
      <c r="AM90" s="34">
        <f t="shared" si="64"/>
        <v>0</v>
      </c>
      <c r="AN90" s="435"/>
      <c r="AO90" s="436"/>
      <c r="AP90" s="436"/>
      <c r="AQ90" s="436"/>
      <c r="AR90" s="437"/>
      <c r="AS90" s="35"/>
      <c r="AT90" s="50">
        <f t="shared" si="65"/>
        <v>0</v>
      </c>
      <c r="AU90" s="50">
        <f t="shared" si="66"/>
        <v>0</v>
      </c>
      <c r="AV90" s="226">
        <f t="shared" si="86"/>
        <v>0</v>
      </c>
      <c r="AW90" s="114">
        <f t="shared" si="87"/>
        <v>0</v>
      </c>
      <c r="AX90" s="114">
        <f t="shared" si="88"/>
        <v>0</v>
      </c>
      <c r="AY90" s="114"/>
    </row>
    <row r="91" spans="1:51" ht="26" customHeight="1">
      <c r="A91" s="91" t="s">
        <v>77</v>
      </c>
      <c r="B91" s="92"/>
      <c r="C91" s="93" t="s">
        <v>78</v>
      </c>
      <c r="D91" s="92">
        <v>1</v>
      </c>
      <c r="E91" s="92" t="s">
        <v>343</v>
      </c>
      <c r="F91" s="215">
        <v>69.95</v>
      </c>
      <c r="G91" s="95">
        <v>34.979999999999997</v>
      </c>
      <c r="H91" s="95">
        <v>33.229999999999997</v>
      </c>
      <c r="I91" s="95">
        <v>31.48</v>
      </c>
      <c r="J91" s="14">
        <f t="shared" si="67"/>
        <v>34.979999999999997</v>
      </c>
      <c r="K91" s="14">
        <f t="shared" si="68"/>
        <v>33.229999999999997</v>
      </c>
      <c r="L91" s="14">
        <f t="shared" si="69"/>
        <v>31.48</v>
      </c>
      <c r="M91" s="14">
        <f t="shared" si="106"/>
        <v>34.979999999999997</v>
      </c>
      <c r="N91" s="458"/>
      <c r="O91" s="16">
        <f t="shared" si="58"/>
        <v>0</v>
      </c>
      <c r="P91" s="416"/>
      <c r="Q91" s="417"/>
      <c r="R91" s="417"/>
      <c r="S91" s="417"/>
      <c r="T91" s="418"/>
      <c r="U91" s="33"/>
      <c r="V91" s="34">
        <f t="shared" si="59"/>
        <v>0</v>
      </c>
      <c r="W91" s="34">
        <f t="shared" si="60"/>
        <v>0</v>
      </c>
      <c r="X91" s="435"/>
      <c r="Y91" s="436"/>
      <c r="Z91" s="436"/>
      <c r="AA91" s="436"/>
      <c r="AB91" s="437"/>
      <c r="AC91" s="33"/>
      <c r="AD91" s="34">
        <f t="shared" si="61"/>
        <v>0</v>
      </c>
      <c r="AE91" s="34">
        <f t="shared" si="62"/>
        <v>0</v>
      </c>
      <c r="AF91" s="416"/>
      <c r="AG91" s="417"/>
      <c r="AH91" s="417"/>
      <c r="AI91" s="417"/>
      <c r="AJ91" s="418"/>
      <c r="AK91" s="33"/>
      <c r="AL91" s="34">
        <f t="shared" si="63"/>
        <v>0</v>
      </c>
      <c r="AM91" s="34">
        <f t="shared" si="64"/>
        <v>0</v>
      </c>
      <c r="AN91" s="435"/>
      <c r="AO91" s="436"/>
      <c r="AP91" s="436"/>
      <c r="AQ91" s="436"/>
      <c r="AR91" s="437"/>
      <c r="AS91" s="35"/>
      <c r="AT91" s="50">
        <f t="shared" si="65"/>
        <v>0</v>
      </c>
      <c r="AU91" s="50">
        <f t="shared" si="66"/>
        <v>0</v>
      </c>
      <c r="AV91" s="226">
        <f t="shared" si="86"/>
        <v>0</v>
      </c>
      <c r="AW91" s="114">
        <f t="shared" si="87"/>
        <v>0</v>
      </c>
      <c r="AX91" s="114">
        <f t="shared" si="88"/>
        <v>0</v>
      </c>
      <c r="AY91" s="114"/>
    </row>
    <row r="92" spans="1:51" ht="26" customHeight="1">
      <c r="A92" s="96" t="s">
        <v>344</v>
      </c>
      <c r="B92" s="97"/>
      <c r="C92" s="89" t="s">
        <v>345</v>
      </c>
      <c r="D92" s="97">
        <v>1</v>
      </c>
      <c r="E92" s="99" t="s">
        <v>246</v>
      </c>
      <c r="F92" s="216">
        <v>39.950000000000003</v>
      </c>
      <c r="G92" s="98">
        <v>19.98</v>
      </c>
      <c r="H92" s="98">
        <v>18.98</v>
      </c>
      <c r="I92" s="98">
        <v>17.98</v>
      </c>
      <c r="J92" s="14">
        <f t="shared" si="67"/>
        <v>19.98</v>
      </c>
      <c r="K92" s="14">
        <f t="shared" si="68"/>
        <v>18.98</v>
      </c>
      <c r="L92" s="14">
        <f t="shared" si="69"/>
        <v>17.98</v>
      </c>
      <c r="M92" s="14">
        <f t="shared" si="106"/>
        <v>19.98</v>
      </c>
      <c r="N92" s="458"/>
      <c r="O92" s="16">
        <f t="shared" si="58"/>
        <v>0</v>
      </c>
      <c r="P92" s="416"/>
      <c r="Q92" s="417"/>
      <c r="R92" s="417"/>
      <c r="S92" s="417"/>
      <c r="T92" s="418"/>
      <c r="U92" s="33"/>
      <c r="V92" s="34">
        <f t="shared" si="59"/>
        <v>0</v>
      </c>
      <c r="W92" s="34">
        <f t="shared" si="60"/>
        <v>0</v>
      </c>
      <c r="X92" s="435"/>
      <c r="Y92" s="436"/>
      <c r="Z92" s="436"/>
      <c r="AA92" s="436"/>
      <c r="AB92" s="437"/>
      <c r="AC92" s="33"/>
      <c r="AD92" s="34">
        <f t="shared" si="61"/>
        <v>0</v>
      </c>
      <c r="AE92" s="34">
        <f t="shared" si="62"/>
        <v>0</v>
      </c>
      <c r="AF92" s="416"/>
      <c r="AG92" s="417"/>
      <c r="AH92" s="417"/>
      <c r="AI92" s="417"/>
      <c r="AJ92" s="418"/>
      <c r="AK92" s="33"/>
      <c r="AL92" s="34">
        <f t="shared" si="63"/>
        <v>0</v>
      </c>
      <c r="AM92" s="34">
        <f t="shared" si="64"/>
        <v>0</v>
      </c>
      <c r="AN92" s="435"/>
      <c r="AO92" s="436"/>
      <c r="AP92" s="436"/>
      <c r="AQ92" s="436"/>
      <c r="AR92" s="437"/>
      <c r="AS92" s="35"/>
      <c r="AT92" s="50">
        <f t="shared" si="65"/>
        <v>0</v>
      </c>
      <c r="AU92" s="50">
        <f t="shared" si="66"/>
        <v>0</v>
      </c>
      <c r="AV92" s="226">
        <f t="shared" si="86"/>
        <v>0</v>
      </c>
      <c r="AW92" s="114">
        <f t="shared" si="87"/>
        <v>0</v>
      </c>
      <c r="AX92" s="114">
        <f t="shared" si="88"/>
        <v>0</v>
      </c>
      <c r="AY92" s="114"/>
    </row>
    <row r="93" spans="1:51" ht="26" customHeight="1">
      <c r="A93" s="91" t="s">
        <v>79</v>
      </c>
      <c r="B93" s="92"/>
      <c r="C93" s="93" t="s">
        <v>80</v>
      </c>
      <c r="D93" s="92">
        <v>1</v>
      </c>
      <c r="E93" s="92" t="s">
        <v>81</v>
      </c>
      <c r="F93" s="215">
        <v>64.95</v>
      </c>
      <c r="G93" s="95">
        <v>32.479999999999997</v>
      </c>
      <c r="H93" s="95">
        <v>30.86</v>
      </c>
      <c r="I93" s="95">
        <v>29.23</v>
      </c>
      <c r="J93" s="14">
        <f t="shared" si="67"/>
        <v>32.479999999999997</v>
      </c>
      <c r="K93" s="14">
        <f t="shared" si="68"/>
        <v>30.86</v>
      </c>
      <c r="L93" s="14">
        <f t="shared" si="69"/>
        <v>29.23</v>
      </c>
      <c r="M93" s="14">
        <f t="shared" si="106"/>
        <v>32.479999999999997</v>
      </c>
      <c r="N93" s="458"/>
      <c r="O93" s="16">
        <f t="shared" si="58"/>
        <v>0</v>
      </c>
      <c r="P93" s="416"/>
      <c r="Q93" s="417"/>
      <c r="R93" s="417"/>
      <c r="S93" s="417"/>
      <c r="T93" s="418"/>
      <c r="U93" s="33"/>
      <c r="V93" s="34">
        <f t="shared" si="59"/>
        <v>0</v>
      </c>
      <c r="W93" s="34">
        <f t="shared" si="60"/>
        <v>0</v>
      </c>
      <c r="X93" s="435"/>
      <c r="Y93" s="436"/>
      <c r="Z93" s="436"/>
      <c r="AA93" s="436"/>
      <c r="AB93" s="437"/>
      <c r="AC93" s="33"/>
      <c r="AD93" s="34">
        <f t="shared" si="61"/>
        <v>0</v>
      </c>
      <c r="AE93" s="34">
        <f t="shared" si="62"/>
        <v>0</v>
      </c>
      <c r="AF93" s="416"/>
      <c r="AG93" s="417"/>
      <c r="AH93" s="417"/>
      <c r="AI93" s="417"/>
      <c r="AJ93" s="418"/>
      <c r="AK93" s="33"/>
      <c r="AL93" s="34">
        <f t="shared" si="63"/>
        <v>0</v>
      </c>
      <c r="AM93" s="34">
        <f t="shared" si="64"/>
        <v>0</v>
      </c>
      <c r="AN93" s="435"/>
      <c r="AO93" s="436"/>
      <c r="AP93" s="436"/>
      <c r="AQ93" s="436"/>
      <c r="AR93" s="437"/>
      <c r="AS93" s="35"/>
      <c r="AT93" s="50">
        <f t="shared" si="65"/>
        <v>0</v>
      </c>
      <c r="AU93" s="50">
        <f t="shared" si="66"/>
        <v>0</v>
      </c>
      <c r="AV93" s="226">
        <f t="shared" si="86"/>
        <v>0</v>
      </c>
      <c r="AW93" s="114">
        <f t="shared" si="87"/>
        <v>0</v>
      </c>
      <c r="AX93" s="114">
        <f t="shared" si="88"/>
        <v>0</v>
      </c>
      <c r="AY93" s="114"/>
    </row>
    <row r="94" spans="1:51" ht="26" customHeight="1">
      <c r="A94" s="96" t="s">
        <v>82</v>
      </c>
      <c r="B94" s="97"/>
      <c r="C94" s="89" t="s">
        <v>4</v>
      </c>
      <c r="D94" s="97">
        <v>1</v>
      </c>
      <c r="E94" s="99" t="s">
        <v>412</v>
      </c>
      <c r="F94" s="216">
        <v>3</v>
      </c>
      <c r="G94" s="98">
        <v>1.5</v>
      </c>
      <c r="H94" s="98">
        <v>1.43</v>
      </c>
      <c r="I94" s="98">
        <v>1.35</v>
      </c>
      <c r="J94" s="14">
        <f t="shared" si="67"/>
        <v>1.5</v>
      </c>
      <c r="K94" s="14">
        <f t="shared" si="68"/>
        <v>1.43</v>
      </c>
      <c r="L94" s="14">
        <f t="shared" si="69"/>
        <v>1.35</v>
      </c>
      <c r="M94" s="14">
        <f t="shared" si="106"/>
        <v>1.5</v>
      </c>
      <c r="N94" s="458"/>
      <c r="O94" s="16">
        <f t="shared" si="58"/>
        <v>0</v>
      </c>
      <c r="P94" s="416"/>
      <c r="Q94" s="417"/>
      <c r="R94" s="417"/>
      <c r="S94" s="417"/>
      <c r="T94" s="418"/>
      <c r="U94" s="33"/>
      <c r="V94" s="34">
        <f t="shared" si="59"/>
        <v>0</v>
      </c>
      <c r="W94" s="34">
        <f t="shared" si="60"/>
        <v>0</v>
      </c>
      <c r="X94" s="435"/>
      <c r="Y94" s="436"/>
      <c r="Z94" s="436"/>
      <c r="AA94" s="436"/>
      <c r="AB94" s="437"/>
      <c r="AC94" s="33"/>
      <c r="AD94" s="34">
        <f t="shared" si="61"/>
        <v>0</v>
      </c>
      <c r="AE94" s="34">
        <f t="shared" si="62"/>
        <v>0</v>
      </c>
      <c r="AF94" s="416"/>
      <c r="AG94" s="417"/>
      <c r="AH94" s="417"/>
      <c r="AI94" s="417"/>
      <c r="AJ94" s="418"/>
      <c r="AK94" s="33"/>
      <c r="AL94" s="34">
        <f t="shared" si="63"/>
        <v>0</v>
      </c>
      <c r="AM94" s="34">
        <f t="shared" si="64"/>
        <v>0</v>
      </c>
      <c r="AN94" s="435"/>
      <c r="AO94" s="436"/>
      <c r="AP94" s="436"/>
      <c r="AQ94" s="436"/>
      <c r="AR94" s="437"/>
      <c r="AS94" s="35"/>
      <c r="AT94" s="50">
        <f t="shared" si="65"/>
        <v>0</v>
      </c>
      <c r="AU94" s="50">
        <f t="shared" si="66"/>
        <v>0</v>
      </c>
      <c r="AV94" s="226">
        <f t="shared" si="86"/>
        <v>0</v>
      </c>
      <c r="AW94" s="114">
        <f t="shared" si="87"/>
        <v>0</v>
      </c>
      <c r="AX94" s="114">
        <f t="shared" si="88"/>
        <v>0</v>
      </c>
      <c r="AY94" s="114"/>
    </row>
    <row r="95" spans="1:51" ht="26" customHeight="1">
      <c r="A95" s="91" t="s">
        <v>83</v>
      </c>
      <c r="B95" s="92"/>
      <c r="C95" s="93" t="s">
        <v>19</v>
      </c>
      <c r="D95" s="92">
        <v>1</v>
      </c>
      <c r="E95" s="92" t="s">
        <v>412</v>
      </c>
      <c r="F95" s="215">
        <v>3</v>
      </c>
      <c r="G95" s="95">
        <v>1.5</v>
      </c>
      <c r="H95" s="95">
        <v>1.43</v>
      </c>
      <c r="I95" s="95">
        <v>1.35</v>
      </c>
      <c r="J95" s="14">
        <f t="shared" si="67"/>
        <v>1.5</v>
      </c>
      <c r="K95" s="14">
        <f t="shared" si="68"/>
        <v>1.43</v>
      </c>
      <c r="L95" s="14">
        <f t="shared" si="69"/>
        <v>1.35</v>
      </c>
      <c r="M95" s="14">
        <f t="shared" si="106"/>
        <v>1.5</v>
      </c>
      <c r="N95" s="458"/>
      <c r="O95" s="16">
        <f t="shared" si="58"/>
        <v>0</v>
      </c>
      <c r="P95" s="416"/>
      <c r="Q95" s="417"/>
      <c r="R95" s="417"/>
      <c r="S95" s="417"/>
      <c r="T95" s="418"/>
      <c r="U95" s="33"/>
      <c r="V95" s="34">
        <f t="shared" si="59"/>
        <v>0</v>
      </c>
      <c r="W95" s="34">
        <f t="shared" si="60"/>
        <v>0</v>
      </c>
      <c r="X95" s="435"/>
      <c r="Y95" s="436"/>
      <c r="Z95" s="436"/>
      <c r="AA95" s="436"/>
      <c r="AB95" s="437"/>
      <c r="AC95" s="33"/>
      <c r="AD95" s="34">
        <f t="shared" si="61"/>
        <v>0</v>
      </c>
      <c r="AE95" s="34">
        <f t="shared" si="62"/>
        <v>0</v>
      </c>
      <c r="AF95" s="416"/>
      <c r="AG95" s="417"/>
      <c r="AH95" s="417"/>
      <c r="AI95" s="417"/>
      <c r="AJ95" s="418"/>
      <c r="AK95" s="33"/>
      <c r="AL95" s="34">
        <f t="shared" si="63"/>
        <v>0</v>
      </c>
      <c r="AM95" s="34">
        <f t="shared" si="64"/>
        <v>0</v>
      </c>
      <c r="AN95" s="435"/>
      <c r="AO95" s="436"/>
      <c r="AP95" s="436"/>
      <c r="AQ95" s="436"/>
      <c r="AR95" s="437"/>
      <c r="AS95" s="35"/>
      <c r="AT95" s="50">
        <f t="shared" si="65"/>
        <v>0</v>
      </c>
      <c r="AU95" s="50">
        <f t="shared" si="66"/>
        <v>0</v>
      </c>
      <c r="AV95" s="226">
        <f t="shared" si="86"/>
        <v>0</v>
      </c>
      <c r="AW95" s="114">
        <f t="shared" si="87"/>
        <v>0</v>
      </c>
      <c r="AX95" s="114">
        <f t="shared" si="88"/>
        <v>0</v>
      </c>
      <c r="AY95" s="114"/>
    </row>
    <row r="96" spans="1:51" ht="26" customHeight="1">
      <c r="A96" s="96" t="s">
        <v>84</v>
      </c>
      <c r="B96" s="97"/>
      <c r="C96" s="89" t="s">
        <v>20</v>
      </c>
      <c r="D96" s="97">
        <v>1</v>
      </c>
      <c r="E96" s="99" t="s">
        <v>412</v>
      </c>
      <c r="F96" s="216">
        <v>3</v>
      </c>
      <c r="G96" s="98">
        <v>1.5</v>
      </c>
      <c r="H96" s="98">
        <v>1.43</v>
      </c>
      <c r="I96" s="98">
        <v>1.35</v>
      </c>
      <c r="J96" s="14">
        <f t="shared" si="67"/>
        <v>1.5</v>
      </c>
      <c r="K96" s="14">
        <f t="shared" si="68"/>
        <v>1.43</v>
      </c>
      <c r="L96" s="14">
        <f t="shared" si="69"/>
        <v>1.35</v>
      </c>
      <c r="M96" s="14">
        <f t="shared" si="106"/>
        <v>1.5</v>
      </c>
      <c r="N96" s="458"/>
      <c r="O96" s="16">
        <f t="shared" si="58"/>
        <v>0</v>
      </c>
      <c r="P96" s="416"/>
      <c r="Q96" s="417"/>
      <c r="R96" s="417"/>
      <c r="S96" s="417"/>
      <c r="T96" s="418"/>
      <c r="U96" s="33"/>
      <c r="V96" s="34">
        <f t="shared" si="59"/>
        <v>0</v>
      </c>
      <c r="W96" s="34">
        <f t="shared" si="60"/>
        <v>0</v>
      </c>
      <c r="X96" s="435"/>
      <c r="Y96" s="436"/>
      <c r="Z96" s="436"/>
      <c r="AA96" s="436"/>
      <c r="AB96" s="437"/>
      <c r="AC96" s="33"/>
      <c r="AD96" s="34">
        <f t="shared" si="61"/>
        <v>0</v>
      </c>
      <c r="AE96" s="34">
        <f t="shared" si="62"/>
        <v>0</v>
      </c>
      <c r="AF96" s="416"/>
      <c r="AG96" s="417"/>
      <c r="AH96" s="417"/>
      <c r="AI96" s="417"/>
      <c r="AJ96" s="418"/>
      <c r="AK96" s="33"/>
      <c r="AL96" s="34">
        <f t="shared" si="63"/>
        <v>0</v>
      </c>
      <c r="AM96" s="34">
        <f t="shared" si="64"/>
        <v>0</v>
      </c>
      <c r="AN96" s="435"/>
      <c r="AO96" s="436"/>
      <c r="AP96" s="436"/>
      <c r="AQ96" s="436"/>
      <c r="AR96" s="437"/>
      <c r="AS96" s="35"/>
      <c r="AT96" s="50">
        <f t="shared" si="65"/>
        <v>0</v>
      </c>
      <c r="AU96" s="50">
        <f t="shared" si="66"/>
        <v>0</v>
      </c>
      <c r="AV96" s="226">
        <f t="shared" si="86"/>
        <v>0</v>
      </c>
      <c r="AW96" s="114">
        <f t="shared" si="87"/>
        <v>0</v>
      </c>
      <c r="AX96" s="114">
        <f t="shared" si="88"/>
        <v>0</v>
      </c>
      <c r="AY96" s="114"/>
    </row>
    <row r="97" spans="1:51" ht="26" customHeight="1">
      <c r="A97" s="91" t="s">
        <v>85</v>
      </c>
      <c r="B97" s="92"/>
      <c r="C97" s="93" t="s">
        <v>21</v>
      </c>
      <c r="D97" s="92">
        <v>1</v>
      </c>
      <c r="E97" s="92" t="s">
        <v>412</v>
      </c>
      <c r="F97" s="215">
        <v>3</v>
      </c>
      <c r="G97" s="95">
        <v>1.5</v>
      </c>
      <c r="H97" s="95">
        <v>1.43</v>
      </c>
      <c r="I97" s="95">
        <v>1.35</v>
      </c>
      <c r="J97" s="14">
        <f t="shared" si="67"/>
        <v>1.5</v>
      </c>
      <c r="K97" s="14">
        <f t="shared" si="68"/>
        <v>1.43</v>
      </c>
      <c r="L97" s="14">
        <f t="shared" si="69"/>
        <v>1.35</v>
      </c>
      <c r="M97" s="14">
        <f t="shared" si="106"/>
        <v>1.5</v>
      </c>
      <c r="N97" s="458"/>
      <c r="O97" s="16">
        <f t="shared" si="58"/>
        <v>0</v>
      </c>
      <c r="P97" s="416"/>
      <c r="Q97" s="417"/>
      <c r="R97" s="417"/>
      <c r="S97" s="417"/>
      <c r="T97" s="418"/>
      <c r="U97" s="33"/>
      <c r="V97" s="34">
        <f t="shared" si="59"/>
        <v>0</v>
      </c>
      <c r="W97" s="34">
        <f t="shared" si="60"/>
        <v>0</v>
      </c>
      <c r="X97" s="435"/>
      <c r="Y97" s="436"/>
      <c r="Z97" s="436"/>
      <c r="AA97" s="436"/>
      <c r="AB97" s="437"/>
      <c r="AC97" s="33"/>
      <c r="AD97" s="34">
        <f t="shared" si="61"/>
        <v>0</v>
      </c>
      <c r="AE97" s="34">
        <f t="shared" si="62"/>
        <v>0</v>
      </c>
      <c r="AF97" s="416"/>
      <c r="AG97" s="417"/>
      <c r="AH97" s="417"/>
      <c r="AI97" s="417"/>
      <c r="AJ97" s="418"/>
      <c r="AK97" s="33"/>
      <c r="AL97" s="34">
        <f t="shared" si="63"/>
        <v>0</v>
      </c>
      <c r="AM97" s="34">
        <f t="shared" si="64"/>
        <v>0</v>
      </c>
      <c r="AN97" s="435"/>
      <c r="AO97" s="436"/>
      <c r="AP97" s="436"/>
      <c r="AQ97" s="436"/>
      <c r="AR97" s="437"/>
      <c r="AS97" s="35"/>
      <c r="AT97" s="50">
        <f t="shared" si="65"/>
        <v>0</v>
      </c>
      <c r="AU97" s="50">
        <f t="shared" si="66"/>
        <v>0</v>
      </c>
      <c r="AV97" s="226">
        <f t="shared" si="86"/>
        <v>0</v>
      </c>
      <c r="AW97" s="114">
        <f t="shared" si="87"/>
        <v>0</v>
      </c>
      <c r="AX97" s="114">
        <f t="shared" si="88"/>
        <v>0</v>
      </c>
      <c r="AY97" s="114"/>
    </row>
    <row r="98" spans="1:51" ht="26" customHeight="1">
      <c r="A98" s="96" t="s">
        <v>86</v>
      </c>
      <c r="B98" s="97"/>
      <c r="C98" s="89" t="s">
        <v>5</v>
      </c>
      <c r="D98" s="97">
        <v>1</v>
      </c>
      <c r="E98" s="99" t="s">
        <v>412</v>
      </c>
      <c r="F98" s="216">
        <v>3</v>
      </c>
      <c r="G98" s="98">
        <v>1.5</v>
      </c>
      <c r="H98" s="98">
        <v>1.43</v>
      </c>
      <c r="I98" s="98">
        <v>1.35</v>
      </c>
      <c r="J98" s="14">
        <f t="shared" si="67"/>
        <v>1.5</v>
      </c>
      <c r="K98" s="14">
        <f t="shared" si="68"/>
        <v>1.43</v>
      </c>
      <c r="L98" s="14">
        <f t="shared" si="69"/>
        <v>1.35</v>
      </c>
      <c r="M98" s="14">
        <f t="shared" si="106"/>
        <v>1.5</v>
      </c>
      <c r="N98" s="458"/>
      <c r="O98" s="16">
        <f t="shared" si="58"/>
        <v>0</v>
      </c>
      <c r="P98" s="416"/>
      <c r="Q98" s="417"/>
      <c r="R98" s="417"/>
      <c r="S98" s="417"/>
      <c r="T98" s="418"/>
      <c r="U98" s="33"/>
      <c r="V98" s="34">
        <f t="shared" si="59"/>
        <v>0</v>
      </c>
      <c r="W98" s="34">
        <f t="shared" si="60"/>
        <v>0</v>
      </c>
      <c r="X98" s="435"/>
      <c r="Y98" s="436"/>
      <c r="Z98" s="436"/>
      <c r="AA98" s="436"/>
      <c r="AB98" s="437"/>
      <c r="AC98" s="33"/>
      <c r="AD98" s="34">
        <f t="shared" si="61"/>
        <v>0</v>
      </c>
      <c r="AE98" s="34">
        <f t="shared" si="62"/>
        <v>0</v>
      </c>
      <c r="AF98" s="416"/>
      <c r="AG98" s="417"/>
      <c r="AH98" s="417"/>
      <c r="AI98" s="417"/>
      <c r="AJ98" s="418"/>
      <c r="AK98" s="33"/>
      <c r="AL98" s="34">
        <f t="shared" si="63"/>
        <v>0</v>
      </c>
      <c r="AM98" s="34">
        <f t="shared" si="64"/>
        <v>0</v>
      </c>
      <c r="AN98" s="435"/>
      <c r="AO98" s="436"/>
      <c r="AP98" s="436"/>
      <c r="AQ98" s="436"/>
      <c r="AR98" s="437"/>
      <c r="AS98" s="35"/>
      <c r="AT98" s="50">
        <f t="shared" si="65"/>
        <v>0</v>
      </c>
      <c r="AU98" s="50">
        <f t="shared" si="66"/>
        <v>0</v>
      </c>
      <c r="AV98" s="226">
        <f t="shared" si="86"/>
        <v>0</v>
      </c>
      <c r="AW98" s="114">
        <f t="shared" si="87"/>
        <v>0</v>
      </c>
      <c r="AX98" s="114">
        <f t="shared" si="88"/>
        <v>0</v>
      </c>
      <c r="AY98" s="114"/>
    </row>
    <row r="99" spans="1:51" ht="26" customHeight="1">
      <c r="A99" s="213" t="s">
        <v>247</v>
      </c>
      <c r="B99" s="90"/>
      <c r="C99" s="90"/>
      <c r="D99" s="233"/>
      <c r="E99" s="90"/>
      <c r="F99" s="90"/>
      <c r="G99" s="90"/>
      <c r="H99" s="90"/>
      <c r="I99" s="90"/>
      <c r="J99" s="90"/>
      <c r="K99" s="90"/>
      <c r="L99" s="90"/>
      <c r="M99" s="90"/>
      <c r="N99" s="90"/>
      <c r="O99" s="90"/>
      <c r="P99" s="389"/>
      <c r="Q99" s="389"/>
      <c r="R99" s="389"/>
      <c r="S99" s="389"/>
      <c r="T99" s="389"/>
      <c r="U99" s="81"/>
      <c r="V99" s="32"/>
      <c r="W99" s="32"/>
      <c r="X99" s="389"/>
      <c r="Y99" s="389"/>
      <c r="Z99" s="389"/>
      <c r="AA99" s="389"/>
      <c r="AB99" s="389"/>
      <c r="AC99" s="81"/>
      <c r="AD99" s="32"/>
      <c r="AE99" s="32"/>
      <c r="AF99" s="389"/>
      <c r="AG99" s="389"/>
      <c r="AH99" s="389"/>
      <c r="AI99" s="389"/>
      <c r="AJ99" s="389"/>
      <c r="AK99" s="81"/>
      <c r="AL99" s="32"/>
      <c r="AM99" s="32"/>
      <c r="AN99" s="389"/>
      <c r="AO99" s="389"/>
      <c r="AP99" s="389"/>
      <c r="AQ99" s="389"/>
      <c r="AR99" s="389"/>
      <c r="AS99" s="81"/>
      <c r="AT99" s="32"/>
      <c r="AU99" s="32"/>
      <c r="AV99" s="225"/>
      <c r="AW99" s="115"/>
      <c r="AX99" s="115"/>
      <c r="AY99" s="115"/>
    </row>
    <row r="100" spans="1:51" ht="26" customHeight="1">
      <c r="A100" s="91" t="s">
        <v>248</v>
      </c>
      <c r="B100" s="92"/>
      <c r="C100" s="93" t="s">
        <v>249</v>
      </c>
      <c r="D100" s="92">
        <v>16</v>
      </c>
      <c r="E100" s="92" t="s">
        <v>382</v>
      </c>
      <c r="F100" s="215">
        <v>7.95</v>
      </c>
      <c r="G100" s="95">
        <v>3.98</v>
      </c>
      <c r="H100" s="95">
        <v>3.78</v>
      </c>
      <c r="I100" s="95">
        <v>3.58</v>
      </c>
      <c r="J100" s="14">
        <f t="shared" ref="J100:J164" si="107">G100</f>
        <v>3.98</v>
      </c>
      <c r="K100" s="14">
        <f t="shared" ref="K100:K164" si="108">H100</f>
        <v>3.78</v>
      </c>
      <c r="L100" s="14">
        <f t="shared" ref="L100:L164" si="109">I100</f>
        <v>3.58</v>
      </c>
      <c r="M100" s="14">
        <f t="shared" ref="M100:M131" si="110">IF($AX$252="",J100, IF($AX$252="SILVER (5%)",K100, IF($AX$252="GOLD (10%)",L100)))</f>
        <v>3.98</v>
      </c>
      <c r="N100" s="15" t="s">
        <v>450</v>
      </c>
      <c r="O100" s="16">
        <f t="shared" ref="O100:O131" si="111">IF(N100="CARDED (+15¢)",0.15,0)</f>
        <v>0</v>
      </c>
      <c r="P100" s="416"/>
      <c r="Q100" s="417"/>
      <c r="R100" s="417"/>
      <c r="S100" s="417"/>
      <c r="T100" s="418"/>
      <c r="U100" s="33"/>
      <c r="V100" s="34">
        <f t="shared" ref="V100:V131" si="112">P100*($G100+$O100)</f>
        <v>0</v>
      </c>
      <c r="W100" s="34">
        <f t="shared" ref="W100:W131" si="113">P100*($M100+$O100)</f>
        <v>0</v>
      </c>
      <c r="X100" s="435"/>
      <c r="Y100" s="436"/>
      <c r="Z100" s="436"/>
      <c r="AA100" s="436"/>
      <c r="AB100" s="437"/>
      <c r="AC100" s="33"/>
      <c r="AD100" s="34">
        <f t="shared" ref="AD100:AD131" si="114">X100*($G100+$O100)</f>
        <v>0</v>
      </c>
      <c r="AE100" s="34">
        <f t="shared" ref="AE100:AE131" si="115">X100*($M100+$O100)</f>
        <v>0</v>
      </c>
      <c r="AF100" s="416"/>
      <c r="AG100" s="417"/>
      <c r="AH100" s="417"/>
      <c r="AI100" s="417"/>
      <c r="AJ100" s="418"/>
      <c r="AK100" s="33"/>
      <c r="AL100" s="34">
        <f t="shared" ref="AL100:AL131" si="116">AF100*($G100+$O100)</f>
        <v>0</v>
      </c>
      <c r="AM100" s="34">
        <f t="shared" ref="AM100:AM131" si="117">AF100*($M100+$O100)</f>
        <v>0</v>
      </c>
      <c r="AN100" s="435"/>
      <c r="AO100" s="436"/>
      <c r="AP100" s="436"/>
      <c r="AQ100" s="436"/>
      <c r="AR100" s="437"/>
      <c r="AS100" s="35"/>
      <c r="AT100" s="50">
        <f t="shared" ref="AT100:AT131" si="118">AN100*($G100+$O100)</f>
        <v>0</v>
      </c>
      <c r="AU100" s="50">
        <f t="shared" ref="AU100:AU131" si="119">AN100*($M100+$O100)</f>
        <v>0</v>
      </c>
      <c r="AV100" s="226">
        <f t="shared" si="86"/>
        <v>0</v>
      </c>
      <c r="AW100" s="114">
        <f t="shared" si="87"/>
        <v>0</v>
      </c>
      <c r="AX100" s="114">
        <f t="shared" si="88"/>
        <v>0</v>
      </c>
      <c r="AY100" s="114"/>
    </row>
    <row r="101" spans="1:51" ht="26" customHeight="1">
      <c r="A101" s="96" t="s">
        <v>250</v>
      </c>
      <c r="B101" s="97"/>
      <c r="C101" s="89" t="s">
        <v>251</v>
      </c>
      <c r="D101" s="97">
        <v>16</v>
      </c>
      <c r="E101" s="99" t="s">
        <v>382</v>
      </c>
      <c r="F101" s="216">
        <v>7.5</v>
      </c>
      <c r="G101" s="98">
        <v>3.75</v>
      </c>
      <c r="H101" s="98">
        <v>3.56</v>
      </c>
      <c r="I101" s="98">
        <v>3.38</v>
      </c>
      <c r="J101" s="14">
        <f t="shared" si="107"/>
        <v>3.75</v>
      </c>
      <c r="K101" s="14">
        <f t="shared" si="108"/>
        <v>3.56</v>
      </c>
      <c r="L101" s="14">
        <f t="shared" si="109"/>
        <v>3.38</v>
      </c>
      <c r="M101" s="14">
        <f t="shared" si="110"/>
        <v>3.75</v>
      </c>
      <c r="N101" s="15" t="s">
        <v>450</v>
      </c>
      <c r="O101" s="16">
        <f t="shared" si="111"/>
        <v>0</v>
      </c>
      <c r="P101" s="416"/>
      <c r="Q101" s="417"/>
      <c r="R101" s="417"/>
      <c r="S101" s="417"/>
      <c r="T101" s="418"/>
      <c r="U101" s="33"/>
      <c r="V101" s="34">
        <f t="shared" si="112"/>
        <v>0</v>
      </c>
      <c r="W101" s="34">
        <f t="shared" si="113"/>
        <v>0</v>
      </c>
      <c r="X101" s="435"/>
      <c r="Y101" s="436"/>
      <c r="Z101" s="436"/>
      <c r="AA101" s="436"/>
      <c r="AB101" s="437"/>
      <c r="AC101" s="33"/>
      <c r="AD101" s="34">
        <f t="shared" si="114"/>
        <v>0</v>
      </c>
      <c r="AE101" s="34">
        <f t="shared" si="115"/>
        <v>0</v>
      </c>
      <c r="AF101" s="416"/>
      <c r="AG101" s="417"/>
      <c r="AH101" s="417"/>
      <c r="AI101" s="417"/>
      <c r="AJ101" s="418"/>
      <c r="AK101" s="33"/>
      <c r="AL101" s="34">
        <f t="shared" si="116"/>
        <v>0</v>
      </c>
      <c r="AM101" s="34">
        <f t="shared" si="117"/>
        <v>0</v>
      </c>
      <c r="AN101" s="435"/>
      <c r="AO101" s="436"/>
      <c r="AP101" s="436"/>
      <c r="AQ101" s="436"/>
      <c r="AR101" s="437"/>
      <c r="AS101" s="35"/>
      <c r="AT101" s="50">
        <f t="shared" si="118"/>
        <v>0</v>
      </c>
      <c r="AU101" s="50">
        <f t="shared" si="119"/>
        <v>0</v>
      </c>
      <c r="AV101" s="226">
        <f t="shared" si="86"/>
        <v>0</v>
      </c>
      <c r="AW101" s="114">
        <f t="shared" si="87"/>
        <v>0</v>
      </c>
      <c r="AX101" s="114">
        <f t="shared" si="88"/>
        <v>0</v>
      </c>
      <c r="AY101" s="114"/>
    </row>
    <row r="102" spans="1:51" ht="26" customHeight="1">
      <c r="A102" s="91" t="s">
        <v>252</v>
      </c>
      <c r="B102" s="92"/>
      <c r="C102" s="93" t="s">
        <v>253</v>
      </c>
      <c r="D102" s="92">
        <v>16</v>
      </c>
      <c r="E102" s="92" t="s">
        <v>382</v>
      </c>
      <c r="F102" s="215">
        <v>7.5</v>
      </c>
      <c r="G102" s="95">
        <v>3.75</v>
      </c>
      <c r="H102" s="95">
        <v>3.56</v>
      </c>
      <c r="I102" s="95">
        <v>3.38</v>
      </c>
      <c r="J102" s="14">
        <f t="shared" si="107"/>
        <v>3.75</v>
      </c>
      <c r="K102" s="14">
        <f t="shared" si="108"/>
        <v>3.56</v>
      </c>
      <c r="L102" s="14">
        <f t="shared" si="109"/>
        <v>3.38</v>
      </c>
      <c r="M102" s="14">
        <f t="shared" si="110"/>
        <v>3.75</v>
      </c>
      <c r="N102" s="15" t="s">
        <v>450</v>
      </c>
      <c r="O102" s="16">
        <f t="shared" si="111"/>
        <v>0</v>
      </c>
      <c r="P102" s="416"/>
      <c r="Q102" s="417"/>
      <c r="R102" s="417"/>
      <c r="S102" s="417"/>
      <c r="T102" s="418"/>
      <c r="U102" s="33"/>
      <c r="V102" s="34">
        <f t="shared" si="112"/>
        <v>0</v>
      </c>
      <c r="W102" s="34">
        <f t="shared" si="113"/>
        <v>0</v>
      </c>
      <c r="X102" s="435"/>
      <c r="Y102" s="436"/>
      <c r="Z102" s="436"/>
      <c r="AA102" s="436"/>
      <c r="AB102" s="437"/>
      <c r="AC102" s="33"/>
      <c r="AD102" s="34">
        <f t="shared" si="114"/>
        <v>0</v>
      </c>
      <c r="AE102" s="34">
        <f t="shared" si="115"/>
        <v>0</v>
      </c>
      <c r="AF102" s="416"/>
      <c r="AG102" s="417"/>
      <c r="AH102" s="417"/>
      <c r="AI102" s="417"/>
      <c r="AJ102" s="418"/>
      <c r="AK102" s="33"/>
      <c r="AL102" s="34">
        <f t="shared" si="116"/>
        <v>0</v>
      </c>
      <c r="AM102" s="34">
        <f t="shared" si="117"/>
        <v>0</v>
      </c>
      <c r="AN102" s="435"/>
      <c r="AO102" s="436"/>
      <c r="AP102" s="436"/>
      <c r="AQ102" s="436"/>
      <c r="AR102" s="437"/>
      <c r="AS102" s="35"/>
      <c r="AT102" s="50">
        <f t="shared" si="118"/>
        <v>0</v>
      </c>
      <c r="AU102" s="50">
        <f t="shared" si="119"/>
        <v>0</v>
      </c>
      <c r="AV102" s="226">
        <f t="shared" si="86"/>
        <v>0</v>
      </c>
      <c r="AW102" s="114">
        <f t="shared" si="87"/>
        <v>0</v>
      </c>
      <c r="AX102" s="114">
        <f t="shared" si="88"/>
        <v>0</v>
      </c>
      <c r="AY102" s="114"/>
    </row>
    <row r="103" spans="1:51" ht="26" customHeight="1">
      <c r="A103" s="96" t="s">
        <v>254</v>
      </c>
      <c r="B103" s="97"/>
      <c r="C103" s="89" t="s">
        <v>255</v>
      </c>
      <c r="D103" s="97">
        <v>16</v>
      </c>
      <c r="E103" s="99" t="s">
        <v>382</v>
      </c>
      <c r="F103" s="216">
        <v>7.5</v>
      </c>
      <c r="G103" s="98">
        <v>3.75</v>
      </c>
      <c r="H103" s="98">
        <v>3.56</v>
      </c>
      <c r="I103" s="98">
        <v>3.38</v>
      </c>
      <c r="J103" s="14">
        <f t="shared" si="107"/>
        <v>3.75</v>
      </c>
      <c r="K103" s="14">
        <f t="shared" si="108"/>
        <v>3.56</v>
      </c>
      <c r="L103" s="14">
        <f t="shared" si="109"/>
        <v>3.38</v>
      </c>
      <c r="M103" s="14">
        <f t="shared" si="110"/>
        <v>3.75</v>
      </c>
      <c r="N103" s="15" t="s">
        <v>450</v>
      </c>
      <c r="O103" s="16">
        <f t="shared" si="111"/>
        <v>0</v>
      </c>
      <c r="P103" s="416"/>
      <c r="Q103" s="417"/>
      <c r="R103" s="417"/>
      <c r="S103" s="417"/>
      <c r="T103" s="418"/>
      <c r="U103" s="33"/>
      <c r="V103" s="34">
        <f t="shared" si="112"/>
        <v>0</v>
      </c>
      <c r="W103" s="34">
        <f t="shared" si="113"/>
        <v>0</v>
      </c>
      <c r="X103" s="435"/>
      <c r="Y103" s="436"/>
      <c r="Z103" s="436"/>
      <c r="AA103" s="436"/>
      <c r="AB103" s="437"/>
      <c r="AC103" s="33"/>
      <c r="AD103" s="34">
        <f t="shared" si="114"/>
        <v>0</v>
      </c>
      <c r="AE103" s="34">
        <f t="shared" si="115"/>
        <v>0</v>
      </c>
      <c r="AF103" s="416"/>
      <c r="AG103" s="417"/>
      <c r="AH103" s="417"/>
      <c r="AI103" s="417"/>
      <c r="AJ103" s="418"/>
      <c r="AK103" s="33"/>
      <c r="AL103" s="34">
        <f t="shared" si="116"/>
        <v>0</v>
      </c>
      <c r="AM103" s="34">
        <f t="shared" si="117"/>
        <v>0</v>
      </c>
      <c r="AN103" s="435"/>
      <c r="AO103" s="436"/>
      <c r="AP103" s="436"/>
      <c r="AQ103" s="436"/>
      <c r="AR103" s="437"/>
      <c r="AS103" s="35"/>
      <c r="AT103" s="50">
        <f t="shared" si="118"/>
        <v>0</v>
      </c>
      <c r="AU103" s="50">
        <f t="shared" si="119"/>
        <v>0</v>
      </c>
      <c r="AV103" s="226">
        <f t="shared" si="86"/>
        <v>0</v>
      </c>
      <c r="AW103" s="114">
        <f t="shared" si="87"/>
        <v>0</v>
      </c>
      <c r="AX103" s="114">
        <f t="shared" si="88"/>
        <v>0</v>
      </c>
      <c r="AY103" s="114"/>
    </row>
    <row r="104" spans="1:51" ht="26" customHeight="1">
      <c r="A104" s="91" t="s">
        <v>256</v>
      </c>
      <c r="B104" s="92"/>
      <c r="C104" s="93" t="s">
        <v>257</v>
      </c>
      <c r="D104" s="92">
        <v>16</v>
      </c>
      <c r="E104" s="92" t="s">
        <v>382</v>
      </c>
      <c r="F104" s="215">
        <v>7.5</v>
      </c>
      <c r="G104" s="95">
        <v>3.75</v>
      </c>
      <c r="H104" s="95">
        <v>3.56</v>
      </c>
      <c r="I104" s="95">
        <v>3.38</v>
      </c>
      <c r="J104" s="14">
        <f t="shared" si="107"/>
        <v>3.75</v>
      </c>
      <c r="K104" s="14">
        <f t="shared" si="108"/>
        <v>3.56</v>
      </c>
      <c r="L104" s="14">
        <f t="shared" si="109"/>
        <v>3.38</v>
      </c>
      <c r="M104" s="14">
        <f t="shared" si="110"/>
        <v>3.75</v>
      </c>
      <c r="N104" s="15" t="s">
        <v>450</v>
      </c>
      <c r="O104" s="16">
        <f t="shared" si="111"/>
        <v>0</v>
      </c>
      <c r="P104" s="416"/>
      <c r="Q104" s="417"/>
      <c r="R104" s="417"/>
      <c r="S104" s="417"/>
      <c r="T104" s="418"/>
      <c r="U104" s="33"/>
      <c r="V104" s="34">
        <f t="shared" si="112"/>
        <v>0</v>
      </c>
      <c r="W104" s="34">
        <f t="shared" si="113"/>
        <v>0</v>
      </c>
      <c r="X104" s="435"/>
      <c r="Y104" s="436"/>
      <c r="Z104" s="436"/>
      <c r="AA104" s="436"/>
      <c r="AB104" s="437"/>
      <c r="AC104" s="33"/>
      <c r="AD104" s="34">
        <f t="shared" si="114"/>
        <v>0</v>
      </c>
      <c r="AE104" s="34">
        <f t="shared" si="115"/>
        <v>0</v>
      </c>
      <c r="AF104" s="416"/>
      <c r="AG104" s="417"/>
      <c r="AH104" s="417"/>
      <c r="AI104" s="417"/>
      <c r="AJ104" s="418"/>
      <c r="AK104" s="33"/>
      <c r="AL104" s="34">
        <f t="shared" si="116"/>
        <v>0</v>
      </c>
      <c r="AM104" s="34">
        <f t="shared" si="117"/>
        <v>0</v>
      </c>
      <c r="AN104" s="435"/>
      <c r="AO104" s="436"/>
      <c r="AP104" s="436"/>
      <c r="AQ104" s="436"/>
      <c r="AR104" s="437"/>
      <c r="AS104" s="35"/>
      <c r="AT104" s="50">
        <f t="shared" si="118"/>
        <v>0</v>
      </c>
      <c r="AU104" s="50">
        <f t="shared" si="119"/>
        <v>0</v>
      </c>
      <c r="AV104" s="226">
        <f t="shared" si="86"/>
        <v>0</v>
      </c>
      <c r="AW104" s="114">
        <f t="shared" si="87"/>
        <v>0</v>
      </c>
      <c r="AX104" s="114">
        <f t="shared" si="88"/>
        <v>0</v>
      </c>
      <c r="AY104" s="114"/>
    </row>
    <row r="105" spans="1:51" ht="26" customHeight="1">
      <c r="A105" s="96" t="s">
        <v>258</v>
      </c>
      <c r="B105" s="97"/>
      <c r="C105" s="89" t="s">
        <v>259</v>
      </c>
      <c r="D105" s="97">
        <v>45</v>
      </c>
      <c r="E105" s="99" t="s">
        <v>260</v>
      </c>
      <c r="F105" s="216">
        <v>5.5</v>
      </c>
      <c r="G105" s="98">
        <v>2.75</v>
      </c>
      <c r="H105" s="98">
        <v>2.61</v>
      </c>
      <c r="I105" s="98">
        <v>2.48</v>
      </c>
      <c r="J105" s="14">
        <f t="shared" si="107"/>
        <v>2.75</v>
      </c>
      <c r="K105" s="14">
        <f t="shared" si="108"/>
        <v>2.61</v>
      </c>
      <c r="L105" s="14">
        <f t="shared" si="109"/>
        <v>2.48</v>
      </c>
      <c r="M105" s="14">
        <f t="shared" si="110"/>
        <v>2.75</v>
      </c>
      <c r="N105" s="15" t="s">
        <v>450</v>
      </c>
      <c r="O105" s="16">
        <f t="shared" si="111"/>
        <v>0</v>
      </c>
      <c r="P105" s="416"/>
      <c r="Q105" s="417"/>
      <c r="R105" s="417"/>
      <c r="S105" s="417"/>
      <c r="T105" s="418"/>
      <c r="U105" s="33"/>
      <c r="V105" s="34">
        <f t="shared" si="112"/>
        <v>0</v>
      </c>
      <c r="W105" s="34">
        <f t="shared" si="113"/>
        <v>0</v>
      </c>
      <c r="X105" s="435"/>
      <c r="Y105" s="436"/>
      <c r="Z105" s="436"/>
      <c r="AA105" s="436"/>
      <c r="AB105" s="437"/>
      <c r="AC105" s="33"/>
      <c r="AD105" s="34">
        <f t="shared" si="114"/>
        <v>0</v>
      </c>
      <c r="AE105" s="34">
        <f t="shared" si="115"/>
        <v>0</v>
      </c>
      <c r="AF105" s="416"/>
      <c r="AG105" s="417"/>
      <c r="AH105" s="417"/>
      <c r="AI105" s="417"/>
      <c r="AJ105" s="418"/>
      <c r="AK105" s="33"/>
      <c r="AL105" s="34">
        <f t="shared" si="116"/>
        <v>0</v>
      </c>
      <c r="AM105" s="34">
        <f t="shared" si="117"/>
        <v>0</v>
      </c>
      <c r="AN105" s="435"/>
      <c r="AO105" s="436"/>
      <c r="AP105" s="436"/>
      <c r="AQ105" s="436"/>
      <c r="AR105" s="437"/>
      <c r="AS105" s="35"/>
      <c r="AT105" s="50">
        <f t="shared" si="118"/>
        <v>0</v>
      </c>
      <c r="AU105" s="50">
        <f t="shared" si="119"/>
        <v>0</v>
      </c>
      <c r="AV105" s="226">
        <f t="shared" si="86"/>
        <v>0</v>
      </c>
      <c r="AW105" s="114">
        <f t="shared" si="87"/>
        <v>0</v>
      </c>
      <c r="AX105" s="114">
        <f t="shared" si="88"/>
        <v>0</v>
      </c>
      <c r="AY105" s="114"/>
    </row>
    <row r="106" spans="1:51" ht="26" customHeight="1">
      <c r="A106" s="91" t="s">
        <v>261</v>
      </c>
      <c r="B106" s="92"/>
      <c r="C106" s="93" t="s">
        <v>262</v>
      </c>
      <c r="D106" s="92">
        <v>45</v>
      </c>
      <c r="E106" s="92" t="s">
        <v>260</v>
      </c>
      <c r="F106" s="215">
        <v>5.5</v>
      </c>
      <c r="G106" s="95">
        <v>2.75</v>
      </c>
      <c r="H106" s="95">
        <v>2.61</v>
      </c>
      <c r="I106" s="95">
        <v>2.48</v>
      </c>
      <c r="J106" s="14">
        <f t="shared" si="107"/>
        <v>2.75</v>
      </c>
      <c r="K106" s="14">
        <f t="shared" si="108"/>
        <v>2.61</v>
      </c>
      <c r="L106" s="14">
        <f t="shared" si="109"/>
        <v>2.48</v>
      </c>
      <c r="M106" s="14">
        <f t="shared" si="110"/>
        <v>2.75</v>
      </c>
      <c r="N106" s="15" t="s">
        <v>450</v>
      </c>
      <c r="O106" s="16">
        <f t="shared" si="111"/>
        <v>0</v>
      </c>
      <c r="P106" s="416"/>
      <c r="Q106" s="417"/>
      <c r="R106" s="417"/>
      <c r="S106" s="417"/>
      <c r="T106" s="418"/>
      <c r="U106" s="33"/>
      <c r="V106" s="34">
        <f t="shared" si="112"/>
        <v>0</v>
      </c>
      <c r="W106" s="34">
        <f t="shared" si="113"/>
        <v>0</v>
      </c>
      <c r="X106" s="435"/>
      <c r="Y106" s="436"/>
      <c r="Z106" s="436"/>
      <c r="AA106" s="436"/>
      <c r="AB106" s="437"/>
      <c r="AC106" s="33"/>
      <c r="AD106" s="34">
        <f t="shared" si="114"/>
        <v>0</v>
      </c>
      <c r="AE106" s="34">
        <f t="shared" si="115"/>
        <v>0</v>
      </c>
      <c r="AF106" s="416"/>
      <c r="AG106" s="417"/>
      <c r="AH106" s="417"/>
      <c r="AI106" s="417"/>
      <c r="AJ106" s="418"/>
      <c r="AK106" s="33"/>
      <c r="AL106" s="34">
        <f t="shared" si="116"/>
        <v>0</v>
      </c>
      <c r="AM106" s="34">
        <f t="shared" si="117"/>
        <v>0</v>
      </c>
      <c r="AN106" s="435"/>
      <c r="AO106" s="436"/>
      <c r="AP106" s="436"/>
      <c r="AQ106" s="436"/>
      <c r="AR106" s="437"/>
      <c r="AS106" s="35"/>
      <c r="AT106" s="50">
        <f t="shared" si="118"/>
        <v>0</v>
      </c>
      <c r="AU106" s="50">
        <f t="shared" si="119"/>
        <v>0</v>
      </c>
      <c r="AV106" s="226">
        <f t="shared" si="86"/>
        <v>0</v>
      </c>
      <c r="AW106" s="114">
        <f t="shared" si="87"/>
        <v>0</v>
      </c>
      <c r="AX106" s="114">
        <f t="shared" si="88"/>
        <v>0</v>
      </c>
      <c r="AY106" s="114"/>
    </row>
    <row r="107" spans="1:51" ht="26" customHeight="1">
      <c r="A107" s="96" t="s">
        <v>263</v>
      </c>
      <c r="B107" s="97"/>
      <c r="C107" s="89" t="s">
        <v>264</v>
      </c>
      <c r="D107" s="97">
        <v>45</v>
      </c>
      <c r="E107" s="99" t="s">
        <v>260</v>
      </c>
      <c r="F107" s="216">
        <v>5.5</v>
      </c>
      <c r="G107" s="98">
        <v>2.75</v>
      </c>
      <c r="H107" s="98">
        <v>2.61</v>
      </c>
      <c r="I107" s="98">
        <v>2.48</v>
      </c>
      <c r="J107" s="14">
        <f t="shared" si="107"/>
        <v>2.75</v>
      </c>
      <c r="K107" s="14">
        <f t="shared" si="108"/>
        <v>2.61</v>
      </c>
      <c r="L107" s="14">
        <f t="shared" si="109"/>
        <v>2.48</v>
      </c>
      <c r="M107" s="14">
        <f t="shared" si="110"/>
        <v>2.75</v>
      </c>
      <c r="N107" s="15" t="s">
        <v>450</v>
      </c>
      <c r="O107" s="16">
        <f t="shared" si="111"/>
        <v>0</v>
      </c>
      <c r="P107" s="416"/>
      <c r="Q107" s="417"/>
      <c r="R107" s="417"/>
      <c r="S107" s="417"/>
      <c r="T107" s="418"/>
      <c r="U107" s="33"/>
      <c r="V107" s="34">
        <f t="shared" si="112"/>
        <v>0</v>
      </c>
      <c r="W107" s="34">
        <f t="shared" si="113"/>
        <v>0</v>
      </c>
      <c r="X107" s="435"/>
      <c r="Y107" s="436"/>
      <c r="Z107" s="436"/>
      <c r="AA107" s="436"/>
      <c r="AB107" s="437"/>
      <c r="AC107" s="33"/>
      <c r="AD107" s="34">
        <f t="shared" si="114"/>
        <v>0</v>
      </c>
      <c r="AE107" s="34">
        <f t="shared" si="115"/>
        <v>0</v>
      </c>
      <c r="AF107" s="416"/>
      <c r="AG107" s="417"/>
      <c r="AH107" s="417"/>
      <c r="AI107" s="417"/>
      <c r="AJ107" s="418"/>
      <c r="AK107" s="33"/>
      <c r="AL107" s="34">
        <f t="shared" si="116"/>
        <v>0</v>
      </c>
      <c r="AM107" s="34">
        <f t="shared" si="117"/>
        <v>0</v>
      </c>
      <c r="AN107" s="435"/>
      <c r="AO107" s="436"/>
      <c r="AP107" s="436"/>
      <c r="AQ107" s="436"/>
      <c r="AR107" s="437"/>
      <c r="AS107" s="35"/>
      <c r="AT107" s="50">
        <f t="shared" si="118"/>
        <v>0</v>
      </c>
      <c r="AU107" s="50">
        <f t="shared" si="119"/>
        <v>0</v>
      </c>
      <c r="AV107" s="226">
        <f t="shared" si="86"/>
        <v>0</v>
      </c>
      <c r="AW107" s="114">
        <f t="shared" si="87"/>
        <v>0</v>
      </c>
      <c r="AX107" s="114">
        <f t="shared" si="88"/>
        <v>0</v>
      </c>
      <c r="AY107" s="114"/>
    </row>
    <row r="108" spans="1:51" ht="26" customHeight="1">
      <c r="A108" s="91" t="s">
        <v>265</v>
      </c>
      <c r="B108" s="92"/>
      <c r="C108" s="93" t="s">
        <v>266</v>
      </c>
      <c r="D108" s="92">
        <v>45</v>
      </c>
      <c r="E108" s="92" t="s">
        <v>267</v>
      </c>
      <c r="F108" s="215">
        <v>5.5</v>
      </c>
      <c r="G108" s="95">
        <v>2.75</v>
      </c>
      <c r="H108" s="95">
        <v>2.61</v>
      </c>
      <c r="I108" s="95">
        <v>2.48</v>
      </c>
      <c r="J108" s="14">
        <f t="shared" si="107"/>
        <v>2.75</v>
      </c>
      <c r="K108" s="14">
        <f t="shared" si="108"/>
        <v>2.61</v>
      </c>
      <c r="L108" s="14">
        <f t="shared" si="109"/>
        <v>2.48</v>
      </c>
      <c r="M108" s="14">
        <f t="shared" si="110"/>
        <v>2.75</v>
      </c>
      <c r="N108" s="15" t="s">
        <v>450</v>
      </c>
      <c r="O108" s="16">
        <f t="shared" si="111"/>
        <v>0</v>
      </c>
      <c r="P108" s="416"/>
      <c r="Q108" s="417"/>
      <c r="R108" s="417"/>
      <c r="S108" s="417"/>
      <c r="T108" s="418"/>
      <c r="U108" s="33"/>
      <c r="V108" s="34">
        <f t="shared" si="112"/>
        <v>0</v>
      </c>
      <c r="W108" s="34">
        <f t="shared" si="113"/>
        <v>0</v>
      </c>
      <c r="X108" s="435"/>
      <c r="Y108" s="436"/>
      <c r="Z108" s="436"/>
      <c r="AA108" s="436"/>
      <c r="AB108" s="437"/>
      <c r="AC108" s="33"/>
      <c r="AD108" s="34">
        <f t="shared" si="114"/>
        <v>0</v>
      </c>
      <c r="AE108" s="34">
        <f t="shared" si="115"/>
        <v>0</v>
      </c>
      <c r="AF108" s="416"/>
      <c r="AG108" s="417"/>
      <c r="AH108" s="417"/>
      <c r="AI108" s="417"/>
      <c r="AJ108" s="418"/>
      <c r="AK108" s="33"/>
      <c r="AL108" s="34">
        <f t="shared" si="116"/>
        <v>0</v>
      </c>
      <c r="AM108" s="34">
        <f t="shared" si="117"/>
        <v>0</v>
      </c>
      <c r="AN108" s="435"/>
      <c r="AO108" s="436"/>
      <c r="AP108" s="436"/>
      <c r="AQ108" s="436"/>
      <c r="AR108" s="437"/>
      <c r="AS108" s="35"/>
      <c r="AT108" s="50">
        <f t="shared" si="118"/>
        <v>0</v>
      </c>
      <c r="AU108" s="50">
        <f t="shared" si="119"/>
        <v>0</v>
      </c>
      <c r="AV108" s="226">
        <f t="shared" si="86"/>
        <v>0</v>
      </c>
      <c r="AW108" s="114">
        <f t="shared" si="87"/>
        <v>0</v>
      </c>
      <c r="AX108" s="114">
        <f t="shared" si="88"/>
        <v>0</v>
      </c>
      <c r="AY108" s="114"/>
    </row>
    <row r="109" spans="1:51" ht="26" customHeight="1">
      <c r="A109" s="96" t="s">
        <v>268</v>
      </c>
      <c r="B109" s="97"/>
      <c r="C109" s="89" t="s">
        <v>269</v>
      </c>
      <c r="D109" s="97">
        <v>45</v>
      </c>
      <c r="E109" s="99" t="s">
        <v>267</v>
      </c>
      <c r="F109" s="216">
        <v>5.5</v>
      </c>
      <c r="G109" s="98">
        <v>2.75</v>
      </c>
      <c r="H109" s="98">
        <v>2.61</v>
      </c>
      <c r="I109" s="98">
        <v>2.48</v>
      </c>
      <c r="J109" s="14">
        <f t="shared" si="107"/>
        <v>2.75</v>
      </c>
      <c r="K109" s="14">
        <f t="shared" si="108"/>
        <v>2.61</v>
      </c>
      <c r="L109" s="14">
        <f t="shared" si="109"/>
        <v>2.48</v>
      </c>
      <c r="M109" s="14">
        <f t="shared" si="110"/>
        <v>2.75</v>
      </c>
      <c r="N109" s="15" t="s">
        <v>450</v>
      </c>
      <c r="O109" s="16">
        <f t="shared" si="111"/>
        <v>0</v>
      </c>
      <c r="P109" s="416"/>
      <c r="Q109" s="417"/>
      <c r="R109" s="417"/>
      <c r="S109" s="417"/>
      <c r="T109" s="418"/>
      <c r="U109" s="33"/>
      <c r="V109" s="34">
        <f t="shared" si="112"/>
        <v>0</v>
      </c>
      <c r="W109" s="34">
        <f t="shared" si="113"/>
        <v>0</v>
      </c>
      <c r="X109" s="435"/>
      <c r="Y109" s="436"/>
      <c r="Z109" s="436"/>
      <c r="AA109" s="436"/>
      <c r="AB109" s="437"/>
      <c r="AC109" s="33"/>
      <c r="AD109" s="34">
        <f t="shared" si="114"/>
        <v>0</v>
      </c>
      <c r="AE109" s="34">
        <f t="shared" si="115"/>
        <v>0</v>
      </c>
      <c r="AF109" s="416"/>
      <c r="AG109" s="417"/>
      <c r="AH109" s="417"/>
      <c r="AI109" s="417"/>
      <c r="AJ109" s="418"/>
      <c r="AK109" s="33"/>
      <c r="AL109" s="34">
        <f t="shared" si="116"/>
        <v>0</v>
      </c>
      <c r="AM109" s="34">
        <f t="shared" si="117"/>
        <v>0</v>
      </c>
      <c r="AN109" s="435"/>
      <c r="AO109" s="436"/>
      <c r="AP109" s="436"/>
      <c r="AQ109" s="436"/>
      <c r="AR109" s="437"/>
      <c r="AS109" s="35"/>
      <c r="AT109" s="50">
        <f t="shared" si="118"/>
        <v>0</v>
      </c>
      <c r="AU109" s="50">
        <f t="shared" si="119"/>
        <v>0</v>
      </c>
      <c r="AV109" s="226">
        <f t="shared" si="86"/>
        <v>0</v>
      </c>
      <c r="AW109" s="114">
        <f t="shared" si="87"/>
        <v>0</v>
      </c>
      <c r="AX109" s="114">
        <f t="shared" si="88"/>
        <v>0</v>
      </c>
      <c r="AY109" s="114"/>
    </row>
    <row r="110" spans="1:51" ht="26" customHeight="1">
      <c r="A110" s="91" t="s">
        <v>270</v>
      </c>
      <c r="B110" s="92"/>
      <c r="C110" s="93" t="s">
        <v>271</v>
      </c>
      <c r="D110" s="92">
        <v>45</v>
      </c>
      <c r="E110" s="92" t="s">
        <v>267</v>
      </c>
      <c r="F110" s="215">
        <v>5.5</v>
      </c>
      <c r="G110" s="95">
        <v>2.75</v>
      </c>
      <c r="H110" s="95">
        <v>2.61</v>
      </c>
      <c r="I110" s="95">
        <v>2.48</v>
      </c>
      <c r="J110" s="14">
        <f t="shared" si="107"/>
        <v>2.75</v>
      </c>
      <c r="K110" s="14">
        <f t="shared" si="108"/>
        <v>2.61</v>
      </c>
      <c r="L110" s="14">
        <f t="shared" si="109"/>
        <v>2.48</v>
      </c>
      <c r="M110" s="14">
        <f t="shared" si="110"/>
        <v>2.75</v>
      </c>
      <c r="N110" s="15" t="s">
        <v>450</v>
      </c>
      <c r="O110" s="16">
        <f t="shared" si="111"/>
        <v>0</v>
      </c>
      <c r="P110" s="416"/>
      <c r="Q110" s="417"/>
      <c r="R110" s="417"/>
      <c r="S110" s="417"/>
      <c r="T110" s="418"/>
      <c r="U110" s="33"/>
      <c r="V110" s="34">
        <f t="shared" si="112"/>
        <v>0</v>
      </c>
      <c r="W110" s="34">
        <f t="shared" si="113"/>
        <v>0</v>
      </c>
      <c r="X110" s="435"/>
      <c r="Y110" s="436"/>
      <c r="Z110" s="436"/>
      <c r="AA110" s="436"/>
      <c r="AB110" s="437"/>
      <c r="AC110" s="33"/>
      <c r="AD110" s="34">
        <f t="shared" si="114"/>
        <v>0</v>
      </c>
      <c r="AE110" s="34">
        <f t="shared" si="115"/>
        <v>0</v>
      </c>
      <c r="AF110" s="416"/>
      <c r="AG110" s="417"/>
      <c r="AH110" s="417"/>
      <c r="AI110" s="417"/>
      <c r="AJ110" s="418"/>
      <c r="AK110" s="33"/>
      <c r="AL110" s="34">
        <f t="shared" si="116"/>
        <v>0</v>
      </c>
      <c r="AM110" s="34">
        <f t="shared" si="117"/>
        <v>0</v>
      </c>
      <c r="AN110" s="435"/>
      <c r="AO110" s="436"/>
      <c r="AP110" s="436"/>
      <c r="AQ110" s="436"/>
      <c r="AR110" s="437"/>
      <c r="AS110" s="35"/>
      <c r="AT110" s="50">
        <f t="shared" si="118"/>
        <v>0</v>
      </c>
      <c r="AU110" s="50">
        <f t="shared" si="119"/>
        <v>0</v>
      </c>
      <c r="AV110" s="226">
        <f t="shared" si="86"/>
        <v>0</v>
      </c>
      <c r="AW110" s="114">
        <f t="shared" si="87"/>
        <v>0</v>
      </c>
      <c r="AX110" s="114">
        <f t="shared" si="88"/>
        <v>0</v>
      </c>
      <c r="AY110" s="114"/>
    </row>
    <row r="111" spans="1:51" ht="26" customHeight="1">
      <c r="A111" s="96" t="s">
        <v>272</v>
      </c>
      <c r="B111" s="97"/>
      <c r="C111" s="89" t="s">
        <v>87</v>
      </c>
      <c r="D111" s="97">
        <v>1</v>
      </c>
      <c r="E111" s="99" t="s">
        <v>273</v>
      </c>
      <c r="F111" s="216">
        <v>4.95</v>
      </c>
      <c r="G111" s="98">
        <v>2.48</v>
      </c>
      <c r="H111" s="98">
        <v>2.36</v>
      </c>
      <c r="I111" s="98">
        <v>2.23</v>
      </c>
      <c r="J111" s="14">
        <f t="shared" si="107"/>
        <v>2.48</v>
      </c>
      <c r="K111" s="14">
        <f t="shared" si="108"/>
        <v>2.36</v>
      </c>
      <c r="L111" s="14">
        <f t="shared" si="109"/>
        <v>2.23</v>
      </c>
      <c r="M111" s="14">
        <f t="shared" si="110"/>
        <v>2.48</v>
      </c>
      <c r="N111" s="456" t="s">
        <v>453</v>
      </c>
      <c r="O111" s="16">
        <f t="shared" si="111"/>
        <v>0</v>
      </c>
      <c r="P111" s="416"/>
      <c r="Q111" s="417"/>
      <c r="R111" s="417"/>
      <c r="S111" s="417"/>
      <c r="T111" s="418"/>
      <c r="U111" s="33"/>
      <c r="V111" s="34">
        <f t="shared" si="112"/>
        <v>0</v>
      </c>
      <c r="W111" s="34">
        <f t="shared" si="113"/>
        <v>0</v>
      </c>
      <c r="X111" s="435"/>
      <c r="Y111" s="436"/>
      <c r="Z111" s="436"/>
      <c r="AA111" s="436"/>
      <c r="AB111" s="437"/>
      <c r="AC111" s="33"/>
      <c r="AD111" s="34">
        <f t="shared" si="114"/>
        <v>0</v>
      </c>
      <c r="AE111" s="34">
        <f t="shared" si="115"/>
        <v>0</v>
      </c>
      <c r="AF111" s="416"/>
      <c r="AG111" s="417"/>
      <c r="AH111" s="417"/>
      <c r="AI111" s="417"/>
      <c r="AJ111" s="418"/>
      <c r="AK111" s="33"/>
      <c r="AL111" s="34">
        <f t="shared" si="116"/>
        <v>0</v>
      </c>
      <c r="AM111" s="34">
        <f t="shared" si="117"/>
        <v>0</v>
      </c>
      <c r="AN111" s="435"/>
      <c r="AO111" s="436"/>
      <c r="AP111" s="436"/>
      <c r="AQ111" s="436"/>
      <c r="AR111" s="437"/>
      <c r="AS111" s="35"/>
      <c r="AT111" s="50">
        <f t="shared" si="118"/>
        <v>0</v>
      </c>
      <c r="AU111" s="50">
        <f t="shared" si="119"/>
        <v>0</v>
      </c>
      <c r="AV111" s="226">
        <f t="shared" si="86"/>
        <v>0</v>
      </c>
      <c r="AW111" s="114">
        <f t="shared" si="87"/>
        <v>0</v>
      </c>
      <c r="AX111" s="114">
        <f t="shared" si="88"/>
        <v>0</v>
      </c>
      <c r="AY111" s="114"/>
    </row>
    <row r="112" spans="1:51" ht="26" customHeight="1">
      <c r="A112" s="91" t="s">
        <v>274</v>
      </c>
      <c r="B112" s="92"/>
      <c r="C112" s="93" t="s">
        <v>88</v>
      </c>
      <c r="D112" s="92">
        <v>1</v>
      </c>
      <c r="E112" s="92" t="s">
        <v>273</v>
      </c>
      <c r="F112" s="215">
        <v>4.95</v>
      </c>
      <c r="G112" s="95">
        <v>2.48</v>
      </c>
      <c r="H112" s="95">
        <v>2.36</v>
      </c>
      <c r="I112" s="95">
        <v>2.23</v>
      </c>
      <c r="J112" s="14">
        <f t="shared" si="107"/>
        <v>2.48</v>
      </c>
      <c r="K112" s="14">
        <f t="shared" si="108"/>
        <v>2.36</v>
      </c>
      <c r="L112" s="14">
        <f t="shared" si="109"/>
        <v>2.23</v>
      </c>
      <c r="M112" s="14">
        <f t="shared" si="110"/>
        <v>2.48</v>
      </c>
      <c r="N112" s="458"/>
      <c r="O112" s="16">
        <f t="shared" si="111"/>
        <v>0</v>
      </c>
      <c r="P112" s="416"/>
      <c r="Q112" s="417"/>
      <c r="R112" s="417"/>
      <c r="S112" s="417"/>
      <c r="T112" s="418"/>
      <c r="U112" s="33"/>
      <c r="V112" s="34">
        <f t="shared" si="112"/>
        <v>0</v>
      </c>
      <c r="W112" s="34">
        <f t="shared" si="113"/>
        <v>0</v>
      </c>
      <c r="X112" s="435"/>
      <c r="Y112" s="436"/>
      <c r="Z112" s="436"/>
      <c r="AA112" s="436"/>
      <c r="AB112" s="437"/>
      <c r="AC112" s="33"/>
      <c r="AD112" s="34">
        <f t="shared" si="114"/>
        <v>0</v>
      </c>
      <c r="AE112" s="34">
        <f t="shared" si="115"/>
        <v>0</v>
      </c>
      <c r="AF112" s="416"/>
      <c r="AG112" s="417"/>
      <c r="AH112" s="417"/>
      <c r="AI112" s="417"/>
      <c r="AJ112" s="418"/>
      <c r="AK112" s="33"/>
      <c r="AL112" s="34">
        <f t="shared" si="116"/>
        <v>0</v>
      </c>
      <c r="AM112" s="34">
        <f t="shared" si="117"/>
        <v>0</v>
      </c>
      <c r="AN112" s="435"/>
      <c r="AO112" s="436"/>
      <c r="AP112" s="436"/>
      <c r="AQ112" s="436"/>
      <c r="AR112" s="437"/>
      <c r="AS112" s="35"/>
      <c r="AT112" s="50">
        <f t="shared" si="118"/>
        <v>0</v>
      </c>
      <c r="AU112" s="50">
        <f t="shared" si="119"/>
        <v>0</v>
      </c>
      <c r="AV112" s="226">
        <f t="shared" si="86"/>
        <v>0</v>
      </c>
      <c r="AW112" s="114">
        <f t="shared" si="87"/>
        <v>0</v>
      </c>
      <c r="AX112" s="114">
        <f t="shared" si="88"/>
        <v>0</v>
      </c>
      <c r="AY112" s="114"/>
    </row>
    <row r="113" spans="1:51" ht="26" customHeight="1">
      <c r="A113" s="96" t="s">
        <v>275</v>
      </c>
      <c r="B113" s="97"/>
      <c r="C113" s="89" t="s">
        <v>89</v>
      </c>
      <c r="D113" s="97">
        <v>1</v>
      </c>
      <c r="E113" s="99" t="s">
        <v>273</v>
      </c>
      <c r="F113" s="216">
        <v>4.95</v>
      </c>
      <c r="G113" s="98">
        <v>2.48</v>
      </c>
      <c r="H113" s="98">
        <v>2.36</v>
      </c>
      <c r="I113" s="98">
        <v>2.23</v>
      </c>
      <c r="J113" s="14">
        <f t="shared" si="107"/>
        <v>2.48</v>
      </c>
      <c r="K113" s="14">
        <f t="shared" si="108"/>
        <v>2.36</v>
      </c>
      <c r="L113" s="14">
        <f t="shared" si="109"/>
        <v>2.23</v>
      </c>
      <c r="M113" s="14">
        <f t="shared" si="110"/>
        <v>2.48</v>
      </c>
      <c r="N113" s="458"/>
      <c r="O113" s="16">
        <f t="shared" si="111"/>
        <v>0</v>
      </c>
      <c r="P113" s="416"/>
      <c r="Q113" s="417"/>
      <c r="R113" s="417"/>
      <c r="S113" s="417"/>
      <c r="T113" s="418"/>
      <c r="U113" s="33"/>
      <c r="V113" s="34">
        <f t="shared" si="112"/>
        <v>0</v>
      </c>
      <c r="W113" s="34">
        <f t="shared" si="113"/>
        <v>0</v>
      </c>
      <c r="X113" s="435"/>
      <c r="Y113" s="436"/>
      <c r="Z113" s="436"/>
      <c r="AA113" s="436"/>
      <c r="AB113" s="437"/>
      <c r="AC113" s="33"/>
      <c r="AD113" s="34">
        <f t="shared" si="114"/>
        <v>0</v>
      </c>
      <c r="AE113" s="34">
        <f t="shared" si="115"/>
        <v>0</v>
      </c>
      <c r="AF113" s="416"/>
      <c r="AG113" s="417"/>
      <c r="AH113" s="417"/>
      <c r="AI113" s="417"/>
      <c r="AJ113" s="418"/>
      <c r="AK113" s="33"/>
      <c r="AL113" s="34">
        <f t="shared" si="116"/>
        <v>0</v>
      </c>
      <c r="AM113" s="34">
        <f t="shared" si="117"/>
        <v>0</v>
      </c>
      <c r="AN113" s="435"/>
      <c r="AO113" s="436"/>
      <c r="AP113" s="436"/>
      <c r="AQ113" s="436"/>
      <c r="AR113" s="437"/>
      <c r="AS113" s="35"/>
      <c r="AT113" s="50">
        <f t="shared" si="118"/>
        <v>0</v>
      </c>
      <c r="AU113" s="50">
        <f t="shared" si="119"/>
        <v>0</v>
      </c>
      <c r="AV113" s="226">
        <f t="shared" si="86"/>
        <v>0</v>
      </c>
      <c r="AW113" s="114">
        <f t="shared" si="87"/>
        <v>0</v>
      </c>
      <c r="AX113" s="114">
        <f t="shared" si="88"/>
        <v>0</v>
      </c>
      <c r="AY113" s="114"/>
    </row>
    <row r="114" spans="1:51" ht="26" customHeight="1">
      <c r="A114" s="91" t="s">
        <v>276</v>
      </c>
      <c r="B114" s="92"/>
      <c r="C114" s="93" t="s">
        <v>90</v>
      </c>
      <c r="D114" s="92">
        <v>1</v>
      </c>
      <c r="E114" s="92" t="s">
        <v>273</v>
      </c>
      <c r="F114" s="215">
        <v>4.95</v>
      </c>
      <c r="G114" s="95">
        <v>2.48</v>
      </c>
      <c r="H114" s="95">
        <v>2.36</v>
      </c>
      <c r="I114" s="95">
        <v>2.23</v>
      </c>
      <c r="J114" s="14">
        <f t="shared" si="107"/>
        <v>2.48</v>
      </c>
      <c r="K114" s="14">
        <f t="shared" si="108"/>
        <v>2.36</v>
      </c>
      <c r="L114" s="14">
        <f t="shared" si="109"/>
        <v>2.23</v>
      </c>
      <c r="M114" s="14">
        <f t="shared" si="110"/>
        <v>2.48</v>
      </c>
      <c r="N114" s="458"/>
      <c r="O114" s="16">
        <f t="shared" si="111"/>
        <v>0</v>
      </c>
      <c r="P114" s="416"/>
      <c r="Q114" s="417"/>
      <c r="R114" s="417"/>
      <c r="S114" s="417"/>
      <c r="T114" s="418"/>
      <c r="U114" s="33"/>
      <c r="V114" s="34">
        <f t="shared" si="112"/>
        <v>0</v>
      </c>
      <c r="W114" s="34">
        <f t="shared" si="113"/>
        <v>0</v>
      </c>
      <c r="X114" s="435"/>
      <c r="Y114" s="436"/>
      <c r="Z114" s="436"/>
      <c r="AA114" s="436"/>
      <c r="AB114" s="437"/>
      <c r="AC114" s="33"/>
      <c r="AD114" s="34">
        <f t="shared" si="114"/>
        <v>0</v>
      </c>
      <c r="AE114" s="34">
        <f t="shared" si="115"/>
        <v>0</v>
      </c>
      <c r="AF114" s="416"/>
      <c r="AG114" s="417"/>
      <c r="AH114" s="417"/>
      <c r="AI114" s="417"/>
      <c r="AJ114" s="418"/>
      <c r="AK114" s="33"/>
      <c r="AL114" s="34">
        <f t="shared" si="116"/>
        <v>0</v>
      </c>
      <c r="AM114" s="34">
        <f t="shared" si="117"/>
        <v>0</v>
      </c>
      <c r="AN114" s="435"/>
      <c r="AO114" s="436"/>
      <c r="AP114" s="436"/>
      <c r="AQ114" s="436"/>
      <c r="AR114" s="437"/>
      <c r="AS114" s="35"/>
      <c r="AT114" s="50">
        <f t="shared" si="118"/>
        <v>0</v>
      </c>
      <c r="AU114" s="50">
        <f t="shared" si="119"/>
        <v>0</v>
      </c>
      <c r="AV114" s="226">
        <f t="shared" si="86"/>
        <v>0</v>
      </c>
      <c r="AW114" s="114">
        <f t="shared" si="87"/>
        <v>0</v>
      </c>
      <c r="AX114" s="114">
        <f t="shared" si="88"/>
        <v>0</v>
      </c>
      <c r="AY114" s="114"/>
    </row>
    <row r="115" spans="1:51" ht="26" customHeight="1">
      <c r="A115" s="96" t="s">
        <v>277</v>
      </c>
      <c r="B115" s="97"/>
      <c r="C115" s="89" t="s">
        <v>91</v>
      </c>
      <c r="D115" s="97">
        <v>1</v>
      </c>
      <c r="E115" s="99" t="s">
        <v>273</v>
      </c>
      <c r="F115" s="216">
        <v>4.95</v>
      </c>
      <c r="G115" s="98">
        <v>2.48</v>
      </c>
      <c r="H115" s="98">
        <v>2.36</v>
      </c>
      <c r="I115" s="98">
        <v>2.23</v>
      </c>
      <c r="J115" s="14">
        <f t="shared" si="107"/>
        <v>2.48</v>
      </c>
      <c r="K115" s="14">
        <f t="shared" si="108"/>
        <v>2.36</v>
      </c>
      <c r="L115" s="14">
        <f t="shared" si="109"/>
        <v>2.23</v>
      </c>
      <c r="M115" s="14">
        <f t="shared" si="110"/>
        <v>2.48</v>
      </c>
      <c r="N115" s="458"/>
      <c r="O115" s="16">
        <f t="shared" si="111"/>
        <v>0</v>
      </c>
      <c r="P115" s="416"/>
      <c r="Q115" s="417"/>
      <c r="R115" s="417"/>
      <c r="S115" s="417"/>
      <c r="T115" s="418"/>
      <c r="U115" s="33"/>
      <c r="V115" s="34">
        <f t="shared" si="112"/>
        <v>0</v>
      </c>
      <c r="W115" s="34">
        <f t="shared" si="113"/>
        <v>0</v>
      </c>
      <c r="X115" s="435"/>
      <c r="Y115" s="436"/>
      <c r="Z115" s="436"/>
      <c r="AA115" s="436"/>
      <c r="AB115" s="437"/>
      <c r="AC115" s="33"/>
      <c r="AD115" s="34">
        <f t="shared" si="114"/>
        <v>0</v>
      </c>
      <c r="AE115" s="34">
        <f t="shared" si="115"/>
        <v>0</v>
      </c>
      <c r="AF115" s="416"/>
      <c r="AG115" s="417"/>
      <c r="AH115" s="417"/>
      <c r="AI115" s="417"/>
      <c r="AJ115" s="418"/>
      <c r="AK115" s="33"/>
      <c r="AL115" s="34">
        <f t="shared" si="116"/>
        <v>0</v>
      </c>
      <c r="AM115" s="34">
        <f t="shared" si="117"/>
        <v>0</v>
      </c>
      <c r="AN115" s="435"/>
      <c r="AO115" s="436"/>
      <c r="AP115" s="436"/>
      <c r="AQ115" s="436"/>
      <c r="AR115" s="437"/>
      <c r="AS115" s="35"/>
      <c r="AT115" s="50">
        <f t="shared" si="118"/>
        <v>0</v>
      </c>
      <c r="AU115" s="50">
        <f t="shared" si="119"/>
        <v>0</v>
      </c>
      <c r="AV115" s="226">
        <f t="shared" si="86"/>
        <v>0</v>
      </c>
      <c r="AW115" s="114">
        <f t="shared" si="87"/>
        <v>0</v>
      </c>
      <c r="AX115" s="114">
        <f t="shared" si="88"/>
        <v>0</v>
      </c>
      <c r="AY115" s="114"/>
    </row>
    <row r="116" spans="1:51" ht="26" customHeight="1">
      <c r="A116" s="91" t="s">
        <v>355</v>
      </c>
      <c r="B116" s="92"/>
      <c r="C116" s="93" t="s">
        <v>92</v>
      </c>
      <c r="D116" s="92">
        <v>1</v>
      </c>
      <c r="E116" s="92" t="s">
        <v>356</v>
      </c>
      <c r="F116" s="215">
        <v>4.95</v>
      </c>
      <c r="G116" s="95">
        <v>2.48</v>
      </c>
      <c r="H116" s="95">
        <v>2.36</v>
      </c>
      <c r="I116" s="95">
        <v>2.23</v>
      </c>
      <c r="J116" s="14">
        <f t="shared" si="107"/>
        <v>2.48</v>
      </c>
      <c r="K116" s="14">
        <f t="shared" si="108"/>
        <v>2.36</v>
      </c>
      <c r="L116" s="14">
        <f t="shared" si="109"/>
        <v>2.23</v>
      </c>
      <c r="M116" s="14">
        <f t="shared" si="110"/>
        <v>2.48</v>
      </c>
      <c r="N116" s="458"/>
      <c r="O116" s="16">
        <f t="shared" si="111"/>
        <v>0</v>
      </c>
      <c r="P116" s="416"/>
      <c r="Q116" s="417"/>
      <c r="R116" s="417"/>
      <c r="S116" s="417"/>
      <c r="T116" s="418"/>
      <c r="U116" s="33"/>
      <c r="V116" s="34">
        <f t="shared" si="112"/>
        <v>0</v>
      </c>
      <c r="W116" s="34">
        <f t="shared" si="113"/>
        <v>0</v>
      </c>
      <c r="X116" s="435"/>
      <c r="Y116" s="436"/>
      <c r="Z116" s="436"/>
      <c r="AA116" s="436"/>
      <c r="AB116" s="437"/>
      <c r="AC116" s="33"/>
      <c r="AD116" s="34">
        <f t="shared" si="114"/>
        <v>0</v>
      </c>
      <c r="AE116" s="34">
        <f t="shared" si="115"/>
        <v>0</v>
      </c>
      <c r="AF116" s="416"/>
      <c r="AG116" s="417"/>
      <c r="AH116" s="417"/>
      <c r="AI116" s="417"/>
      <c r="AJ116" s="418"/>
      <c r="AK116" s="33"/>
      <c r="AL116" s="34">
        <f t="shared" si="116"/>
        <v>0</v>
      </c>
      <c r="AM116" s="34">
        <f t="shared" si="117"/>
        <v>0</v>
      </c>
      <c r="AN116" s="435"/>
      <c r="AO116" s="436"/>
      <c r="AP116" s="436"/>
      <c r="AQ116" s="436"/>
      <c r="AR116" s="437"/>
      <c r="AS116" s="35"/>
      <c r="AT116" s="50">
        <f t="shared" si="118"/>
        <v>0</v>
      </c>
      <c r="AU116" s="50">
        <f t="shared" si="119"/>
        <v>0</v>
      </c>
      <c r="AV116" s="226">
        <f t="shared" si="86"/>
        <v>0</v>
      </c>
      <c r="AW116" s="114">
        <f t="shared" si="87"/>
        <v>0</v>
      </c>
      <c r="AX116" s="114">
        <f t="shared" si="88"/>
        <v>0</v>
      </c>
      <c r="AY116" s="114"/>
    </row>
    <row r="117" spans="1:51" ht="26" customHeight="1">
      <c r="A117" s="96" t="s">
        <v>357</v>
      </c>
      <c r="B117" s="97"/>
      <c r="C117" s="89" t="s">
        <v>93</v>
      </c>
      <c r="D117" s="97">
        <v>1</v>
      </c>
      <c r="E117" s="99" t="s">
        <v>356</v>
      </c>
      <c r="F117" s="216">
        <v>4.95</v>
      </c>
      <c r="G117" s="98">
        <v>2.48</v>
      </c>
      <c r="H117" s="98">
        <v>2.36</v>
      </c>
      <c r="I117" s="98">
        <v>2.23</v>
      </c>
      <c r="J117" s="14">
        <f t="shared" si="107"/>
        <v>2.48</v>
      </c>
      <c r="K117" s="14">
        <f t="shared" si="108"/>
        <v>2.36</v>
      </c>
      <c r="L117" s="14">
        <f t="shared" si="109"/>
        <v>2.23</v>
      </c>
      <c r="M117" s="14">
        <f t="shared" si="110"/>
        <v>2.48</v>
      </c>
      <c r="N117" s="458"/>
      <c r="O117" s="16">
        <f t="shared" si="111"/>
        <v>0</v>
      </c>
      <c r="P117" s="416"/>
      <c r="Q117" s="417"/>
      <c r="R117" s="417"/>
      <c r="S117" s="417"/>
      <c r="T117" s="418"/>
      <c r="U117" s="33"/>
      <c r="V117" s="34">
        <f t="shared" si="112"/>
        <v>0</v>
      </c>
      <c r="W117" s="34">
        <f t="shared" si="113"/>
        <v>0</v>
      </c>
      <c r="X117" s="435"/>
      <c r="Y117" s="436"/>
      <c r="Z117" s="436"/>
      <c r="AA117" s="436"/>
      <c r="AB117" s="437"/>
      <c r="AC117" s="33"/>
      <c r="AD117" s="34">
        <f t="shared" si="114"/>
        <v>0</v>
      </c>
      <c r="AE117" s="34">
        <f t="shared" si="115"/>
        <v>0</v>
      </c>
      <c r="AF117" s="416"/>
      <c r="AG117" s="417"/>
      <c r="AH117" s="417"/>
      <c r="AI117" s="417"/>
      <c r="AJ117" s="418"/>
      <c r="AK117" s="33"/>
      <c r="AL117" s="34">
        <f t="shared" si="116"/>
        <v>0</v>
      </c>
      <c r="AM117" s="34">
        <f t="shared" si="117"/>
        <v>0</v>
      </c>
      <c r="AN117" s="435"/>
      <c r="AO117" s="436"/>
      <c r="AP117" s="436"/>
      <c r="AQ117" s="436"/>
      <c r="AR117" s="437"/>
      <c r="AS117" s="35"/>
      <c r="AT117" s="50">
        <f t="shared" si="118"/>
        <v>0</v>
      </c>
      <c r="AU117" s="50">
        <f t="shared" si="119"/>
        <v>0</v>
      </c>
      <c r="AV117" s="226">
        <f t="shared" si="86"/>
        <v>0</v>
      </c>
      <c r="AW117" s="114">
        <f t="shared" si="87"/>
        <v>0</v>
      </c>
      <c r="AX117" s="114">
        <f t="shared" si="88"/>
        <v>0</v>
      </c>
      <c r="AY117" s="114"/>
    </row>
    <row r="118" spans="1:51" ht="26" customHeight="1">
      <c r="A118" s="91" t="s">
        <v>358</v>
      </c>
      <c r="B118" s="92"/>
      <c r="C118" s="93" t="s">
        <v>94</v>
      </c>
      <c r="D118" s="92">
        <v>1</v>
      </c>
      <c r="E118" s="92" t="s">
        <v>356</v>
      </c>
      <c r="F118" s="215">
        <v>4.95</v>
      </c>
      <c r="G118" s="95">
        <v>2.48</v>
      </c>
      <c r="H118" s="95">
        <v>2.36</v>
      </c>
      <c r="I118" s="95">
        <v>2.23</v>
      </c>
      <c r="J118" s="14">
        <f t="shared" si="107"/>
        <v>2.48</v>
      </c>
      <c r="K118" s="14">
        <f t="shared" si="108"/>
        <v>2.36</v>
      </c>
      <c r="L118" s="14">
        <f t="shared" si="109"/>
        <v>2.23</v>
      </c>
      <c r="M118" s="14">
        <f t="shared" si="110"/>
        <v>2.48</v>
      </c>
      <c r="N118" s="458"/>
      <c r="O118" s="16">
        <f t="shared" si="111"/>
        <v>0</v>
      </c>
      <c r="P118" s="416"/>
      <c r="Q118" s="417"/>
      <c r="R118" s="417"/>
      <c r="S118" s="417"/>
      <c r="T118" s="418"/>
      <c r="U118" s="33"/>
      <c r="V118" s="34">
        <f t="shared" si="112"/>
        <v>0</v>
      </c>
      <c r="W118" s="34">
        <f t="shared" si="113"/>
        <v>0</v>
      </c>
      <c r="X118" s="435"/>
      <c r="Y118" s="436"/>
      <c r="Z118" s="436"/>
      <c r="AA118" s="436"/>
      <c r="AB118" s="437"/>
      <c r="AC118" s="33"/>
      <c r="AD118" s="34">
        <f t="shared" si="114"/>
        <v>0</v>
      </c>
      <c r="AE118" s="34">
        <f t="shared" si="115"/>
        <v>0</v>
      </c>
      <c r="AF118" s="416"/>
      <c r="AG118" s="417"/>
      <c r="AH118" s="417"/>
      <c r="AI118" s="417"/>
      <c r="AJ118" s="418"/>
      <c r="AK118" s="33"/>
      <c r="AL118" s="34">
        <f t="shared" si="116"/>
        <v>0</v>
      </c>
      <c r="AM118" s="34">
        <f t="shared" si="117"/>
        <v>0</v>
      </c>
      <c r="AN118" s="435"/>
      <c r="AO118" s="436"/>
      <c r="AP118" s="436"/>
      <c r="AQ118" s="436"/>
      <c r="AR118" s="437"/>
      <c r="AS118" s="35"/>
      <c r="AT118" s="50">
        <f t="shared" si="118"/>
        <v>0</v>
      </c>
      <c r="AU118" s="50">
        <f t="shared" si="119"/>
        <v>0</v>
      </c>
      <c r="AV118" s="226">
        <f t="shared" si="86"/>
        <v>0</v>
      </c>
      <c r="AW118" s="114">
        <f t="shared" si="87"/>
        <v>0</v>
      </c>
      <c r="AX118" s="114">
        <f t="shared" si="88"/>
        <v>0</v>
      </c>
      <c r="AY118" s="114"/>
    </row>
    <row r="119" spans="1:51" ht="26" customHeight="1">
      <c r="A119" s="96" t="s">
        <v>359</v>
      </c>
      <c r="B119" s="97"/>
      <c r="C119" s="89" t="s">
        <v>95</v>
      </c>
      <c r="D119" s="97">
        <v>1</v>
      </c>
      <c r="E119" s="99" t="s">
        <v>356</v>
      </c>
      <c r="F119" s="216">
        <v>4.95</v>
      </c>
      <c r="G119" s="98">
        <v>2.48</v>
      </c>
      <c r="H119" s="98">
        <v>2.36</v>
      </c>
      <c r="I119" s="98">
        <v>2.23</v>
      </c>
      <c r="J119" s="14">
        <f t="shared" si="107"/>
        <v>2.48</v>
      </c>
      <c r="K119" s="14">
        <f t="shared" si="108"/>
        <v>2.36</v>
      </c>
      <c r="L119" s="14">
        <f t="shared" si="109"/>
        <v>2.23</v>
      </c>
      <c r="M119" s="14">
        <f t="shared" si="110"/>
        <v>2.48</v>
      </c>
      <c r="N119" s="458"/>
      <c r="O119" s="16">
        <f t="shared" si="111"/>
        <v>0</v>
      </c>
      <c r="P119" s="416"/>
      <c r="Q119" s="417"/>
      <c r="R119" s="417"/>
      <c r="S119" s="417"/>
      <c r="T119" s="418"/>
      <c r="U119" s="33"/>
      <c r="V119" s="34">
        <f t="shared" si="112"/>
        <v>0</v>
      </c>
      <c r="W119" s="34">
        <f t="shared" si="113"/>
        <v>0</v>
      </c>
      <c r="X119" s="435"/>
      <c r="Y119" s="436"/>
      <c r="Z119" s="436"/>
      <c r="AA119" s="436"/>
      <c r="AB119" s="437"/>
      <c r="AC119" s="33"/>
      <c r="AD119" s="34">
        <f t="shared" si="114"/>
        <v>0</v>
      </c>
      <c r="AE119" s="34">
        <f t="shared" si="115"/>
        <v>0</v>
      </c>
      <c r="AF119" s="416"/>
      <c r="AG119" s="417"/>
      <c r="AH119" s="417"/>
      <c r="AI119" s="417"/>
      <c r="AJ119" s="418"/>
      <c r="AK119" s="33"/>
      <c r="AL119" s="34">
        <f t="shared" si="116"/>
        <v>0</v>
      </c>
      <c r="AM119" s="34">
        <f t="shared" si="117"/>
        <v>0</v>
      </c>
      <c r="AN119" s="435"/>
      <c r="AO119" s="436"/>
      <c r="AP119" s="436"/>
      <c r="AQ119" s="436"/>
      <c r="AR119" s="437"/>
      <c r="AS119" s="35"/>
      <c r="AT119" s="50">
        <f t="shared" si="118"/>
        <v>0</v>
      </c>
      <c r="AU119" s="50">
        <f t="shared" si="119"/>
        <v>0</v>
      </c>
      <c r="AV119" s="226">
        <f t="shared" si="86"/>
        <v>0</v>
      </c>
      <c r="AW119" s="114">
        <f t="shared" si="87"/>
        <v>0</v>
      </c>
      <c r="AX119" s="114">
        <f t="shared" si="88"/>
        <v>0</v>
      </c>
      <c r="AY119" s="114"/>
    </row>
    <row r="120" spans="1:51" ht="26" customHeight="1">
      <c r="A120" s="91" t="s">
        <v>511</v>
      </c>
      <c r="B120" s="92"/>
      <c r="C120" s="93" t="s">
        <v>96</v>
      </c>
      <c r="D120" s="92">
        <v>1</v>
      </c>
      <c r="E120" s="92" t="s">
        <v>356</v>
      </c>
      <c r="F120" s="215">
        <v>4.95</v>
      </c>
      <c r="G120" s="95">
        <v>2.48</v>
      </c>
      <c r="H120" s="95">
        <v>2.36</v>
      </c>
      <c r="I120" s="95">
        <v>2.23</v>
      </c>
      <c r="J120" s="14">
        <f t="shared" si="107"/>
        <v>2.48</v>
      </c>
      <c r="K120" s="14">
        <f t="shared" si="108"/>
        <v>2.36</v>
      </c>
      <c r="L120" s="14">
        <f t="shared" si="109"/>
        <v>2.23</v>
      </c>
      <c r="M120" s="14">
        <f t="shared" si="110"/>
        <v>2.48</v>
      </c>
      <c r="N120" s="458"/>
      <c r="O120" s="16">
        <f t="shared" si="111"/>
        <v>0</v>
      </c>
      <c r="P120" s="416"/>
      <c r="Q120" s="417"/>
      <c r="R120" s="417"/>
      <c r="S120" s="417"/>
      <c r="T120" s="418"/>
      <c r="U120" s="33"/>
      <c r="V120" s="34">
        <f t="shared" si="112"/>
        <v>0</v>
      </c>
      <c r="W120" s="34">
        <f t="shared" si="113"/>
        <v>0</v>
      </c>
      <c r="X120" s="435"/>
      <c r="Y120" s="436"/>
      <c r="Z120" s="436"/>
      <c r="AA120" s="436"/>
      <c r="AB120" s="437"/>
      <c r="AC120" s="33"/>
      <c r="AD120" s="34">
        <f t="shared" si="114"/>
        <v>0</v>
      </c>
      <c r="AE120" s="34">
        <f t="shared" si="115"/>
        <v>0</v>
      </c>
      <c r="AF120" s="416"/>
      <c r="AG120" s="417"/>
      <c r="AH120" s="417"/>
      <c r="AI120" s="417"/>
      <c r="AJ120" s="418"/>
      <c r="AK120" s="33"/>
      <c r="AL120" s="34">
        <f t="shared" si="116"/>
        <v>0</v>
      </c>
      <c r="AM120" s="34">
        <f t="shared" si="117"/>
        <v>0</v>
      </c>
      <c r="AN120" s="435"/>
      <c r="AO120" s="436"/>
      <c r="AP120" s="436"/>
      <c r="AQ120" s="436"/>
      <c r="AR120" s="437"/>
      <c r="AS120" s="35"/>
      <c r="AT120" s="50">
        <f t="shared" si="118"/>
        <v>0</v>
      </c>
      <c r="AU120" s="50">
        <f t="shared" si="119"/>
        <v>0</v>
      </c>
      <c r="AV120" s="226">
        <f t="shared" si="86"/>
        <v>0</v>
      </c>
      <c r="AW120" s="114">
        <f t="shared" si="87"/>
        <v>0</v>
      </c>
      <c r="AX120" s="114">
        <f t="shared" si="88"/>
        <v>0</v>
      </c>
      <c r="AY120" s="114"/>
    </row>
    <row r="121" spans="1:51" ht="26" customHeight="1">
      <c r="A121" s="96" t="s">
        <v>436</v>
      </c>
      <c r="B121" s="97"/>
      <c r="C121" s="89" t="s">
        <v>97</v>
      </c>
      <c r="D121" s="97">
        <v>1</v>
      </c>
      <c r="E121" s="99" t="s">
        <v>273</v>
      </c>
      <c r="F121" s="216">
        <v>4.95</v>
      </c>
      <c r="G121" s="98">
        <v>2.48</v>
      </c>
      <c r="H121" s="98">
        <v>2.36</v>
      </c>
      <c r="I121" s="98">
        <v>2.23</v>
      </c>
      <c r="J121" s="14">
        <f t="shared" si="107"/>
        <v>2.48</v>
      </c>
      <c r="K121" s="14">
        <f t="shared" si="108"/>
        <v>2.36</v>
      </c>
      <c r="L121" s="14">
        <f t="shared" si="109"/>
        <v>2.23</v>
      </c>
      <c r="M121" s="14">
        <f t="shared" si="110"/>
        <v>2.48</v>
      </c>
      <c r="N121" s="458"/>
      <c r="O121" s="16">
        <f t="shared" si="111"/>
        <v>0</v>
      </c>
      <c r="P121" s="416"/>
      <c r="Q121" s="417"/>
      <c r="R121" s="417"/>
      <c r="S121" s="417"/>
      <c r="T121" s="418"/>
      <c r="U121" s="33"/>
      <c r="V121" s="34">
        <f t="shared" si="112"/>
        <v>0</v>
      </c>
      <c r="W121" s="34">
        <f t="shared" si="113"/>
        <v>0</v>
      </c>
      <c r="X121" s="435"/>
      <c r="Y121" s="436"/>
      <c r="Z121" s="436"/>
      <c r="AA121" s="436"/>
      <c r="AB121" s="437"/>
      <c r="AC121" s="33"/>
      <c r="AD121" s="34">
        <f t="shared" si="114"/>
        <v>0</v>
      </c>
      <c r="AE121" s="34">
        <f t="shared" si="115"/>
        <v>0</v>
      </c>
      <c r="AF121" s="416"/>
      <c r="AG121" s="417"/>
      <c r="AH121" s="417"/>
      <c r="AI121" s="417"/>
      <c r="AJ121" s="418"/>
      <c r="AK121" s="33"/>
      <c r="AL121" s="34">
        <f t="shared" si="116"/>
        <v>0</v>
      </c>
      <c r="AM121" s="34">
        <f t="shared" si="117"/>
        <v>0</v>
      </c>
      <c r="AN121" s="435"/>
      <c r="AO121" s="436"/>
      <c r="AP121" s="436"/>
      <c r="AQ121" s="436"/>
      <c r="AR121" s="437"/>
      <c r="AS121" s="35"/>
      <c r="AT121" s="50">
        <f t="shared" si="118"/>
        <v>0</v>
      </c>
      <c r="AU121" s="50">
        <f t="shared" si="119"/>
        <v>0</v>
      </c>
      <c r="AV121" s="226">
        <f t="shared" si="86"/>
        <v>0</v>
      </c>
      <c r="AW121" s="114">
        <f t="shared" si="87"/>
        <v>0</v>
      </c>
      <c r="AX121" s="114">
        <f t="shared" si="88"/>
        <v>0</v>
      </c>
      <c r="AY121" s="114"/>
    </row>
    <row r="122" spans="1:51" ht="26" customHeight="1">
      <c r="A122" s="91" t="s">
        <v>437</v>
      </c>
      <c r="B122" s="92"/>
      <c r="C122" s="93" t="s">
        <v>98</v>
      </c>
      <c r="D122" s="92">
        <v>1</v>
      </c>
      <c r="E122" s="92" t="s">
        <v>273</v>
      </c>
      <c r="F122" s="215">
        <v>4.95</v>
      </c>
      <c r="G122" s="95">
        <v>2.48</v>
      </c>
      <c r="H122" s="95">
        <v>2.36</v>
      </c>
      <c r="I122" s="95">
        <v>2.23</v>
      </c>
      <c r="J122" s="14">
        <f t="shared" si="107"/>
        <v>2.48</v>
      </c>
      <c r="K122" s="14">
        <f t="shared" si="108"/>
        <v>2.36</v>
      </c>
      <c r="L122" s="14">
        <f t="shared" si="109"/>
        <v>2.23</v>
      </c>
      <c r="M122" s="14">
        <f t="shared" si="110"/>
        <v>2.48</v>
      </c>
      <c r="N122" s="458"/>
      <c r="O122" s="16">
        <f t="shared" si="111"/>
        <v>0</v>
      </c>
      <c r="P122" s="416"/>
      <c r="Q122" s="417"/>
      <c r="R122" s="417"/>
      <c r="S122" s="417"/>
      <c r="T122" s="418"/>
      <c r="U122" s="33"/>
      <c r="V122" s="34">
        <f t="shared" si="112"/>
        <v>0</v>
      </c>
      <c r="W122" s="34">
        <f t="shared" si="113"/>
        <v>0</v>
      </c>
      <c r="X122" s="435"/>
      <c r="Y122" s="436"/>
      <c r="Z122" s="436"/>
      <c r="AA122" s="436"/>
      <c r="AB122" s="437"/>
      <c r="AC122" s="33"/>
      <c r="AD122" s="34">
        <f t="shared" si="114"/>
        <v>0</v>
      </c>
      <c r="AE122" s="34">
        <f t="shared" si="115"/>
        <v>0</v>
      </c>
      <c r="AF122" s="416"/>
      <c r="AG122" s="417"/>
      <c r="AH122" s="417"/>
      <c r="AI122" s="417"/>
      <c r="AJ122" s="418"/>
      <c r="AK122" s="33"/>
      <c r="AL122" s="34">
        <f t="shared" si="116"/>
        <v>0</v>
      </c>
      <c r="AM122" s="34">
        <f t="shared" si="117"/>
        <v>0</v>
      </c>
      <c r="AN122" s="435"/>
      <c r="AO122" s="436"/>
      <c r="AP122" s="436"/>
      <c r="AQ122" s="436"/>
      <c r="AR122" s="437"/>
      <c r="AS122" s="35"/>
      <c r="AT122" s="50">
        <f t="shared" si="118"/>
        <v>0</v>
      </c>
      <c r="AU122" s="50">
        <f t="shared" si="119"/>
        <v>0</v>
      </c>
      <c r="AV122" s="226">
        <f t="shared" si="86"/>
        <v>0</v>
      </c>
      <c r="AW122" s="114">
        <f t="shared" si="87"/>
        <v>0</v>
      </c>
      <c r="AX122" s="114">
        <f t="shared" si="88"/>
        <v>0</v>
      </c>
      <c r="AY122" s="114"/>
    </row>
    <row r="123" spans="1:51" ht="26" customHeight="1">
      <c r="A123" s="96" t="s">
        <v>438</v>
      </c>
      <c r="B123" s="97"/>
      <c r="C123" s="89" t="s">
        <v>99</v>
      </c>
      <c r="D123" s="97">
        <v>1</v>
      </c>
      <c r="E123" s="99" t="s">
        <v>273</v>
      </c>
      <c r="F123" s="216">
        <v>4.95</v>
      </c>
      <c r="G123" s="98">
        <v>2.48</v>
      </c>
      <c r="H123" s="98">
        <v>2.36</v>
      </c>
      <c r="I123" s="98">
        <v>2.23</v>
      </c>
      <c r="J123" s="14">
        <f t="shared" si="107"/>
        <v>2.48</v>
      </c>
      <c r="K123" s="14">
        <f t="shared" si="108"/>
        <v>2.36</v>
      </c>
      <c r="L123" s="14">
        <f t="shared" si="109"/>
        <v>2.23</v>
      </c>
      <c r="M123" s="14">
        <f t="shared" si="110"/>
        <v>2.48</v>
      </c>
      <c r="N123" s="458"/>
      <c r="O123" s="16">
        <f t="shared" si="111"/>
        <v>0</v>
      </c>
      <c r="P123" s="416"/>
      <c r="Q123" s="417"/>
      <c r="R123" s="417"/>
      <c r="S123" s="417"/>
      <c r="T123" s="418"/>
      <c r="U123" s="33"/>
      <c r="V123" s="34">
        <f t="shared" si="112"/>
        <v>0</v>
      </c>
      <c r="W123" s="34">
        <f t="shared" si="113"/>
        <v>0</v>
      </c>
      <c r="X123" s="435"/>
      <c r="Y123" s="436"/>
      <c r="Z123" s="436"/>
      <c r="AA123" s="436"/>
      <c r="AB123" s="437"/>
      <c r="AC123" s="33"/>
      <c r="AD123" s="34">
        <f t="shared" si="114"/>
        <v>0</v>
      </c>
      <c r="AE123" s="34">
        <f t="shared" si="115"/>
        <v>0</v>
      </c>
      <c r="AF123" s="416"/>
      <c r="AG123" s="417"/>
      <c r="AH123" s="417"/>
      <c r="AI123" s="417"/>
      <c r="AJ123" s="418"/>
      <c r="AK123" s="33"/>
      <c r="AL123" s="34">
        <f t="shared" si="116"/>
        <v>0</v>
      </c>
      <c r="AM123" s="34">
        <f t="shared" si="117"/>
        <v>0</v>
      </c>
      <c r="AN123" s="435"/>
      <c r="AO123" s="436"/>
      <c r="AP123" s="436"/>
      <c r="AQ123" s="436"/>
      <c r="AR123" s="437"/>
      <c r="AS123" s="35"/>
      <c r="AT123" s="50">
        <f t="shared" si="118"/>
        <v>0</v>
      </c>
      <c r="AU123" s="50">
        <f t="shared" si="119"/>
        <v>0</v>
      </c>
      <c r="AV123" s="226">
        <f t="shared" si="86"/>
        <v>0</v>
      </c>
      <c r="AW123" s="114">
        <f t="shared" si="87"/>
        <v>0</v>
      </c>
      <c r="AX123" s="114">
        <f t="shared" si="88"/>
        <v>0</v>
      </c>
      <c r="AY123" s="114"/>
    </row>
    <row r="124" spans="1:51" ht="26" customHeight="1">
      <c r="A124" s="91" t="s">
        <v>439</v>
      </c>
      <c r="B124" s="92"/>
      <c r="C124" s="93" t="s">
        <v>100</v>
      </c>
      <c r="D124" s="92">
        <v>1</v>
      </c>
      <c r="E124" s="92" t="s">
        <v>356</v>
      </c>
      <c r="F124" s="215">
        <v>4.95</v>
      </c>
      <c r="G124" s="95">
        <v>2.48</v>
      </c>
      <c r="H124" s="95">
        <v>2.36</v>
      </c>
      <c r="I124" s="95">
        <v>2.23</v>
      </c>
      <c r="J124" s="14">
        <f t="shared" si="107"/>
        <v>2.48</v>
      </c>
      <c r="K124" s="14">
        <f t="shared" si="108"/>
        <v>2.36</v>
      </c>
      <c r="L124" s="14">
        <f t="shared" si="109"/>
        <v>2.23</v>
      </c>
      <c r="M124" s="14">
        <f t="shared" si="110"/>
        <v>2.48</v>
      </c>
      <c r="N124" s="458"/>
      <c r="O124" s="16">
        <f t="shared" si="111"/>
        <v>0</v>
      </c>
      <c r="P124" s="416"/>
      <c r="Q124" s="417"/>
      <c r="R124" s="417"/>
      <c r="S124" s="417"/>
      <c r="T124" s="418"/>
      <c r="U124" s="33"/>
      <c r="V124" s="34">
        <f t="shared" si="112"/>
        <v>0</v>
      </c>
      <c r="W124" s="34">
        <f t="shared" si="113"/>
        <v>0</v>
      </c>
      <c r="X124" s="435"/>
      <c r="Y124" s="436"/>
      <c r="Z124" s="436"/>
      <c r="AA124" s="436"/>
      <c r="AB124" s="437"/>
      <c r="AC124" s="33"/>
      <c r="AD124" s="34">
        <f t="shared" si="114"/>
        <v>0</v>
      </c>
      <c r="AE124" s="34">
        <f t="shared" si="115"/>
        <v>0</v>
      </c>
      <c r="AF124" s="416"/>
      <c r="AG124" s="417"/>
      <c r="AH124" s="417"/>
      <c r="AI124" s="417"/>
      <c r="AJ124" s="418"/>
      <c r="AK124" s="33"/>
      <c r="AL124" s="34">
        <f t="shared" si="116"/>
        <v>0</v>
      </c>
      <c r="AM124" s="34">
        <f t="shared" si="117"/>
        <v>0</v>
      </c>
      <c r="AN124" s="435"/>
      <c r="AO124" s="436"/>
      <c r="AP124" s="436"/>
      <c r="AQ124" s="436"/>
      <c r="AR124" s="437"/>
      <c r="AS124" s="35"/>
      <c r="AT124" s="50">
        <f t="shared" si="118"/>
        <v>0</v>
      </c>
      <c r="AU124" s="50">
        <f t="shared" si="119"/>
        <v>0</v>
      </c>
      <c r="AV124" s="226">
        <f t="shared" si="86"/>
        <v>0</v>
      </c>
      <c r="AW124" s="114">
        <f t="shared" si="87"/>
        <v>0</v>
      </c>
      <c r="AX124" s="114">
        <f t="shared" si="88"/>
        <v>0</v>
      </c>
      <c r="AY124" s="114"/>
    </row>
    <row r="125" spans="1:51" ht="26" customHeight="1">
      <c r="A125" s="96" t="s">
        <v>440</v>
      </c>
      <c r="B125" s="97"/>
      <c r="C125" s="89" t="s">
        <v>101</v>
      </c>
      <c r="D125" s="97">
        <v>1</v>
      </c>
      <c r="E125" s="99" t="s">
        <v>356</v>
      </c>
      <c r="F125" s="216">
        <v>4.95</v>
      </c>
      <c r="G125" s="98">
        <v>2.48</v>
      </c>
      <c r="H125" s="98">
        <v>2.36</v>
      </c>
      <c r="I125" s="98">
        <v>2.23</v>
      </c>
      <c r="J125" s="14">
        <f t="shared" si="107"/>
        <v>2.48</v>
      </c>
      <c r="K125" s="14">
        <f t="shared" si="108"/>
        <v>2.36</v>
      </c>
      <c r="L125" s="14">
        <f t="shared" si="109"/>
        <v>2.23</v>
      </c>
      <c r="M125" s="14">
        <f t="shared" si="110"/>
        <v>2.48</v>
      </c>
      <c r="N125" s="458"/>
      <c r="O125" s="16">
        <f t="shared" si="111"/>
        <v>0</v>
      </c>
      <c r="P125" s="416"/>
      <c r="Q125" s="417"/>
      <c r="R125" s="417"/>
      <c r="S125" s="417"/>
      <c r="T125" s="418"/>
      <c r="U125" s="33"/>
      <c r="V125" s="34">
        <f t="shared" si="112"/>
        <v>0</v>
      </c>
      <c r="W125" s="34">
        <f t="shared" si="113"/>
        <v>0</v>
      </c>
      <c r="X125" s="435"/>
      <c r="Y125" s="436"/>
      <c r="Z125" s="436"/>
      <c r="AA125" s="436"/>
      <c r="AB125" s="437"/>
      <c r="AC125" s="33"/>
      <c r="AD125" s="34">
        <f t="shared" si="114"/>
        <v>0</v>
      </c>
      <c r="AE125" s="34">
        <f t="shared" si="115"/>
        <v>0</v>
      </c>
      <c r="AF125" s="416"/>
      <c r="AG125" s="417"/>
      <c r="AH125" s="417"/>
      <c r="AI125" s="417"/>
      <c r="AJ125" s="418"/>
      <c r="AK125" s="33"/>
      <c r="AL125" s="34">
        <f t="shared" si="116"/>
        <v>0</v>
      </c>
      <c r="AM125" s="34">
        <f t="shared" si="117"/>
        <v>0</v>
      </c>
      <c r="AN125" s="435"/>
      <c r="AO125" s="436"/>
      <c r="AP125" s="436"/>
      <c r="AQ125" s="436"/>
      <c r="AR125" s="437"/>
      <c r="AS125" s="35"/>
      <c r="AT125" s="50">
        <f t="shared" si="118"/>
        <v>0</v>
      </c>
      <c r="AU125" s="50">
        <f t="shared" si="119"/>
        <v>0</v>
      </c>
      <c r="AV125" s="226">
        <f t="shared" si="86"/>
        <v>0</v>
      </c>
      <c r="AW125" s="114">
        <f t="shared" si="87"/>
        <v>0</v>
      </c>
      <c r="AX125" s="114">
        <f t="shared" si="88"/>
        <v>0</v>
      </c>
      <c r="AY125" s="114"/>
    </row>
    <row r="126" spans="1:51" ht="26" customHeight="1">
      <c r="A126" s="91" t="s">
        <v>531</v>
      </c>
      <c r="B126" s="92"/>
      <c r="C126" s="93" t="s">
        <v>102</v>
      </c>
      <c r="D126" s="92">
        <v>1</v>
      </c>
      <c r="E126" s="92" t="s">
        <v>356</v>
      </c>
      <c r="F126" s="215">
        <v>4.95</v>
      </c>
      <c r="G126" s="95">
        <v>2.48</v>
      </c>
      <c r="H126" s="95">
        <v>2.36</v>
      </c>
      <c r="I126" s="95">
        <v>2.23</v>
      </c>
      <c r="J126" s="14">
        <f t="shared" si="107"/>
        <v>2.48</v>
      </c>
      <c r="K126" s="14">
        <f t="shared" si="108"/>
        <v>2.36</v>
      </c>
      <c r="L126" s="14">
        <f t="shared" si="109"/>
        <v>2.23</v>
      </c>
      <c r="M126" s="14">
        <f t="shared" si="110"/>
        <v>2.48</v>
      </c>
      <c r="N126" s="458"/>
      <c r="O126" s="16">
        <f t="shared" si="111"/>
        <v>0</v>
      </c>
      <c r="P126" s="416"/>
      <c r="Q126" s="417"/>
      <c r="R126" s="417"/>
      <c r="S126" s="417"/>
      <c r="T126" s="418"/>
      <c r="U126" s="33"/>
      <c r="V126" s="34">
        <f t="shared" si="112"/>
        <v>0</v>
      </c>
      <c r="W126" s="34">
        <f t="shared" si="113"/>
        <v>0</v>
      </c>
      <c r="X126" s="435"/>
      <c r="Y126" s="436"/>
      <c r="Z126" s="436"/>
      <c r="AA126" s="436"/>
      <c r="AB126" s="437"/>
      <c r="AC126" s="33"/>
      <c r="AD126" s="34">
        <f t="shared" si="114"/>
        <v>0</v>
      </c>
      <c r="AE126" s="34">
        <f t="shared" si="115"/>
        <v>0</v>
      </c>
      <c r="AF126" s="416"/>
      <c r="AG126" s="417"/>
      <c r="AH126" s="417"/>
      <c r="AI126" s="417"/>
      <c r="AJ126" s="418"/>
      <c r="AK126" s="33"/>
      <c r="AL126" s="34">
        <f t="shared" si="116"/>
        <v>0</v>
      </c>
      <c r="AM126" s="34">
        <f t="shared" si="117"/>
        <v>0</v>
      </c>
      <c r="AN126" s="435"/>
      <c r="AO126" s="436"/>
      <c r="AP126" s="436"/>
      <c r="AQ126" s="436"/>
      <c r="AR126" s="437"/>
      <c r="AS126" s="35"/>
      <c r="AT126" s="50">
        <f t="shared" si="118"/>
        <v>0</v>
      </c>
      <c r="AU126" s="50">
        <f t="shared" si="119"/>
        <v>0</v>
      </c>
      <c r="AV126" s="226">
        <f t="shared" si="86"/>
        <v>0</v>
      </c>
      <c r="AW126" s="114">
        <f t="shared" si="87"/>
        <v>0</v>
      </c>
      <c r="AX126" s="114">
        <f t="shared" si="88"/>
        <v>0</v>
      </c>
      <c r="AY126" s="114"/>
    </row>
    <row r="127" spans="1:51" ht="26" customHeight="1">
      <c r="A127" s="96" t="s">
        <v>532</v>
      </c>
      <c r="B127" s="97"/>
      <c r="C127" s="89" t="s">
        <v>103</v>
      </c>
      <c r="D127" s="97">
        <v>1</v>
      </c>
      <c r="E127" s="153" t="s">
        <v>410</v>
      </c>
      <c r="F127" s="216">
        <v>4.95</v>
      </c>
      <c r="G127" s="98">
        <v>2.48</v>
      </c>
      <c r="H127" s="98">
        <v>2.36</v>
      </c>
      <c r="I127" s="98">
        <v>2.23</v>
      </c>
      <c r="J127" s="14">
        <f t="shared" si="107"/>
        <v>2.48</v>
      </c>
      <c r="K127" s="14">
        <f t="shared" si="108"/>
        <v>2.36</v>
      </c>
      <c r="L127" s="14">
        <f t="shared" si="109"/>
        <v>2.23</v>
      </c>
      <c r="M127" s="14">
        <f t="shared" si="110"/>
        <v>2.48</v>
      </c>
      <c r="N127" s="458"/>
      <c r="O127" s="16">
        <f t="shared" si="111"/>
        <v>0</v>
      </c>
      <c r="P127" s="416"/>
      <c r="Q127" s="417"/>
      <c r="R127" s="417"/>
      <c r="S127" s="417"/>
      <c r="T127" s="418"/>
      <c r="U127" s="33"/>
      <c r="V127" s="34">
        <f t="shared" si="112"/>
        <v>0</v>
      </c>
      <c r="W127" s="34">
        <f t="shared" si="113"/>
        <v>0</v>
      </c>
      <c r="X127" s="435"/>
      <c r="Y127" s="436"/>
      <c r="Z127" s="436"/>
      <c r="AA127" s="436"/>
      <c r="AB127" s="437"/>
      <c r="AC127" s="33"/>
      <c r="AD127" s="34">
        <f t="shared" si="114"/>
        <v>0</v>
      </c>
      <c r="AE127" s="34">
        <f t="shared" si="115"/>
        <v>0</v>
      </c>
      <c r="AF127" s="416"/>
      <c r="AG127" s="417"/>
      <c r="AH127" s="417"/>
      <c r="AI127" s="417"/>
      <c r="AJ127" s="418"/>
      <c r="AK127" s="33"/>
      <c r="AL127" s="34">
        <f t="shared" si="116"/>
        <v>0</v>
      </c>
      <c r="AM127" s="34">
        <f t="shared" si="117"/>
        <v>0</v>
      </c>
      <c r="AN127" s="435"/>
      <c r="AO127" s="436"/>
      <c r="AP127" s="436"/>
      <c r="AQ127" s="436"/>
      <c r="AR127" s="437"/>
      <c r="AS127" s="35"/>
      <c r="AT127" s="50">
        <f t="shared" si="118"/>
        <v>0</v>
      </c>
      <c r="AU127" s="50">
        <f t="shared" si="119"/>
        <v>0</v>
      </c>
      <c r="AV127" s="226">
        <f t="shared" si="86"/>
        <v>0</v>
      </c>
      <c r="AW127" s="114">
        <f t="shared" si="87"/>
        <v>0</v>
      </c>
      <c r="AX127" s="114">
        <f t="shared" si="88"/>
        <v>0</v>
      </c>
      <c r="AY127" s="114"/>
    </row>
    <row r="128" spans="1:51" ht="26" customHeight="1">
      <c r="A128" s="91" t="s">
        <v>533</v>
      </c>
      <c r="B128" s="92"/>
      <c r="C128" s="93" t="s">
        <v>104</v>
      </c>
      <c r="D128" s="92">
        <v>1</v>
      </c>
      <c r="E128" s="152" t="s">
        <v>410</v>
      </c>
      <c r="F128" s="215">
        <v>4.95</v>
      </c>
      <c r="G128" s="95">
        <v>2.48</v>
      </c>
      <c r="H128" s="95">
        <v>2.36</v>
      </c>
      <c r="I128" s="95">
        <v>2.23</v>
      </c>
      <c r="J128" s="14">
        <f t="shared" si="107"/>
        <v>2.48</v>
      </c>
      <c r="K128" s="14">
        <f t="shared" si="108"/>
        <v>2.36</v>
      </c>
      <c r="L128" s="14">
        <f t="shared" si="109"/>
        <v>2.23</v>
      </c>
      <c r="M128" s="14">
        <f t="shared" si="110"/>
        <v>2.48</v>
      </c>
      <c r="N128" s="458"/>
      <c r="O128" s="16">
        <f t="shared" si="111"/>
        <v>0</v>
      </c>
      <c r="P128" s="416"/>
      <c r="Q128" s="417"/>
      <c r="R128" s="417"/>
      <c r="S128" s="417"/>
      <c r="T128" s="418"/>
      <c r="U128" s="33"/>
      <c r="V128" s="34">
        <f t="shared" si="112"/>
        <v>0</v>
      </c>
      <c r="W128" s="34">
        <f t="shared" si="113"/>
        <v>0</v>
      </c>
      <c r="X128" s="435"/>
      <c r="Y128" s="436"/>
      <c r="Z128" s="436"/>
      <c r="AA128" s="436"/>
      <c r="AB128" s="437"/>
      <c r="AC128" s="33"/>
      <c r="AD128" s="34">
        <f t="shared" si="114"/>
        <v>0</v>
      </c>
      <c r="AE128" s="34">
        <f t="shared" si="115"/>
        <v>0</v>
      </c>
      <c r="AF128" s="416"/>
      <c r="AG128" s="417"/>
      <c r="AH128" s="417"/>
      <c r="AI128" s="417"/>
      <c r="AJ128" s="418"/>
      <c r="AK128" s="33"/>
      <c r="AL128" s="34">
        <f t="shared" si="116"/>
        <v>0</v>
      </c>
      <c r="AM128" s="34">
        <f t="shared" si="117"/>
        <v>0</v>
      </c>
      <c r="AN128" s="435"/>
      <c r="AO128" s="436"/>
      <c r="AP128" s="436"/>
      <c r="AQ128" s="436"/>
      <c r="AR128" s="437"/>
      <c r="AS128" s="35"/>
      <c r="AT128" s="50">
        <f t="shared" si="118"/>
        <v>0</v>
      </c>
      <c r="AU128" s="50">
        <f t="shared" si="119"/>
        <v>0</v>
      </c>
      <c r="AV128" s="226">
        <f t="shared" si="86"/>
        <v>0</v>
      </c>
      <c r="AW128" s="114">
        <f t="shared" si="87"/>
        <v>0</v>
      </c>
      <c r="AX128" s="114">
        <f t="shared" si="88"/>
        <v>0</v>
      </c>
      <c r="AY128" s="114"/>
    </row>
    <row r="129" spans="1:51" ht="26" customHeight="1">
      <c r="A129" s="96" t="s">
        <v>534</v>
      </c>
      <c r="B129" s="97"/>
      <c r="C129" s="89" t="s">
        <v>105</v>
      </c>
      <c r="D129" s="97">
        <v>1</v>
      </c>
      <c r="E129" s="153" t="s">
        <v>410</v>
      </c>
      <c r="F129" s="216">
        <v>4.95</v>
      </c>
      <c r="G129" s="98">
        <v>2.48</v>
      </c>
      <c r="H129" s="98">
        <v>2.36</v>
      </c>
      <c r="I129" s="98">
        <v>2.23</v>
      </c>
      <c r="J129" s="14">
        <f t="shared" si="107"/>
        <v>2.48</v>
      </c>
      <c r="K129" s="14">
        <f t="shared" si="108"/>
        <v>2.36</v>
      </c>
      <c r="L129" s="14">
        <f t="shared" si="109"/>
        <v>2.23</v>
      </c>
      <c r="M129" s="14">
        <f t="shared" si="110"/>
        <v>2.48</v>
      </c>
      <c r="N129" s="458"/>
      <c r="O129" s="16">
        <f t="shared" si="111"/>
        <v>0</v>
      </c>
      <c r="P129" s="416"/>
      <c r="Q129" s="417"/>
      <c r="R129" s="417"/>
      <c r="S129" s="417"/>
      <c r="T129" s="418"/>
      <c r="U129" s="33"/>
      <c r="V129" s="34">
        <f t="shared" si="112"/>
        <v>0</v>
      </c>
      <c r="W129" s="34">
        <f t="shared" si="113"/>
        <v>0</v>
      </c>
      <c r="X129" s="435"/>
      <c r="Y129" s="436"/>
      <c r="Z129" s="436"/>
      <c r="AA129" s="436"/>
      <c r="AB129" s="437"/>
      <c r="AC129" s="33"/>
      <c r="AD129" s="34">
        <f t="shared" si="114"/>
        <v>0</v>
      </c>
      <c r="AE129" s="34">
        <f t="shared" si="115"/>
        <v>0</v>
      </c>
      <c r="AF129" s="416"/>
      <c r="AG129" s="417"/>
      <c r="AH129" s="417"/>
      <c r="AI129" s="417"/>
      <c r="AJ129" s="418"/>
      <c r="AK129" s="33"/>
      <c r="AL129" s="34">
        <f t="shared" si="116"/>
        <v>0</v>
      </c>
      <c r="AM129" s="34">
        <f t="shared" si="117"/>
        <v>0</v>
      </c>
      <c r="AN129" s="435"/>
      <c r="AO129" s="436"/>
      <c r="AP129" s="436"/>
      <c r="AQ129" s="436"/>
      <c r="AR129" s="437"/>
      <c r="AS129" s="35"/>
      <c r="AT129" s="50">
        <f t="shared" si="118"/>
        <v>0</v>
      </c>
      <c r="AU129" s="50">
        <f t="shared" si="119"/>
        <v>0</v>
      </c>
      <c r="AV129" s="226">
        <f t="shared" si="86"/>
        <v>0</v>
      </c>
      <c r="AW129" s="114">
        <f t="shared" si="87"/>
        <v>0</v>
      </c>
      <c r="AX129" s="114">
        <f t="shared" si="88"/>
        <v>0</v>
      </c>
      <c r="AY129" s="114"/>
    </row>
    <row r="130" spans="1:51" ht="26" customHeight="1">
      <c r="A130" s="91" t="s">
        <v>535</v>
      </c>
      <c r="B130" s="92"/>
      <c r="C130" s="93" t="s">
        <v>106</v>
      </c>
      <c r="D130" s="92">
        <v>1</v>
      </c>
      <c r="E130" s="152" t="s">
        <v>410</v>
      </c>
      <c r="F130" s="215">
        <v>4.95</v>
      </c>
      <c r="G130" s="95">
        <v>2.48</v>
      </c>
      <c r="H130" s="95">
        <v>2.36</v>
      </c>
      <c r="I130" s="95">
        <v>2.23</v>
      </c>
      <c r="J130" s="14">
        <f t="shared" si="107"/>
        <v>2.48</v>
      </c>
      <c r="K130" s="14">
        <f t="shared" si="108"/>
        <v>2.36</v>
      </c>
      <c r="L130" s="14">
        <f t="shared" si="109"/>
        <v>2.23</v>
      </c>
      <c r="M130" s="14">
        <f t="shared" si="110"/>
        <v>2.48</v>
      </c>
      <c r="N130" s="458"/>
      <c r="O130" s="16">
        <f t="shared" si="111"/>
        <v>0</v>
      </c>
      <c r="P130" s="416"/>
      <c r="Q130" s="417"/>
      <c r="R130" s="417"/>
      <c r="S130" s="417"/>
      <c r="T130" s="418"/>
      <c r="U130" s="33"/>
      <c r="V130" s="34">
        <f t="shared" si="112"/>
        <v>0</v>
      </c>
      <c r="W130" s="34">
        <f t="shared" si="113"/>
        <v>0</v>
      </c>
      <c r="X130" s="435"/>
      <c r="Y130" s="436"/>
      <c r="Z130" s="436"/>
      <c r="AA130" s="436"/>
      <c r="AB130" s="437"/>
      <c r="AC130" s="33"/>
      <c r="AD130" s="34">
        <f t="shared" si="114"/>
        <v>0</v>
      </c>
      <c r="AE130" s="34">
        <f t="shared" si="115"/>
        <v>0</v>
      </c>
      <c r="AF130" s="416"/>
      <c r="AG130" s="417"/>
      <c r="AH130" s="417"/>
      <c r="AI130" s="417"/>
      <c r="AJ130" s="418"/>
      <c r="AK130" s="33"/>
      <c r="AL130" s="34">
        <f t="shared" si="116"/>
        <v>0</v>
      </c>
      <c r="AM130" s="34">
        <f t="shared" si="117"/>
        <v>0</v>
      </c>
      <c r="AN130" s="435"/>
      <c r="AO130" s="436"/>
      <c r="AP130" s="436"/>
      <c r="AQ130" s="436"/>
      <c r="AR130" s="437"/>
      <c r="AS130" s="35"/>
      <c r="AT130" s="50">
        <f t="shared" si="118"/>
        <v>0</v>
      </c>
      <c r="AU130" s="50">
        <f t="shared" si="119"/>
        <v>0</v>
      </c>
      <c r="AV130" s="226">
        <f t="shared" si="86"/>
        <v>0</v>
      </c>
      <c r="AW130" s="114">
        <f t="shared" si="87"/>
        <v>0</v>
      </c>
      <c r="AX130" s="114">
        <f t="shared" si="88"/>
        <v>0</v>
      </c>
      <c r="AY130" s="114"/>
    </row>
    <row r="131" spans="1:51" ht="26" customHeight="1">
      <c r="A131" s="96" t="s">
        <v>536</v>
      </c>
      <c r="B131" s="97"/>
      <c r="C131" s="89" t="s">
        <v>537</v>
      </c>
      <c r="D131" s="97">
        <v>1</v>
      </c>
      <c r="E131" s="99" t="s">
        <v>387</v>
      </c>
      <c r="F131" s="216">
        <v>21.5</v>
      </c>
      <c r="G131" s="98">
        <v>10.75</v>
      </c>
      <c r="H131" s="98">
        <v>10.210000000000001</v>
      </c>
      <c r="I131" s="98">
        <v>9.68</v>
      </c>
      <c r="J131" s="14">
        <f t="shared" si="107"/>
        <v>10.75</v>
      </c>
      <c r="K131" s="14">
        <f t="shared" si="108"/>
        <v>10.210000000000001</v>
      </c>
      <c r="L131" s="14">
        <f t="shared" si="109"/>
        <v>9.68</v>
      </c>
      <c r="M131" s="14">
        <f t="shared" si="110"/>
        <v>10.75</v>
      </c>
      <c r="N131" s="458"/>
      <c r="O131" s="16">
        <f t="shared" si="111"/>
        <v>0</v>
      </c>
      <c r="P131" s="416"/>
      <c r="Q131" s="417"/>
      <c r="R131" s="417"/>
      <c r="S131" s="417"/>
      <c r="T131" s="418"/>
      <c r="U131" s="33"/>
      <c r="V131" s="34">
        <f t="shared" si="112"/>
        <v>0</v>
      </c>
      <c r="W131" s="34">
        <f t="shared" si="113"/>
        <v>0</v>
      </c>
      <c r="X131" s="435"/>
      <c r="Y131" s="436"/>
      <c r="Z131" s="436"/>
      <c r="AA131" s="436"/>
      <c r="AB131" s="437"/>
      <c r="AC131" s="33"/>
      <c r="AD131" s="34">
        <f t="shared" si="114"/>
        <v>0</v>
      </c>
      <c r="AE131" s="34">
        <f t="shared" si="115"/>
        <v>0</v>
      </c>
      <c r="AF131" s="416"/>
      <c r="AG131" s="417"/>
      <c r="AH131" s="417"/>
      <c r="AI131" s="417"/>
      <c r="AJ131" s="418"/>
      <c r="AK131" s="33"/>
      <c r="AL131" s="34">
        <f t="shared" si="116"/>
        <v>0</v>
      </c>
      <c r="AM131" s="34">
        <f t="shared" si="117"/>
        <v>0</v>
      </c>
      <c r="AN131" s="435"/>
      <c r="AO131" s="436"/>
      <c r="AP131" s="436"/>
      <c r="AQ131" s="436"/>
      <c r="AR131" s="437"/>
      <c r="AS131" s="35"/>
      <c r="AT131" s="50">
        <f t="shared" si="118"/>
        <v>0</v>
      </c>
      <c r="AU131" s="50">
        <f t="shared" si="119"/>
        <v>0</v>
      </c>
      <c r="AV131" s="226">
        <f t="shared" si="86"/>
        <v>0</v>
      </c>
      <c r="AW131" s="114">
        <f t="shared" si="87"/>
        <v>0</v>
      </c>
      <c r="AX131" s="114">
        <f t="shared" si="88"/>
        <v>0</v>
      </c>
      <c r="AY131" s="114"/>
    </row>
    <row r="132" spans="1:51" ht="26" customHeight="1">
      <c r="A132" s="213" t="s">
        <v>538</v>
      </c>
      <c r="B132" s="90"/>
      <c r="C132" s="90"/>
      <c r="D132" s="233"/>
      <c r="E132" s="90"/>
      <c r="F132" s="90"/>
      <c r="G132" s="90"/>
      <c r="H132" s="90"/>
      <c r="I132" s="90"/>
      <c r="J132" s="90"/>
      <c r="K132" s="90"/>
      <c r="L132" s="90"/>
      <c r="M132" s="90"/>
      <c r="N132" s="90"/>
      <c r="O132" s="90"/>
      <c r="P132" s="389"/>
      <c r="Q132" s="389"/>
      <c r="R132" s="389"/>
      <c r="S132" s="389"/>
      <c r="T132" s="389"/>
      <c r="U132" s="81"/>
      <c r="V132" s="32"/>
      <c r="W132" s="32"/>
      <c r="X132" s="389"/>
      <c r="Y132" s="389"/>
      <c r="Z132" s="389"/>
      <c r="AA132" s="389"/>
      <c r="AB132" s="389"/>
      <c r="AC132" s="81"/>
      <c r="AD132" s="32"/>
      <c r="AE132" s="32"/>
      <c r="AF132" s="389"/>
      <c r="AG132" s="389"/>
      <c r="AH132" s="389"/>
      <c r="AI132" s="389"/>
      <c r="AJ132" s="389"/>
      <c r="AK132" s="81"/>
      <c r="AL132" s="32"/>
      <c r="AM132" s="32"/>
      <c r="AN132" s="389"/>
      <c r="AO132" s="389"/>
      <c r="AP132" s="389"/>
      <c r="AQ132" s="389"/>
      <c r="AR132" s="389"/>
      <c r="AS132" s="81"/>
      <c r="AT132" s="32"/>
      <c r="AU132" s="32"/>
      <c r="AV132" s="225"/>
      <c r="AW132" s="115"/>
      <c r="AX132" s="115"/>
      <c r="AY132" s="115"/>
    </row>
    <row r="133" spans="1:51" ht="26" customHeight="1">
      <c r="A133" s="91" t="s">
        <v>539</v>
      </c>
      <c r="B133" s="92"/>
      <c r="C133" s="93" t="s">
        <v>540</v>
      </c>
      <c r="D133" s="92">
        <v>1</v>
      </c>
      <c r="E133" s="94" t="s">
        <v>410</v>
      </c>
      <c r="F133" s="215">
        <v>7.5</v>
      </c>
      <c r="G133" s="95">
        <v>3.75</v>
      </c>
      <c r="H133" s="95">
        <v>3.56</v>
      </c>
      <c r="I133" s="95">
        <v>3.38</v>
      </c>
      <c r="J133" s="14">
        <f t="shared" si="107"/>
        <v>3.75</v>
      </c>
      <c r="K133" s="14">
        <f t="shared" si="108"/>
        <v>3.56</v>
      </c>
      <c r="L133" s="14">
        <f t="shared" si="109"/>
        <v>3.38</v>
      </c>
      <c r="M133" s="14">
        <f t="shared" ref="M133:M155" si="120">IF($AX$252="",J133, IF($AX$252="SILVER (5%)",K133, IF($AX$252="GOLD (10%)",L133)))</f>
        <v>3.75</v>
      </c>
      <c r="N133" s="456" t="s">
        <v>453</v>
      </c>
      <c r="O133" s="16">
        <f t="shared" ref="O133:O155" si="121">IF(N133="CARDED (+15¢)",0.15,0)</f>
        <v>0</v>
      </c>
      <c r="P133" s="416"/>
      <c r="Q133" s="417"/>
      <c r="R133" s="417"/>
      <c r="S133" s="417"/>
      <c r="T133" s="418"/>
      <c r="U133" s="33"/>
      <c r="V133" s="34">
        <f t="shared" ref="V133:V155" si="122">P133*($G133+$O133)</f>
        <v>0</v>
      </c>
      <c r="W133" s="34">
        <f t="shared" ref="W133:W155" si="123">P133*($M133+$O133)</f>
        <v>0</v>
      </c>
      <c r="X133" s="435"/>
      <c r="Y133" s="436"/>
      <c r="Z133" s="436"/>
      <c r="AA133" s="436"/>
      <c r="AB133" s="437"/>
      <c r="AC133" s="33"/>
      <c r="AD133" s="34">
        <f t="shared" ref="AD133:AD155" si="124">X133*($G133+$O133)</f>
        <v>0</v>
      </c>
      <c r="AE133" s="34">
        <f t="shared" ref="AE133:AE155" si="125">X133*($M133+$O133)</f>
        <v>0</v>
      </c>
      <c r="AF133" s="416"/>
      <c r="AG133" s="417"/>
      <c r="AH133" s="417"/>
      <c r="AI133" s="417"/>
      <c r="AJ133" s="418"/>
      <c r="AK133" s="33"/>
      <c r="AL133" s="34">
        <f t="shared" ref="AL133:AL155" si="126">AF133*($G133+$O133)</f>
        <v>0</v>
      </c>
      <c r="AM133" s="34">
        <f t="shared" ref="AM133:AM155" si="127">AF133*($M133+$O133)</f>
        <v>0</v>
      </c>
      <c r="AN133" s="435"/>
      <c r="AO133" s="436"/>
      <c r="AP133" s="436"/>
      <c r="AQ133" s="436"/>
      <c r="AR133" s="437"/>
      <c r="AS133" s="35"/>
      <c r="AT133" s="50">
        <f t="shared" ref="AT133:AT155" si="128">AN133*($G133+$O133)</f>
        <v>0</v>
      </c>
      <c r="AU133" s="50">
        <f t="shared" ref="AU133:AU155" si="129">AN133*($M133+$O133)</f>
        <v>0</v>
      </c>
      <c r="AV133" s="226">
        <f t="shared" si="86"/>
        <v>0</v>
      </c>
      <c r="AW133" s="114">
        <f t="shared" si="87"/>
        <v>0</v>
      </c>
      <c r="AX133" s="114">
        <f t="shared" si="88"/>
        <v>0</v>
      </c>
      <c r="AY133" s="114"/>
    </row>
    <row r="134" spans="1:51" ht="26" customHeight="1">
      <c r="A134" s="96" t="s">
        <v>541</v>
      </c>
      <c r="B134" s="97"/>
      <c r="C134" s="89" t="s">
        <v>542</v>
      </c>
      <c r="D134" s="97">
        <v>1</v>
      </c>
      <c r="E134" s="97" t="s">
        <v>543</v>
      </c>
      <c r="F134" s="216">
        <v>5.5</v>
      </c>
      <c r="G134" s="98">
        <v>2.75</v>
      </c>
      <c r="H134" s="98">
        <v>2.61</v>
      </c>
      <c r="I134" s="98">
        <v>2.48</v>
      </c>
      <c r="J134" s="14">
        <f t="shared" si="107"/>
        <v>2.75</v>
      </c>
      <c r="K134" s="14">
        <f t="shared" si="108"/>
        <v>2.61</v>
      </c>
      <c r="L134" s="14">
        <f t="shared" si="109"/>
        <v>2.48</v>
      </c>
      <c r="M134" s="14">
        <f t="shared" si="120"/>
        <v>2.75</v>
      </c>
      <c r="N134" s="458"/>
      <c r="O134" s="16">
        <f t="shared" si="121"/>
        <v>0</v>
      </c>
      <c r="P134" s="416"/>
      <c r="Q134" s="417"/>
      <c r="R134" s="417"/>
      <c r="S134" s="417"/>
      <c r="T134" s="418"/>
      <c r="U134" s="33"/>
      <c r="V134" s="34">
        <f t="shared" si="122"/>
        <v>0</v>
      </c>
      <c r="W134" s="34">
        <f t="shared" si="123"/>
        <v>0</v>
      </c>
      <c r="X134" s="435"/>
      <c r="Y134" s="436"/>
      <c r="Z134" s="436"/>
      <c r="AA134" s="436"/>
      <c r="AB134" s="437"/>
      <c r="AC134" s="33"/>
      <c r="AD134" s="34">
        <f t="shared" si="124"/>
        <v>0</v>
      </c>
      <c r="AE134" s="34">
        <f t="shared" si="125"/>
        <v>0</v>
      </c>
      <c r="AF134" s="416"/>
      <c r="AG134" s="417"/>
      <c r="AH134" s="417"/>
      <c r="AI134" s="417"/>
      <c r="AJ134" s="418"/>
      <c r="AK134" s="33"/>
      <c r="AL134" s="34">
        <f t="shared" si="126"/>
        <v>0</v>
      </c>
      <c r="AM134" s="34">
        <f t="shared" si="127"/>
        <v>0</v>
      </c>
      <c r="AN134" s="435"/>
      <c r="AO134" s="436"/>
      <c r="AP134" s="436"/>
      <c r="AQ134" s="436"/>
      <c r="AR134" s="437"/>
      <c r="AS134" s="35"/>
      <c r="AT134" s="50">
        <f t="shared" si="128"/>
        <v>0</v>
      </c>
      <c r="AU134" s="50">
        <f t="shared" si="129"/>
        <v>0</v>
      </c>
      <c r="AV134" s="226">
        <f t="shared" si="86"/>
        <v>0</v>
      </c>
      <c r="AW134" s="114">
        <f t="shared" si="87"/>
        <v>0</v>
      </c>
      <c r="AX134" s="114">
        <f t="shared" si="88"/>
        <v>0</v>
      </c>
      <c r="AY134" s="114"/>
    </row>
    <row r="135" spans="1:51" ht="26" customHeight="1">
      <c r="A135" s="91" t="s">
        <v>107</v>
      </c>
      <c r="B135" s="92"/>
      <c r="C135" s="93" t="s">
        <v>108</v>
      </c>
      <c r="D135" s="92">
        <v>1</v>
      </c>
      <c r="E135" s="94" t="s">
        <v>114</v>
      </c>
      <c r="F135" s="215">
        <v>18.95</v>
      </c>
      <c r="G135" s="95">
        <v>9.48</v>
      </c>
      <c r="H135" s="95">
        <v>9.01</v>
      </c>
      <c r="I135" s="95">
        <v>8.5299999999999994</v>
      </c>
      <c r="J135" s="14">
        <f t="shared" si="107"/>
        <v>9.48</v>
      </c>
      <c r="K135" s="14">
        <f t="shared" si="108"/>
        <v>9.01</v>
      </c>
      <c r="L135" s="14">
        <f t="shared" si="109"/>
        <v>8.5299999999999994</v>
      </c>
      <c r="M135" s="14">
        <f t="shared" si="120"/>
        <v>9.48</v>
      </c>
      <c r="N135" s="458"/>
      <c r="O135" s="16">
        <f t="shared" si="121"/>
        <v>0</v>
      </c>
      <c r="P135" s="416"/>
      <c r="Q135" s="417"/>
      <c r="R135" s="417"/>
      <c r="S135" s="417"/>
      <c r="T135" s="418"/>
      <c r="U135" s="33"/>
      <c r="V135" s="34">
        <f t="shared" si="122"/>
        <v>0</v>
      </c>
      <c r="W135" s="34">
        <f t="shared" si="123"/>
        <v>0</v>
      </c>
      <c r="X135" s="435"/>
      <c r="Y135" s="436"/>
      <c r="Z135" s="436"/>
      <c r="AA135" s="436"/>
      <c r="AB135" s="437"/>
      <c r="AC135" s="33"/>
      <c r="AD135" s="34">
        <f t="shared" si="124"/>
        <v>0</v>
      </c>
      <c r="AE135" s="34">
        <f t="shared" si="125"/>
        <v>0</v>
      </c>
      <c r="AF135" s="416"/>
      <c r="AG135" s="417"/>
      <c r="AH135" s="417"/>
      <c r="AI135" s="417"/>
      <c r="AJ135" s="418"/>
      <c r="AK135" s="33"/>
      <c r="AL135" s="34">
        <f t="shared" si="126"/>
        <v>0</v>
      </c>
      <c r="AM135" s="34">
        <f t="shared" si="127"/>
        <v>0</v>
      </c>
      <c r="AN135" s="435"/>
      <c r="AO135" s="436"/>
      <c r="AP135" s="436"/>
      <c r="AQ135" s="436"/>
      <c r="AR135" s="437"/>
      <c r="AS135" s="35"/>
      <c r="AT135" s="50">
        <f t="shared" si="128"/>
        <v>0</v>
      </c>
      <c r="AU135" s="50">
        <f t="shared" si="129"/>
        <v>0</v>
      </c>
      <c r="AV135" s="226">
        <f t="shared" si="86"/>
        <v>0</v>
      </c>
      <c r="AW135" s="114">
        <f t="shared" si="87"/>
        <v>0</v>
      </c>
      <c r="AX135" s="114">
        <f t="shared" si="88"/>
        <v>0</v>
      </c>
      <c r="AY135" s="114"/>
    </row>
    <row r="136" spans="1:51" ht="26" customHeight="1">
      <c r="A136" s="96" t="s">
        <v>109</v>
      </c>
      <c r="B136" s="97"/>
      <c r="C136" s="89" t="s">
        <v>110</v>
      </c>
      <c r="D136" s="97">
        <v>1</v>
      </c>
      <c r="E136" s="99" t="s">
        <v>15</v>
      </c>
      <c r="F136" s="216">
        <v>14.95</v>
      </c>
      <c r="G136" s="98">
        <v>7.48</v>
      </c>
      <c r="H136" s="98">
        <v>7.11</v>
      </c>
      <c r="I136" s="98">
        <v>6.73</v>
      </c>
      <c r="J136" s="14">
        <f t="shared" si="107"/>
        <v>7.48</v>
      </c>
      <c r="K136" s="14">
        <f t="shared" si="108"/>
        <v>7.11</v>
      </c>
      <c r="L136" s="14">
        <f t="shared" si="109"/>
        <v>6.73</v>
      </c>
      <c r="M136" s="14">
        <f t="shared" si="120"/>
        <v>7.48</v>
      </c>
      <c r="N136" s="458"/>
      <c r="O136" s="16">
        <f t="shared" si="121"/>
        <v>0</v>
      </c>
      <c r="P136" s="416"/>
      <c r="Q136" s="417"/>
      <c r="R136" s="417"/>
      <c r="S136" s="417"/>
      <c r="T136" s="418"/>
      <c r="U136" s="33"/>
      <c r="V136" s="34">
        <f t="shared" si="122"/>
        <v>0</v>
      </c>
      <c r="W136" s="34">
        <f t="shared" si="123"/>
        <v>0</v>
      </c>
      <c r="X136" s="435"/>
      <c r="Y136" s="436"/>
      <c r="Z136" s="436"/>
      <c r="AA136" s="436"/>
      <c r="AB136" s="437"/>
      <c r="AC136" s="33"/>
      <c r="AD136" s="34">
        <f t="shared" si="124"/>
        <v>0</v>
      </c>
      <c r="AE136" s="34">
        <f t="shared" si="125"/>
        <v>0</v>
      </c>
      <c r="AF136" s="416"/>
      <c r="AG136" s="417"/>
      <c r="AH136" s="417"/>
      <c r="AI136" s="417"/>
      <c r="AJ136" s="418"/>
      <c r="AK136" s="33"/>
      <c r="AL136" s="34">
        <f t="shared" si="126"/>
        <v>0</v>
      </c>
      <c r="AM136" s="34">
        <f t="shared" si="127"/>
        <v>0</v>
      </c>
      <c r="AN136" s="435"/>
      <c r="AO136" s="436"/>
      <c r="AP136" s="436"/>
      <c r="AQ136" s="436"/>
      <c r="AR136" s="437"/>
      <c r="AS136" s="35"/>
      <c r="AT136" s="50">
        <f t="shared" si="128"/>
        <v>0</v>
      </c>
      <c r="AU136" s="50">
        <f t="shared" si="129"/>
        <v>0</v>
      </c>
      <c r="AV136" s="226">
        <f t="shared" si="86"/>
        <v>0</v>
      </c>
      <c r="AW136" s="114">
        <f t="shared" si="87"/>
        <v>0</v>
      </c>
      <c r="AX136" s="114">
        <f t="shared" si="88"/>
        <v>0</v>
      </c>
      <c r="AY136" s="114"/>
    </row>
    <row r="137" spans="1:51" ht="26" customHeight="1">
      <c r="A137" s="91" t="s">
        <v>421</v>
      </c>
      <c r="B137" s="92"/>
      <c r="C137" s="93" t="s">
        <v>111</v>
      </c>
      <c r="D137" s="92">
        <v>1</v>
      </c>
      <c r="E137" s="94" t="s">
        <v>16</v>
      </c>
      <c r="F137" s="215">
        <v>17.95</v>
      </c>
      <c r="G137" s="95">
        <v>8.98</v>
      </c>
      <c r="H137" s="95">
        <v>8.5299999999999994</v>
      </c>
      <c r="I137" s="95">
        <v>8.08</v>
      </c>
      <c r="J137" s="14">
        <f t="shared" si="107"/>
        <v>8.98</v>
      </c>
      <c r="K137" s="14">
        <f t="shared" si="108"/>
        <v>8.5299999999999994</v>
      </c>
      <c r="L137" s="14">
        <f t="shared" si="109"/>
        <v>8.08</v>
      </c>
      <c r="M137" s="14">
        <f t="shared" si="120"/>
        <v>8.98</v>
      </c>
      <c r="N137" s="458"/>
      <c r="O137" s="16">
        <f t="shared" si="121"/>
        <v>0</v>
      </c>
      <c r="P137" s="416"/>
      <c r="Q137" s="417"/>
      <c r="R137" s="417"/>
      <c r="S137" s="417"/>
      <c r="T137" s="418"/>
      <c r="U137" s="33"/>
      <c r="V137" s="34">
        <f t="shared" si="122"/>
        <v>0</v>
      </c>
      <c r="W137" s="34">
        <f t="shared" si="123"/>
        <v>0</v>
      </c>
      <c r="X137" s="435"/>
      <c r="Y137" s="436"/>
      <c r="Z137" s="436"/>
      <c r="AA137" s="436"/>
      <c r="AB137" s="437"/>
      <c r="AC137" s="33"/>
      <c r="AD137" s="34">
        <f t="shared" si="124"/>
        <v>0</v>
      </c>
      <c r="AE137" s="34">
        <f t="shared" si="125"/>
        <v>0</v>
      </c>
      <c r="AF137" s="416"/>
      <c r="AG137" s="417"/>
      <c r="AH137" s="417"/>
      <c r="AI137" s="417"/>
      <c r="AJ137" s="418"/>
      <c r="AK137" s="33"/>
      <c r="AL137" s="34">
        <f t="shared" si="126"/>
        <v>0</v>
      </c>
      <c r="AM137" s="34">
        <f t="shared" si="127"/>
        <v>0</v>
      </c>
      <c r="AN137" s="435"/>
      <c r="AO137" s="436"/>
      <c r="AP137" s="436"/>
      <c r="AQ137" s="436"/>
      <c r="AR137" s="437"/>
      <c r="AS137" s="35"/>
      <c r="AT137" s="50">
        <f t="shared" si="128"/>
        <v>0</v>
      </c>
      <c r="AU137" s="50">
        <f t="shared" si="129"/>
        <v>0</v>
      </c>
      <c r="AV137" s="226">
        <f t="shared" si="86"/>
        <v>0</v>
      </c>
      <c r="AW137" s="114">
        <f t="shared" si="87"/>
        <v>0</v>
      </c>
      <c r="AX137" s="114">
        <f t="shared" si="88"/>
        <v>0</v>
      </c>
      <c r="AY137" s="114"/>
    </row>
    <row r="138" spans="1:51" ht="26" customHeight="1">
      <c r="A138" s="96" t="s">
        <v>544</v>
      </c>
      <c r="B138" s="97"/>
      <c r="C138" s="89" t="s">
        <v>112</v>
      </c>
      <c r="D138" s="97">
        <v>1</v>
      </c>
      <c r="E138" s="152" t="s">
        <v>410</v>
      </c>
      <c r="F138" s="216">
        <v>7.5</v>
      </c>
      <c r="G138" s="98">
        <v>3.75</v>
      </c>
      <c r="H138" s="98">
        <v>3.56</v>
      </c>
      <c r="I138" s="98">
        <v>3.38</v>
      </c>
      <c r="J138" s="14">
        <f t="shared" si="107"/>
        <v>3.75</v>
      </c>
      <c r="K138" s="14">
        <f t="shared" si="108"/>
        <v>3.56</v>
      </c>
      <c r="L138" s="14">
        <f t="shared" si="109"/>
        <v>3.38</v>
      </c>
      <c r="M138" s="14">
        <f t="shared" si="120"/>
        <v>3.75</v>
      </c>
      <c r="N138" s="458"/>
      <c r="O138" s="16">
        <f t="shared" si="121"/>
        <v>0</v>
      </c>
      <c r="P138" s="416"/>
      <c r="Q138" s="417"/>
      <c r="R138" s="417"/>
      <c r="S138" s="417"/>
      <c r="T138" s="418"/>
      <c r="U138" s="33"/>
      <c r="V138" s="34">
        <f t="shared" si="122"/>
        <v>0</v>
      </c>
      <c r="W138" s="34">
        <f t="shared" si="123"/>
        <v>0</v>
      </c>
      <c r="X138" s="435"/>
      <c r="Y138" s="436"/>
      <c r="Z138" s="436"/>
      <c r="AA138" s="436"/>
      <c r="AB138" s="437"/>
      <c r="AC138" s="33"/>
      <c r="AD138" s="34">
        <f t="shared" si="124"/>
        <v>0</v>
      </c>
      <c r="AE138" s="34">
        <f t="shared" si="125"/>
        <v>0</v>
      </c>
      <c r="AF138" s="416"/>
      <c r="AG138" s="417"/>
      <c r="AH138" s="417"/>
      <c r="AI138" s="417"/>
      <c r="AJ138" s="418"/>
      <c r="AK138" s="33"/>
      <c r="AL138" s="34">
        <f t="shared" si="126"/>
        <v>0</v>
      </c>
      <c r="AM138" s="34">
        <f t="shared" si="127"/>
        <v>0</v>
      </c>
      <c r="AN138" s="435"/>
      <c r="AO138" s="436"/>
      <c r="AP138" s="436"/>
      <c r="AQ138" s="436"/>
      <c r="AR138" s="437"/>
      <c r="AS138" s="35"/>
      <c r="AT138" s="50">
        <f t="shared" si="128"/>
        <v>0</v>
      </c>
      <c r="AU138" s="50">
        <f t="shared" si="129"/>
        <v>0</v>
      </c>
      <c r="AV138" s="226">
        <f t="shared" si="86"/>
        <v>0</v>
      </c>
      <c r="AW138" s="114">
        <f t="shared" si="87"/>
        <v>0</v>
      </c>
      <c r="AX138" s="114">
        <f t="shared" si="88"/>
        <v>0</v>
      </c>
      <c r="AY138" s="114"/>
    </row>
    <row r="139" spans="1:51" ht="26" customHeight="1">
      <c r="A139" s="91" t="s">
        <v>545</v>
      </c>
      <c r="B139" s="92"/>
      <c r="C139" s="93" t="s">
        <v>113</v>
      </c>
      <c r="D139" s="92">
        <v>1</v>
      </c>
      <c r="E139" s="94" t="s">
        <v>114</v>
      </c>
      <c r="F139" s="217">
        <v>14.95</v>
      </c>
      <c r="G139" s="95">
        <v>7.48</v>
      </c>
      <c r="H139" s="95">
        <v>7.11</v>
      </c>
      <c r="I139" s="95">
        <v>6.73</v>
      </c>
      <c r="J139" s="14">
        <f t="shared" si="107"/>
        <v>7.48</v>
      </c>
      <c r="K139" s="14">
        <f t="shared" si="108"/>
        <v>7.11</v>
      </c>
      <c r="L139" s="14">
        <f t="shared" si="109"/>
        <v>6.73</v>
      </c>
      <c r="M139" s="14">
        <f t="shared" si="120"/>
        <v>7.48</v>
      </c>
      <c r="N139" s="458"/>
      <c r="O139" s="16">
        <f t="shared" si="121"/>
        <v>0</v>
      </c>
      <c r="P139" s="416"/>
      <c r="Q139" s="417"/>
      <c r="R139" s="417"/>
      <c r="S139" s="417"/>
      <c r="T139" s="418"/>
      <c r="U139" s="33"/>
      <c r="V139" s="34">
        <f t="shared" si="122"/>
        <v>0</v>
      </c>
      <c r="W139" s="34">
        <f t="shared" si="123"/>
        <v>0</v>
      </c>
      <c r="X139" s="435"/>
      <c r="Y139" s="436"/>
      <c r="Z139" s="436"/>
      <c r="AA139" s="436"/>
      <c r="AB139" s="437"/>
      <c r="AC139" s="33"/>
      <c r="AD139" s="34">
        <f t="shared" si="124"/>
        <v>0</v>
      </c>
      <c r="AE139" s="34">
        <f t="shared" si="125"/>
        <v>0</v>
      </c>
      <c r="AF139" s="416"/>
      <c r="AG139" s="417"/>
      <c r="AH139" s="417"/>
      <c r="AI139" s="417"/>
      <c r="AJ139" s="418"/>
      <c r="AK139" s="33"/>
      <c r="AL139" s="34">
        <f t="shared" si="126"/>
        <v>0</v>
      </c>
      <c r="AM139" s="34">
        <f t="shared" si="127"/>
        <v>0</v>
      </c>
      <c r="AN139" s="435"/>
      <c r="AO139" s="436"/>
      <c r="AP139" s="436"/>
      <c r="AQ139" s="436"/>
      <c r="AR139" s="437"/>
      <c r="AS139" s="35"/>
      <c r="AT139" s="50">
        <f t="shared" si="128"/>
        <v>0</v>
      </c>
      <c r="AU139" s="50">
        <f t="shared" si="129"/>
        <v>0</v>
      </c>
      <c r="AV139" s="226">
        <f t="shared" si="86"/>
        <v>0</v>
      </c>
      <c r="AW139" s="114">
        <f t="shared" si="87"/>
        <v>0</v>
      </c>
      <c r="AX139" s="114">
        <f t="shared" si="88"/>
        <v>0</v>
      </c>
      <c r="AY139" s="114"/>
    </row>
    <row r="140" spans="1:51" ht="26" customHeight="1">
      <c r="A140" s="96" t="s">
        <v>546</v>
      </c>
      <c r="B140" s="97"/>
      <c r="C140" s="89" t="s">
        <v>115</v>
      </c>
      <c r="D140" s="97">
        <v>1</v>
      </c>
      <c r="E140" s="152" t="s">
        <v>410</v>
      </c>
      <c r="F140" s="216">
        <v>7.5</v>
      </c>
      <c r="G140" s="98">
        <v>3.75</v>
      </c>
      <c r="H140" s="98">
        <v>3.56</v>
      </c>
      <c r="I140" s="98">
        <v>3.38</v>
      </c>
      <c r="J140" s="14">
        <f t="shared" si="107"/>
        <v>3.75</v>
      </c>
      <c r="K140" s="14">
        <f t="shared" si="108"/>
        <v>3.56</v>
      </c>
      <c r="L140" s="14">
        <f t="shared" si="109"/>
        <v>3.38</v>
      </c>
      <c r="M140" s="14">
        <f t="shared" si="120"/>
        <v>3.75</v>
      </c>
      <c r="N140" s="458"/>
      <c r="O140" s="16">
        <f t="shared" si="121"/>
        <v>0</v>
      </c>
      <c r="P140" s="416"/>
      <c r="Q140" s="417"/>
      <c r="R140" s="417"/>
      <c r="S140" s="417"/>
      <c r="T140" s="418"/>
      <c r="U140" s="33"/>
      <c r="V140" s="34">
        <f t="shared" si="122"/>
        <v>0</v>
      </c>
      <c r="W140" s="34">
        <f t="shared" si="123"/>
        <v>0</v>
      </c>
      <c r="X140" s="435"/>
      <c r="Y140" s="436"/>
      <c r="Z140" s="436"/>
      <c r="AA140" s="436"/>
      <c r="AB140" s="437"/>
      <c r="AC140" s="33"/>
      <c r="AD140" s="34">
        <f t="shared" si="124"/>
        <v>0</v>
      </c>
      <c r="AE140" s="34">
        <f t="shared" si="125"/>
        <v>0</v>
      </c>
      <c r="AF140" s="416"/>
      <c r="AG140" s="417"/>
      <c r="AH140" s="417"/>
      <c r="AI140" s="417"/>
      <c r="AJ140" s="418"/>
      <c r="AK140" s="33"/>
      <c r="AL140" s="34">
        <f t="shared" si="126"/>
        <v>0</v>
      </c>
      <c r="AM140" s="34">
        <f t="shared" si="127"/>
        <v>0</v>
      </c>
      <c r="AN140" s="435"/>
      <c r="AO140" s="436"/>
      <c r="AP140" s="436"/>
      <c r="AQ140" s="436"/>
      <c r="AR140" s="437"/>
      <c r="AS140" s="35"/>
      <c r="AT140" s="50">
        <f t="shared" si="128"/>
        <v>0</v>
      </c>
      <c r="AU140" s="50">
        <f t="shared" si="129"/>
        <v>0</v>
      </c>
      <c r="AV140" s="226">
        <f t="shared" si="86"/>
        <v>0</v>
      </c>
      <c r="AW140" s="114">
        <f t="shared" si="87"/>
        <v>0</v>
      </c>
      <c r="AX140" s="114">
        <f t="shared" si="88"/>
        <v>0</v>
      </c>
      <c r="AY140" s="114"/>
    </row>
    <row r="141" spans="1:51" ht="26" customHeight="1">
      <c r="A141" s="91" t="s">
        <v>547</v>
      </c>
      <c r="B141" s="92"/>
      <c r="C141" s="93" t="s">
        <v>116</v>
      </c>
      <c r="D141" s="92">
        <v>1</v>
      </c>
      <c r="E141" s="153" t="s">
        <v>410</v>
      </c>
      <c r="F141" s="215">
        <v>5.95</v>
      </c>
      <c r="G141" s="95">
        <v>2.98</v>
      </c>
      <c r="H141" s="95">
        <v>2.83</v>
      </c>
      <c r="I141" s="95">
        <v>2.68</v>
      </c>
      <c r="J141" s="14">
        <f t="shared" si="107"/>
        <v>2.98</v>
      </c>
      <c r="K141" s="14">
        <f t="shared" si="108"/>
        <v>2.83</v>
      </c>
      <c r="L141" s="14">
        <f t="shared" si="109"/>
        <v>2.68</v>
      </c>
      <c r="M141" s="14">
        <f t="shared" si="120"/>
        <v>2.98</v>
      </c>
      <c r="N141" s="458"/>
      <c r="O141" s="16">
        <f t="shared" si="121"/>
        <v>0</v>
      </c>
      <c r="P141" s="416"/>
      <c r="Q141" s="417"/>
      <c r="R141" s="417"/>
      <c r="S141" s="417"/>
      <c r="T141" s="418"/>
      <c r="U141" s="33"/>
      <c r="V141" s="34">
        <f t="shared" si="122"/>
        <v>0</v>
      </c>
      <c r="W141" s="34">
        <f t="shared" si="123"/>
        <v>0</v>
      </c>
      <c r="X141" s="435"/>
      <c r="Y141" s="436"/>
      <c r="Z141" s="436"/>
      <c r="AA141" s="436"/>
      <c r="AB141" s="437"/>
      <c r="AC141" s="33"/>
      <c r="AD141" s="34">
        <f t="shared" si="124"/>
        <v>0</v>
      </c>
      <c r="AE141" s="34">
        <f t="shared" si="125"/>
        <v>0</v>
      </c>
      <c r="AF141" s="416"/>
      <c r="AG141" s="417"/>
      <c r="AH141" s="417"/>
      <c r="AI141" s="417"/>
      <c r="AJ141" s="418"/>
      <c r="AK141" s="33"/>
      <c r="AL141" s="34">
        <f t="shared" si="126"/>
        <v>0</v>
      </c>
      <c r="AM141" s="34">
        <f t="shared" si="127"/>
        <v>0</v>
      </c>
      <c r="AN141" s="435"/>
      <c r="AO141" s="436"/>
      <c r="AP141" s="436"/>
      <c r="AQ141" s="436"/>
      <c r="AR141" s="437"/>
      <c r="AS141" s="35"/>
      <c r="AT141" s="50">
        <f t="shared" si="128"/>
        <v>0</v>
      </c>
      <c r="AU141" s="50">
        <f t="shared" si="129"/>
        <v>0</v>
      </c>
      <c r="AV141" s="226">
        <f t="shared" ref="AV141:AV202" si="130">AX141</f>
        <v>0</v>
      </c>
      <c r="AW141" s="114">
        <f t="shared" ref="AW141:AW202" si="131">SUM(V141+AD141+AL141+AT141)</f>
        <v>0</v>
      </c>
      <c r="AX141" s="114">
        <f t="shared" ref="AX141:AX202" si="132">SUM(W141+AE141+AM141+AU141)</f>
        <v>0</v>
      </c>
      <c r="AY141" s="114"/>
    </row>
    <row r="142" spans="1:51" ht="26" customHeight="1">
      <c r="A142" s="96" t="s">
        <v>548</v>
      </c>
      <c r="B142" s="97"/>
      <c r="C142" s="89" t="s">
        <v>117</v>
      </c>
      <c r="D142" s="97">
        <v>1</v>
      </c>
      <c r="E142" s="152" t="s">
        <v>410</v>
      </c>
      <c r="F142" s="218">
        <v>10.95</v>
      </c>
      <c r="G142" s="98">
        <v>5.48</v>
      </c>
      <c r="H142" s="98">
        <v>5.21</v>
      </c>
      <c r="I142" s="98">
        <v>4.93</v>
      </c>
      <c r="J142" s="14">
        <f t="shared" si="107"/>
        <v>5.48</v>
      </c>
      <c r="K142" s="14">
        <f t="shared" si="108"/>
        <v>5.21</v>
      </c>
      <c r="L142" s="14">
        <f t="shared" si="109"/>
        <v>4.93</v>
      </c>
      <c r="M142" s="14">
        <f t="shared" si="120"/>
        <v>5.48</v>
      </c>
      <c r="N142" s="458"/>
      <c r="O142" s="16">
        <f t="shared" si="121"/>
        <v>0</v>
      </c>
      <c r="P142" s="416"/>
      <c r="Q142" s="417"/>
      <c r="R142" s="417"/>
      <c r="S142" s="417"/>
      <c r="T142" s="418"/>
      <c r="U142" s="33"/>
      <c r="V142" s="34">
        <f t="shared" si="122"/>
        <v>0</v>
      </c>
      <c r="W142" s="34">
        <f t="shared" si="123"/>
        <v>0</v>
      </c>
      <c r="X142" s="435"/>
      <c r="Y142" s="436"/>
      <c r="Z142" s="436"/>
      <c r="AA142" s="436"/>
      <c r="AB142" s="437"/>
      <c r="AC142" s="33"/>
      <c r="AD142" s="34">
        <f t="shared" si="124"/>
        <v>0</v>
      </c>
      <c r="AE142" s="34">
        <f t="shared" si="125"/>
        <v>0</v>
      </c>
      <c r="AF142" s="416"/>
      <c r="AG142" s="417"/>
      <c r="AH142" s="417"/>
      <c r="AI142" s="417"/>
      <c r="AJ142" s="418"/>
      <c r="AK142" s="33"/>
      <c r="AL142" s="34">
        <f t="shared" si="126"/>
        <v>0</v>
      </c>
      <c r="AM142" s="34">
        <f t="shared" si="127"/>
        <v>0</v>
      </c>
      <c r="AN142" s="435"/>
      <c r="AO142" s="436"/>
      <c r="AP142" s="436"/>
      <c r="AQ142" s="436"/>
      <c r="AR142" s="437"/>
      <c r="AS142" s="35"/>
      <c r="AT142" s="50">
        <f t="shared" si="128"/>
        <v>0</v>
      </c>
      <c r="AU142" s="50">
        <f t="shared" si="129"/>
        <v>0</v>
      </c>
      <c r="AV142" s="226">
        <f t="shared" si="130"/>
        <v>0</v>
      </c>
      <c r="AW142" s="114">
        <f t="shared" si="131"/>
        <v>0</v>
      </c>
      <c r="AX142" s="114">
        <f t="shared" si="132"/>
        <v>0</v>
      </c>
      <c r="AY142" s="114"/>
    </row>
    <row r="143" spans="1:51" ht="26" customHeight="1">
      <c r="A143" s="91" t="s">
        <v>416</v>
      </c>
      <c r="B143" s="92"/>
      <c r="C143" s="93" t="s">
        <v>118</v>
      </c>
      <c r="D143" s="92">
        <v>1</v>
      </c>
      <c r="E143" s="156" t="s">
        <v>114</v>
      </c>
      <c r="F143" s="215">
        <v>19.95</v>
      </c>
      <c r="G143" s="95">
        <v>9.98</v>
      </c>
      <c r="H143" s="95">
        <v>9.48</v>
      </c>
      <c r="I143" s="95">
        <v>8.98</v>
      </c>
      <c r="J143" s="14">
        <f t="shared" si="107"/>
        <v>9.98</v>
      </c>
      <c r="K143" s="14">
        <f t="shared" si="108"/>
        <v>9.48</v>
      </c>
      <c r="L143" s="14">
        <f t="shared" si="109"/>
        <v>8.98</v>
      </c>
      <c r="M143" s="14">
        <f t="shared" si="120"/>
        <v>9.98</v>
      </c>
      <c r="N143" s="458"/>
      <c r="O143" s="16">
        <f t="shared" si="121"/>
        <v>0</v>
      </c>
      <c r="P143" s="416"/>
      <c r="Q143" s="417"/>
      <c r="R143" s="417"/>
      <c r="S143" s="417"/>
      <c r="T143" s="418"/>
      <c r="U143" s="33"/>
      <c r="V143" s="34">
        <f t="shared" si="122"/>
        <v>0</v>
      </c>
      <c r="W143" s="34">
        <f t="shared" si="123"/>
        <v>0</v>
      </c>
      <c r="X143" s="435"/>
      <c r="Y143" s="436"/>
      <c r="Z143" s="436"/>
      <c r="AA143" s="436"/>
      <c r="AB143" s="437"/>
      <c r="AC143" s="33"/>
      <c r="AD143" s="34">
        <f t="shared" si="124"/>
        <v>0</v>
      </c>
      <c r="AE143" s="34">
        <f t="shared" si="125"/>
        <v>0</v>
      </c>
      <c r="AF143" s="416"/>
      <c r="AG143" s="417"/>
      <c r="AH143" s="417"/>
      <c r="AI143" s="417"/>
      <c r="AJ143" s="418"/>
      <c r="AK143" s="33"/>
      <c r="AL143" s="34">
        <f t="shared" si="126"/>
        <v>0</v>
      </c>
      <c r="AM143" s="34">
        <f t="shared" si="127"/>
        <v>0</v>
      </c>
      <c r="AN143" s="435"/>
      <c r="AO143" s="436"/>
      <c r="AP143" s="436"/>
      <c r="AQ143" s="436"/>
      <c r="AR143" s="437"/>
      <c r="AS143" s="35"/>
      <c r="AT143" s="50">
        <f t="shared" si="128"/>
        <v>0</v>
      </c>
      <c r="AU143" s="50">
        <f t="shared" si="129"/>
        <v>0</v>
      </c>
      <c r="AV143" s="226">
        <f t="shared" si="130"/>
        <v>0</v>
      </c>
      <c r="AW143" s="114">
        <f t="shared" si="131"/>
        <v>0</v>
      </c>
      <c r="AX143" s="114">
        <f t="shared" si="132"/>
        <v>0</v>
      </c>
      <c r="AY143" s="114"/>
    </row>
    <row r="144" spans="1:51" ht="26" customHeight="1">
      <c r="A144" s="96" t="s">
        <v>119</v>
      </c>
      <c r="B144" s="97"/>
      <c r="C144" s="89" t="s">
        <v>564</v>
      </c>
      <c r="D144" s="97">
        <v>1</v>
      </c>
      <c r="E144" s="99" t="s">
        <v>16</v>
      </c>
      <c r="F144" s="216">
        <v>10.95</v>
      </c>
      <c r="G144" s="98">
        <v>5.48</v>
      </c>
      <c r="H144" s="98">
        <v>5.21</v>
      </c>
      <c r="I144" s="98">
        <v>4.93</v>
      </c>
      <c r="J144" s="14">
        <f t="shared" si="107"/>
        <v>5.48</v>
      </c>
      <c r="K144" s="14">
        <f t="shared" si="108"/>
        <v>5.21</v>
      </c>
      <c r="L144" s="14">
        <f t="shared" si="109"/>
        <v>4.93</v>
      </c>
      <c r="M144" s="14">
        <f t="shared" si="120"/>
        <v>5.48</v>
      </c>
      <c r="N144" s="458"/>
      <c r="O144" s="16">
        <f t="shared" si="121"/>
        <v>0</v>
      </c>
      <c r="P144" s="416"/>
      <c r="Q144" s="417"/>
      <c r="R144" s="417"/>
      <c r="S144" s="417"/>
      <c r="T144" s="418"/>
      <c r="U144" s="33"/>
      <c r="V144" s="34">
        <f t="shared" si="122"/>
        <v>0</v>
      </c>
      <c r="W144" s="34">
        <f t="shared" si="123"/>
        <v>0</v>
      </c>
      <c r="X144" s="435"/>
      <c r="Y144" s="436"/>
      <c r="Z144" s="436"/>
      <c r="AA144" s="436"/>
      <c r="AB144" s="437"/>
      <c r="AC144" s="33"/>
      <c r="AD144" s="34">
        <f t="shared" si="124"/>
        <v>0</v>
      </c>
      <c r="AE144" s="34">
        <f t="shared" si="125"/>
        <v>0</v>
      </c>
      <c r="AF144" s="416"/>
      <c r="AG144" s="417"/>
      <c r="AH144" s="417"/>
      <c r="AI144" s="417"/>
      <c r="AJ144" s="418"/>
      <c r="AK144" s="33"/>
      <c r="AL144" s="34">
        <f t="shared" si="126"/>
        <v>0</v>
      </c>
      <c r="AM144" s="34">
        <f t="shared" si="127"/>
        <v>0</v>
      </c>
      <c r="AN144" s="435"/>
      <c r="AO144" s="436"/>
      <c r="AP144" s="436"/>
      <c r="AQ144" s="436"/>
      <c r="AR144" s="437"/>
      <c r="AS144" s="35"/>
      <c r="AT144" s="50">
        <f t="shared" si="128"/>
        <v>0</v>
      </c>
      <c r="AU144" s="50">
        <f t="shared" si="129"/>
        <v>0</v>
      </c>
      <c r="AV144" s="226">
        <f t="shared" si="130"/>
        <v>0</v>
      </c>
      <c r="AW144" s="114">
        <f t="shared" si="131"/>
        <v>0</v>
      </c>
      <c r="AX144" s="114">
        <f t="shared" si="132"/>
        <v>0</v>
      </c>
      <c r="AY144" s="114"/>
    </row>
    <row r="145" spans="1:51" ht="26" customHeight="1">
      <c r="A145" s="91" t="s">
        <v>120</v>
      </c>
      <c r="B145" s="92"/>
      <c r="C145" s="93" t="s">
        <v>565</v>
      </c>
      <c r="D145" s="92">
        <v>1</v>
      </c>
      <c r="E145" s="92" t="s">
        <v>17</v>
      </c>
      <c r="F145" s="215">
        <v>11.95</v>
      </c>
      <c r="G145" s="95">
        <v>5.98</v>
      </c>
      <c r="H145" s="95">
        <v>5.68</v>
      </c>
      <c r="I145" s="95">
        <v>5.38</v>
      </c>
      <c r="J145" s="14">
        <f t="shared" si="107"/>
        <v>5.98</v>
      </c>
      <c r="K145" s="14">
        <f t="shared" si="108"/>
        <v>5.68</v>
      </c>
      <c r="L145" s="14">
        <f t="shared" si="109"/>
        <v>5.38</v>
      </c>
      <c r="M145" s="14">
        <f t="shared" si="120"/>
        <v>5.98</v>
      </c>
      <c r="N145" s="458"/>
      <c r="O145" s="16">
        <f t="shared" si="121"/>
        <v>0</v>
      </c>
      <c r="P145" s="416"/>
      <c r="Q145" s="417"/>
      <c r="R145" s="417"/>
      <c r="S145" s="417"/>
      <c r="T145" s="418"/>
      <c r="U145" s="33"/>
      <c r="V145" s="34">
        <f t="shared" si="122"/>
        <v>0</v>
      </c>
      <c r="W145" s="34">
        <f t="shared" si="123"/>
        <v>0</v>
      </c>
      <c r="X145" s="435"/>
      <c r="Y145" s="436"/>
      <c r="Z145" s="436"/>
      <c r="AA145" s="436"/>
      <c r="AB145" s="437"/>
      <c r="AC145" s="33"/>
      <c r="AD145" s="34">
        <f t="shared" si="124"/>
        <v>0</v>
      </c>
      <c r="AE145" s="34">
        <f t="shared" si="125"/>
        <v>0</v>
      </c>
      <c r="AF145" s="416"/>
      <c r="AG145" s="417"/>
      <c r="AH145" s="417"/>
      <c r="AI145" s="417"/>
      <c r="AJ145" s="418"/>
      <c r="AK145" s="33"/>
      <c r="AL145" s="34">
        <f t="shared" si="126"/>
        <v>0</v>
      </c>
      <c r="AM145" s="34">
        <f t="shared" si="127"/>
        <v>0</v>
      </c>
      <c r="AN145" s="435"/>
      <c r="AO145" s="436"/>
      <c r="AP145" s="436"/>
      <c r="AQ145" s="436"/>
      <c r="AR145" s="437"/>
      <c r="AS145" s="35"/>
      <c r="AT145" s="50">
        <f t="shared" si="128"/>
        <v>0</v>
      </c>
      <c r="AU145" s="50">
        <f t="shared" si="129"/>
        <v>0</v>
      </c>
      <c r="AV145" s="226">
        <f t="shared" si="130"/>
        <v>0</v>
      </c>
      <c r="AW145" s="114">
        <f t="shared" si="131"/>
        <v>0</v>
      </c>
      <c r="AX145" s="114">
        <f t="shared" si="132"/>
        <v>0</v>
      </c>
      <c r="AY145" s="114"/>
    </row>
    <row r="146" spans="1:51" ht="26" customHeight="1">
      <c r="A146" s="96" t="s">
        <v>121</v>
      </c>
      <c r="B146" s="97"/>
      <c r="C146" s="89" t="s">
        <v>566</v>
      </c>
      <c r="D146" s="97">
        <v>1</v>
      </c>
      <c r="E146" s="97" t="s">
        <v>18</v>
      </c>
      <c r="F146" s="216">
        <v>12.95</v>
      </c>
      <c r="G146" s="98">
        <v>6.48</v>
      </c>
      <c r="H146" s="98">
        <v>6.16</v>
      </c>
      <c r="I146" s="98">
        <v>5.83</v>
      </c>
      <c r="J146" s="14">
        <f t="shared" si="107"/>
        <v>6.48</v>
      </c>
      <c r="K146" s="14">
        <f t="shared" si="108"/>
        <v>6.16</v>
      </c>
      <c r="L146" s="14">
        <f t="shared" si="109"/>
        <v>5.83</v>
      </c>
      <c r="M146" s="14">
        <f t="shared" si="120"/>
        <v>6.48</v>
      </c>
      <c r="N146" s="458"/>
      <c r="O146" s="16">
        <f t="shared" si="121"/>
        <v>0</v>
      </c>
      <c r="P146" s="416"/>
      <c r="Q146" s="417"/>
      <c r="R146" s="417"/>
      <c r="S146" s="417"/>
      <c r="T146" s="418"/>
      <c r="U146" s="33"/>
      <c r="V146" s="34">
        <f t="shared" si="122"/>
        <v>0</v>
      </c>
      <c r="W146" s="34">
        <f t="shared" si="123"/>
        <v>0</v>
      </c>
      <c r="X146" s="435"/>
      <c r="Y146" s="436"/>
      <c r="Z146" s="436"/>
      <c r="AA146" s="436"/>
      <c r="AB146" s="437"/>
      <c r="AC146" s="33"/>
      <c r="AD146" s="34">
        <f t="shared" si="124"/>
        <v>0</v>
      </c>
      <c r="AE146" s="34">
        <f t="shared" si="125"/>
        <v>0</v>
      </c>
      <c r="AF146" s="416"/>
      <c r="AG146" s="417"/>
      <c r="AH146" s="417"/>
      <c r="AI146" s="417"/>
      <c r="AJ146" s="418"/>
      <c r="AK146" s="33"/>
      <c r="AL146" s="34">
        <f t="shared" si="126"/>
        <v>0</v>
      </c>
      <c r="AM146" s="34">
        <f t="shared" si="127"/>
        <v>0</v>
      </c>
      <c r="AN146" s="435"/>
      <c r="AO146" s="436"/>
      <c r="AP146" s="436"/>
      <c r="AQ146" s="436"/>
      <c r="AR146" s="437"/>
      <c r="AS146" s="35"/>
      <c r="AT146" s="50">
        <f t="shared" si="128"/>
        <v>0</v>
      </c>
      <c r="AU146" s="50">
        <f t="shared" si="129"/>
        <v>0</v>
      </c>
      <c r="AV146" s="226">
        <f t="shared" si="130"/>
        <v>0</v>
      </c>
      <c r="AW146" s="114">
        <f t="shared" si="131"/>
        <v>0</v>
      </c>
      <c r="AX146" s="114">
        <f t="shared" si="132"/>
        <v>0</v>
      </c>
      <c r="AY146" s="114"/>
    </row>
    <row r="147" spans="1:51" ht="26" customHeight="1">
      <c r="A147" s="91" t="s">
        <v>417</v>
      </c>
      <c r="B147" s="92"/>
      <c r="C147" s="93" t="s">
        <v>122</v>
      </c>
      <c r="D147" s="92">
        <v>1</v>
      </c>
      <c r="E147" s="152" t="s">
        <v>410</v>
      </c>
      <c r="F147" s="215">
        <v>13.95</v>
      </c>
      <c r="G147" s="95">
        <v>6.98</v>
      </c>
      <c r="H147" s="95">
        <v>6.63</v>
      </c>
      <c r="I147" s="95">
        <v>6.28</v>
      </c>
      <c r="J147" s="14">
        <f t="shared" si="107"/>
        <v>6.98</v>
      </c>
      <c r="K147" s="14">
        <f t="shared" si="108"/>
        <v>6.63</v>
      </c>
      <c r="L147" s="14">
        <f t="shared" si="109"/>
        <v>6.28</v>
      </c>
      <c r="M147" s="14">
        <f t="shared" si="120"/>
        <v>6.98</v>
      </c>
      <c r="N147" s="458"/>
      <c r="O147" s="16">
        <f t="shared" si="121"/>
        <v>0</v>
      </c>
      <c r="P147" s="416"/>
      <c r="Q147" s="417"/>
      <c r="R147" s="417"/>
      <c r="S147" s="417"/>
      <c r="T147" s="418"/>
      <c r="U147" s="33"/>
      <c r="V147" s="34">
        <f t="shared" si="122"/>
        <v>0</v>
      </c>
      <c r="W147" s="34">
        <f t="shared" si="123"/>
        <v>0</v>
      </c>
      <c r="X147" s="435"/>
      <c r="Y147" s="436"/>
      <c r="Z147" s="436"/>
      <c r="AA147" s="436"/>
      <c r="AB147" s="437"/>
      <c r="AC147" s="33"/>
      <c r="AD147" s="34">
        <f t="shared" si="124"/>
        <v>0</v>
      </c>
      <c r="AE147" s="34">
        <f t="shared" si="125"/>
        <v>0</v>
      </c>
      <c r="AF147" s="416"/>
      <c r="AG147" s="417"/>
      <c r="AH147" s="417"/>
      <c r="AI147" s="417"/>
      <c r="AJ147" s="418"/>
      <c r="AK147" s="33"/>
      <c r="AL147" s="34">
        <f t="shared" si="126"/>
        <v>0</v>
      </c>
      <c r="AM147" s="34">
        <f t="shared" si="127"/>
        <v>0</v>
      </c>
      <c r="AN147" s="435"/>
      <c r="AO147" s="436"/>
      <c r="AP147" s="436"/>
      <c r="AQ147" s="436"/>
      <c r="AR147" s="437"/>
      <c r="AS147" s="35"/>
      <c r="AT147" s="50">
        <f t="shared" si="128"/>
        <v>0</v>
      </c>
      <c r="AU147" s="50">
        <f t="shared" si="129"/>
        <v>0</v>
      </c>
      <c r="AV147" s="226">
        <f t="shared" si="130"/>
        <v>0</v>
      </c>
      <c r="AW147" s="114">
        <f t="shared" si="131"/>
        <v>0</v>
      </c>
      <c r="AX147" s="114">
        <f t="shared" si="132"/>
        <v>0</v>
      </c>
      <c r="AY147" s="114"/>
    </row>
    <row r="148" spans="1:51" ht="26" customHeight="1">
      <c r="A148" s="96" t="s">
        <v>418</v>
      </c>
      <c r="B148" s="97" t="s">
        <v>207</v>
      </c>
      <c r="C148" s="236" t="s">
        <v>419</v>
      </c>
      <c r="D148" s="97">
        <v>1</v>
      </c>
      <c r="E148" s="152" t="s">
        <v>410</v>
      </c>
      <c r="F148" s="216">
        <v>24.95</v>
      </c>
      <c r="G148" s="98">
        <v>12.48</v>
      </c>
      <c r="H148" s="98">
        <v>11.86</v>
      </c>
      <c r="I148" s="98">
        <v>11.23</v>
      </c>
      <c r="J148" s="14">
        <f t="shared" si="107"/>
        <v>12.48</v>
      </c>
      <c r="K148" s="14">
        <f t="shared" si="108"/>
        <v>11.86</v>
      </c>
      <c r="L148" s="14">
        <f t="shared" si="109"/>
        <v>11.23</v>
      </c>
      <c r="M148" s="14">
        <f t="shared" si="120"/>
        <v>12.48</v>
      </c>
      <c r="N148" s="458"/>
      <c r="O148" s="16">
        <f t="shared" si="121"/>
        <v>0</v>
      </c>
      <c r="P148" s="416"/>
      <c r="Q148" s="417"/>
      <c r="R148" s="417"/>
      <c r="S148" s="417"/>
      <c r="T148" s="418"/>
      <c r="U148" s="33"/>
      <c r="V148" s="34">
        <f t="shared" si="122"/>
        <v>0</v>
      </c>
      <c r="W148" s="34">
        <f t="shared" si="123"/>
        <v>0</v>
      </c>
      <c r="X148" s="435"/>
      <c r="Y148" s="436"/>
      <c r="Z148" s="436"/>
      <c r="AA148" s="436"/>
      <c r="AB148" s="437"/>
      <c r="AC148" s="33"/>
      <c r="AD148" s="34">
        <f t="shared" si="124"/>
        <v>0</v>
      </c>
      <c r="AE148" s="34">
        <f t="shared" si="125"/>
        <v>0</v>
      </c>
      <c r="AF148" s="416"/>
      <c r="AG148" s="417"/>
      <c r="AH148" s="417"/>
      <c r="AI148" s="417"/>
      <c r="AJ148" s="418"/>
      <c r="AK148" s="33"/>
      <c r="AL148" s="34">
        <f t="shared" si="126"/>
        <v>0</v>
      </c>
      <c r="AM148" s="34">
        <f t="shared" si="127"/>
        <v>0</v>
      </c>
      <c r="AN148" s="435"/>
      <c r="AO148" s="436"/>
      <c r="AP148" s="436"/>
      <c r="AQ148" s="436"/>
      <c r="AR148" s="437"/>
      <c r="AS148" s="35"/>
      <c r="AT148" s="50">
        <f t="shared" si="128"/>
        <v>0</v>
      </c>
      <c r="AU148" s="50">
        <f t="shared" si="129"/>
        <v>0</v>
      </c>
      <c r="AV148" s="226">
        <f t="shared" si="130"/>
        <v>0</v>
      </c>
      <c r="AW148" s="114">
        <f t="shared" si="131"/>
        <v>0</v>
      </c>
      <c r="AX148" s="114">
        <f t="shared" si="132"/>
        <v>0</v>
      </c>
      <c r="AY148" s="114"/>
    </row>
    <row r="149" spans="1:51" ht="26" customHeight="1">
      <c r="A149" s="91" t="s">
        <v>420</v>
      </c>
      <c r="B149" s="92"/>
      <c r="C149" s="93" t="s">
        <v>123</v>
      </c>
      <c r="D149" s="92">
        <v>1</v>
      </c>
      <c r="E149" s="152" t="s">
        <v>410</v>
      </c>
      <c r="F149" s="215">
        <v>6.95</v>
      </c>
      <c r="G149" s="95">
        <v>3.48</v>
      </c>
      <c r="H149" s="95">
        <v>3.31</v>
      </c>
      <c r="I149" s="95">
        <v>3.13</v>
      </c>
      <c r="J149" s="14">
        <f t="shared" si="107"/>
        <v>3.48</v>
      </c>
      <c r="K149" s="14">
        <f t="shared" si="108"/>
        <v>3.31</v>
      </c>
      <c r="L149" s="14">
        <f t="shared" si="109"/>
        <v>3.13</v>
      </c>
      <c r="M149" s="14">
        <f t="shared" si="120"/>
        <v>3.48</v>
      </c>
      <c r="N149" s="458"/>
      <c r="O149" s="16">
        <f t="shared" si="121"/>
        <v>0</v>
      </c>
      <c r="P149" s="416"/>
      <c r="Q149" s="417"/>
      <c r="R149" s="417"/>
      <c r="S149" s="417"/>
      <c r="T149" s="418"/>
      <c r="U149" s="33"/>
      <c r="V149" s="34">
        <f t="shared" si="122"/>
        <v>0</v>
      </c>
      <c r="W149" s="34">
        <f t="shared" si="123"/>
        <v>0</v>
      </c>
      <c r="X149" s="435"/>
      <c r="Y149" s="436"/>
      <c r="Z149" s="436"/>
      <c r="AA149" s="436"/>
      <c r="AB149" s="437"/>
      <c r="AC149" s="33"/>
      <c r="AD149" s="34">
        <f t="shared" si="124"/>
        <v>0</v>
      </c>
      <c r="AE149" s="34">
        <f t="shared" si="125"/>
        <v>0</v>
      </c>
      <c r="AF149" s="416"/>
      <c r="AG149" s="417"/>
      <c r="AH149" s="417"/>
      <c r="AI149" s="417"/>
      <c r="AJ149" s="418"/>
      <c r="AK149" s="33"/>
      <c r="AL149" s="34">
        <f t="shared" si="126"/>
        <v>0</v>
      </c>
      <c r="AM149" s="34">
        <f t="shared" si="127"/>
        <v>0</v>
      </c>
      <c r="AN149" s="435"/>
      <c r="AO149" s="436"/>
      <c r="AP149" s="436"/>
      <c r="AQ149" s="436"/>
      <c r="AR149" s="437"/>
      <c r="AS149" s="35"/>
      <c r="AT149" s="50">
        <f t="shared" si="128"/>
        <v>0</v>
      </c>
      <c r="AU149" s="50">
        <f t="shared" si="129"/>
        <v>0</v>
      </c>
      <c r="AV149" s="226">
        <f t="shared" si="130"/>
        <v>0</v>
      </c>
      <c r="AW149" s="114">
        <f t="shared" si="131"/>
        <v>0</v>
      </c>
      <c r="AX149" s="114">
        <f t="shared" si="132"/>
        <v>0</v>
      </c>
      <c r="AY149" s="114"/>
    </row>
    <row r="150" spans="1:51" ht="26" customHeight="1">
      <c r="A150" s="96" t="s">
        <v>124</v>
      </c>
      <c r="B150" s="97"/>
      <c r="C150" s="89" t="s">
        <v>125</v>
      </c>
      <c r="D150" s="97">
        <v>1</v>
      </c>
      <c r="E150" s="152"/>
      <c r="F150" s="216">
        <v>9.9499999999999993</v>
      </c>
      <c r="G150" s="98">
        <v>4.9800000000000004</v>
      </c>
      <c r="H150" s="98">
        <v>4.7300000000000004</v>
      </c>
      <c r="I150" s="98">
        <v>4.4800000000000004</v>
      </c>
      <c r="J150" s="14">
        <f t="shared" si="107"/>
        <v>4.9800000000000004</v>
      </c>
      <c r="K150" s="14">
        <f t="shared" si="108"/>
        <v>4.7300000000000004</v>
      </c>
      <c r="L150" s="14">
        <f t="shared" si="109"/>
        <v>4.4800000000000004</v>
      </c>
      <c r="M150" s="14">
        <f t="shared" si="120"/>
        <v>4.9800000000000004</v>
      </c>
      <c r="N150" s="458"/>
      <c r="O150" s="16">
        <f t="shared" si="121"/>
        <v>0</v>
      </c>
      <c r="P150" s="416"/>
      <c r="Q150" s="417"/>
      <c r="R150" s="417"/>
      <c r="S150" s="417"/>
      <c r="T150" s="418"/>
      <c r="U150" s="33"/>
      <c r="V150" s="34">
        <f t="shared" si="122"/>
        <v>0</v>
      </c>
      <c r="W150" s="34">
        <f t="shared" si="123"/>
        <v>0</v>
      </c>
      <c r="X150" s="435"/>
      <c r="Y150" s="436"/>
      <c r="Z150" s="436"/>
      <c r="AA150" s="436"/>
      <c r="AB150" s="437"/>
      <c r="AC150" s="33"/>
      <c r="AD150" s="34">
        <f t="shared" si="124"/>
        <v>0</v>
      </c>
      <c r="AE150" s="34">
        <f t="shared" si="125"/>
        <v>0</v>
      </c>
      <c r="AF150" s="416"/>
      <c r="AG150" s="417"/>
      <c r="AH150" s="417"/>
      <c r="AI150" s="417"/>
      <c r="AJ150" s="418"/>
      <c r="AK150" s="33"/>
      <c r="AL150" s="34">
        <f t="shared" si="126"/>
        <v>0</v>
      </c>
      <c r="AM150" s="34">
        <f t="shared" si="127"/>
        <v>0</v>
      </c>
      <c r="AN150" s="435"/>
      <c r="AO150" s="436"/>
      <c r="AP150" s="436"/>
      <c r="AQ150" s="436"/>
      <c r="AR150" s="437"/>
      <c r="AS150" s="35"/>
      <c r="AT150" s="50">
        <f t="shared" si="128"/>
        <v>0</v>
      </c>
      <c r="AU150" s="50">
        <f t="shared" si="129"/>
        <v>0</v>
      </c>
      <c r="AV150" s="226">
        <f t="shared" si="130"/>
        <v>0</v>
      </c>
      <c r="AW150" s="114">
        <f t="shared" si="131"/>
        <v>0</v>
      </c>
      <c r="AX150" s="114">
        <f t="shared" si="132"/>
        <v>0</v>
      </c>
      <c r="AY150" s="114"/>
    </row>
    <row r="151" spans="1:51" ht="26" customHeight="1">
      <c r="A151" s="91" t="s">
        <v>126</v>
      </c>
      <c r="B151" s="92"/>
      <c r="C151" s="93" t="s">
        <v>127</v>
      </c>
      <c r="D151" s="92">
        <v>1</v>
      </c>
      <c r="E151" s="152"/>
      <c r="F151" s="215">
        <v>15.95</v>
      </c>
      <c r="G151" s="95">
        <v>7.98</v>
      </c>
      <c r="H151" s="95">
        <v>7.58</v>
      </c>
      <c r="I151" s="95">
        <v>7.18</v>
      </c>
      <c r="J151" s="14">
        <f t="shared" si="107"/>
        <v>7.98</v>
      </c>
      <c r="K151" s="14">
        <f t="shared" si="108"/>
        <v>7.58</v>
      </c>
      <c r="L151" s="14">
        <f t="shared" si="109"/>
        <v>7.18</v>
      </c>
      <c r="M151" s="14">
        <f t="shared" si="120"/>
        <v>7.98</v>
      </c>
      <c r="N151" s="458"/>
      <c r="O151" s="16">
        <f t="shared" si="121"/>
        <v>0</v>
      </c>
      <c r="P151" s="416"/>
      <c r="Q151" s="417"/>
      <c r="R151" s="417"/>
      <c r="S151" s="417"/>
      <c r="T151" s="418"/>
      <c r="U151" s="33"/>
      <c r="V151" s="34">
        <f t="shared" si="122"/>
        <v>0</v>
      </c>
      <c r="W151" s="34">
        <f t="shared" si="123"/>
        <v>0</v>
      </c>
      <c r="X151" s="435"/>
      <c r="Y151" s="436"/>
      <c r="Z151" s="436"/>
      <c r="AA151" s="436"/>
      <c r="AB151" s="437"/>
      <c r="AC151" s="33"/>
      <c r="AD151" s="34">
        <f t="shared" si="124"/>
        <v>0</v>
      </c>
      <c r="AE151" s="34">
        <f t="shared" si="125"/>
        <v>0</v>
      </c>
      <c r="AF151" s="416"/>
      <c r="AG151" s="417"/>
      <c r="AH151" s="417"/>
      <c r="AI151" s="417"/>
      <c r="AJ151" s="418"/>
      <c r="AK151" s="33"/>
      <c r="AL151" s="34">
        <f t="shared" si="126"/>
        <v>0</v>
      </c>
      <c r="AM151" s="34">
        <f t="shared" si="127"/>
        <v>0</v>
      </c>
      <c r="AN151" s="435"/>
      <c r="AO151" s="436"/>
      <c r="AP151" s="436"/>
      <c r="AQ151" s="436"/>
      <c r="AR151" s="437"/>
      <c r="AS151" s="35"/>
      <c r="AT151" s="50">
        <f t="shared" si="128"/>
        <v>0</v>
      </c>
      <c r="AU151" s="50">
        <f t="shared" si="129"/>
        <v>0</v>
      </c>
      <c r="AV151" s="226">
        <f t="shared" si="130"/>
        <v>0</v>
      </c>
      <c r="AW151" s="114">
        <f t="shared" si="131"/>
        <v>0</v>
      </c>
      <c r="AX151" s="114">
        <f t="shared" si="132"/>
        <v>0</v>
      </c>
      <c r="AY151" s="114"/>
    </row>
    <row r="152" spans="1:51" ht="26" customHeight="1">
      <c r="A152" s="96" t="s">
        <v>128</v>
      </c>
      <c r="B152" s="97"/>
      <c r="C152" s="89" t="s">
        <v>129</v>
      </c>
      <c r="D152" s="97">
        <v>1</v>
      </c>
      <c r="E152" s="152"/>
      <c r="F152" s="216">
        <v>6.95</v>
      </c>
      <c r="G152" s="98">
        <v>3.48</v>
      </c>
      <c r="H152" s="98">
        <v>3.31</v>
      </c>
      <c r="I152" s="98">
        <v>3.13</v>
      </c>
      <c r="J152" s="14">
        <f t="shared" si="107"/>
        <v>3.48</v>
      </c>
      <c r="K152" s="14">
        <f t="shared" si="108"/>
        <v>3.31</v>
      </c>
      <c r="L152" s="14">
        <f t="shared" si="109"/>
        <v>3.13</v>
      </c>
      <c r="M152" s="14">
        <f t="shared" si="120"/>
        <v>3.48</v>
      </c>
      <c r="N152" s="458"/>
      <c r="O152" s="16">
        <f t="shared" si="121"/>
        <v>0</v>
      </c>
      <c r="P152" s="416"/>
      <c r="Q152" s="417"/>
      <c r="R152" s="417"/>
      <c r="S152" s="417"/>
      <c r="T152" s="418"/>
      <c r="U152" s="33"/>
      <c r="V152" s="34">
        <f t="shared" si="122"/>
        <v>0</v>
      </c>
      <c r="W152" s="34">
        <f t="shared" si="123"/>
        <v>0</v>
      </c>
      <c r="X152" s="435"/>
      <c r="Y152" s="436"/>
      <c r="Z152" s="436"/>
      <c r="AA152" s="436"/>
      <c r="AB152" s="437"/>
      <c r="AC152" s="33"/>
      <c r="AD152" s="34">
        <f t="shared" si="124"/>
        <v>0</v>
      </c>
      <c r="AE152" s="34">
        <f t="shared" si="125"/>
        <v>0</v>
      </c>
      <c r="AF152" s="416"/>
      <c r="AG152" s="417"/>
      <c r="AH152" s="417"/>
      <c r="AI152" s="417"/>
      <c r="AJ152" s="418"/>
      <c r="AK152" s="33"/>
      <c r="AL152" s="34">
        <f t="shared" si="126"/>
        <v>0</v>
      </c>
      <c r="AM152" s="34">
        <f t="shared" si="127"/>
        <v>0</v>
      </c>
      <c r="AN152" s="435"/>
      <c r="AO152" s="436"/>
      <c r="AP152" s="436"/>
      <c r="AQ152" s="436"/>
      <c r="AR152" s="437"/>
      <c r="AS152" s="35"/>
      <c r="AT152" s="50">
        <f t="shared" si="128"/>
        <v>0</v>
      </c>
      <c r="AU152" s="50">
        <f t="shared" si="129"/>
        <v>0</v>
      </c>
      <c r="AV152" s="226">
        <f t="shared" si="130"/>
        <v>0</v>
      </c>
      <c r="AW152" s="114">
        <f t="shared" si="131"/>
        <v>0</v>
      </c>
      <c r="AX152" s="114">
        <f t="shared" si="132"/>
        <v>0</v>
      </c>
      <c r="AY152" s="114"/>
    </row>
    <row r="153" spans="1:51" ht="26" customHeight="1">
      <c r="A153" s="91" t="s">
        <v>130</v>
      </c>
      <c r="B153" s="92"/>
      <c r="C153" s="93" t="s">
        <v>131</v>
      </c>
      <c r="D153" s="92">
        <v>1</v>
      </c>
      <c r="E153" s="152" t="s">
        <v>410</v>
      </c>
      <c r="F153" s="215">
        <v>34.950000000000003</v>
      </c>
      <c r="G153" s="95">
        <v>17.48</v>
      </c>
      <c r="H153" s="95">
        <v>16.61</v>
      </c>
      <c r="I153" s="95">
        <v>15.73</v>
      </c>
      <c r="J153" s="14">
        <f t="shared" si="107"/>
        <v>17.48</v>
      </c>
      <c r="K153" s="14">
        <f t="shared" si="108"/>
        <v>16.61</v>
      </c>
      <c r="L153" s="14">
        <f t="shared" si="109"/>
        <v>15.73</v>
      </c>
      <c r="M153" s="14">
        <f t="shared" si="120"/>
        <v>17.48</v>
      </c>
      <c r="N153" s="458"/>
      <c r="O153" s="16">
        <f t="shared" si="121"/>
        <v>0</v>
      </c>
      <c r="P153" s="416"/>
      <c r="Q153" s="417"/>
      <c r="R153" s="417"/>
      <c r="S153" s="417"/>
      <c r="T153" s="418"/>
      <c r="U153" s="33"/>
      <c r="V153" s="34">
        <f t="shared" si="122"/>
        <v>0</v>
      </c>
      <c r="W153" s="34">
        <f t="shared" si="123"/>
        <v>0</v>
      </c>
      <c r="X153" s="435"/>
      <c r="Y153" s="436"/>
      <c r="Z153" s="436"/>
      <c r="AA153" s="436"/>
      <c r="AB153" s="437"/>
      <c r="AC153" s="33"/>
      <c r="AD153" s="34">
        <f t="shared" si="124"/>
        <v>0</v>
      </c>
      <c r="AE153" s="34">
        <f t="shared" si="125"/>
        <v>0</v>
      </c>
      <c r="AF153" s="416"/>
      <c r="AG153" s="417"/>
      <c r="AH153" s="417"/>
      <c r="AI153" s="417"/>
      <c r="AJ153" s="418"/>
      <c r="AK153" s="33"/>
      <c r="AL153" s="34">
        <f t="shared" si="126"/>
        <v>0</v>
      </c>
      <c r="AM153" s="34">
        <f t="shared" si="127"/>
        <v>0</v>
      </c>
      <c r="AN153" s="435"/>
      <c r="AO153" s="436"/>
      <c r="AP153" s="436"/>
      <c r="AQ153" s="436"/>
      <c r="AR153" s="437"/>
      <c r="AS153" s="35"/>
      <c r="AT153" s="50">
        <f t="shared" si="128"/>
        <v>0</v>
      </c>
      <c r="AU153" s="50">
        <f t="shared" si="129"/>
        <v>0</v>
      </c>
      <c r="AV153" s="226">
        <f t="shared" si="130"/>
        <v>0</v>
      </c>
      <c r="AW153" s="114">
        <f t="shared" si="131"/>
        <v>0</v>
      </c>
      <c r="AX153" s="114">
        <f t="shared" si="132"/>
        <v>0</v>
      </c>
      <c r="AY153" s="114"/>
    </row>
    <row r="154" spans="1:51" ht="26" customHeight="1">
      <c r="A154" s="96" t="s">
        <v>561</v>
      </c>
      <c r="B154" s="97"/>
      <c r="C154" s="89" t="s">
        <v>562</v>
      </c>
      <c r="D154" s="97">
        <v>1</v>
      </c>
      <c r="E154" s="152" t="s">
        <v>563</v>
      </c>
      <c r="F154" s="216">
        <v>14.95</v>
      </c>
      <c r="G154" s="98">
        <v>7.48</v>
      </c>
      <c r="H154" s="98">
        <v>7.11</v>
      </c>
      <c r="I154" s="98">
        <v>6.73</v>
      </c>
      <c r="J154" s="14">
        <f t="shared" ref="J154" si="133">G154</f>
        <v>7.48</v>
      </c>
      <c r="K154" s="14">
        <f t="shared" ref="K154" si="134">H154</f>
        <v>7.11</v>
      </c>
      <c r="L154" s="14">
        <f t="shared" ref="L154" si="135">I154</f>
        <v>6.73</v>
      </c>
      <c r="M154" s="14">
        <f t="shared" ref="M154" si="136">IF($AX$252="",J154, IF($AX$252="SILVER (5%)",K154, IF($AX$252="GOLD (10%)",L154)))</f>
        <v>7.48</v>
      </c>
      <c r="N154" s="459"/>
      <c r="O154" s="16">
        <f t="shared" si="121"/>
        <v>0</v>
      </c>
      <c r="P154" s="416"/>
      <c r="Q154" s="417"/>
      <c r="R154" s="417"/>
      <c r="S154" s="417"/>
      <c r="T154" s="418"/>
      <c r="U154" s="33"/>
      <c r="V154" s="34">
        <f t="shared" ref="V154" si="137">P154*($G154+$O154)</f>
        <v>0</v>
      </c>
      <c r="W154" s="34">
        <f t="shared" ref="W154" si="138">P154*($M154+$O154)</f>
        <v>0</v>
      </c>
      <c r="X154" s="435"/>
      <c r="Y154" s="436"/>
      <c r="Z154" s="436"/>
      <c r="AA154" s="436"/>
      <c r="AB154" s="437"/>
      <c r="AC154" s="33"/>
      <c r="AD154" s="34">
        <f t="shared" ref="AD154" si="139">X154*($G154+$O154)</f>
        <v>0</v>
      </c>
      <c r="AE154" s="34">
        <f t="shared" ref="AE154" si="140">X154*($M154+$O154)</f>
        <v>0</v>
      </c>
      <c r="AF154" s="416"/>
      <c r="AG154" s="417"/>
      <c r="AH154" s="417"/>
      <c r="AI154" s="417"/>
      <c r="AJ154" s="418"/>
      <c r="AK154" s="33"/>
      <c r="AL154" s="34">
        <f t="shared" ref="AL154" si="141">AF154*($G154+$O154)</f>
        <v>0</v>
      </c>
      <c r="AM154" s="34">
        <f t="shared" ref="AM154" si="142">AF154*($M154+$O154)</f>
        <v>0</v>
      </c>
      <c r="AN154" s="435"/>
      <c r="AO154" s="436"/>
      <c r="AP154" s="436"/>
      <c r="AQ154" s="436"/>
      <c r="AR154" s="437"/>
      <c r="AS154" s="35"/>
      <c r="AT154" s="50">
        <f t="shared" ref="AT154" si="143">AN154*($G154+$O154)</f>
        <v>0</v>
      </c>
      <c r="AU154" s="50">
        <f t="shared" ref="AU154" si="144">AN154*($M154+$O154)</f>
        <v>0</v>
      </c>
      <c r="AV154" s="226">
        <f t="shared" ref="AV154" si="145">AX154</f>
        <v>0</v>
      </c>
      <c r="AW154" s="114">
        <f t="shared" ref="AW154" si="146">SUM(V154+AD154+AL154+AT154)</f>
        <v>0</v>
      </c>
      <c r="AX154" s="114">
        <f t="shared" ref="AX154" si="147">SUM(W154+AE154+AM154+AU154)</f>
        <v>0</v>
      </c>
      <c r="AY154" s="114"/>
    </row>
    <row r="155" spans="1:51" ht="26" customHeight="1">
      <c r="A155" s="91" t="s">
        <v>132</v>
      </c>
      <c r="B155" s="92"/>
      <c r="C155" s="93" t="s">
        <v>133</v>
      </c>
      <c r="D155" s="92">
        <v>1</v>
      </c>
      <c r="E155" s="92" t="s">
        <v>412</v>
      </c>
      <c r="F155" s="215">
        <v>29.95</v>
      </c>
      <c r="G155" s="95">
        <v>14.98</v>
      </c>
      <c r="H155" s="95">
        <v>14.23</v>
      </c>
      <c r="I155" s="95">
        <v>13.48</v>
      </c>
      <c r="J155" s="14">
        <f t="shared" si="107"/>
        <v>14.98</v>
      </c>
      <c r="K155" s="14">
        <f t="shared" si="108"/>
        <v>14.23</v>
      </c>
      <c r="L155" s="14">
        <f t="shared" si="109"/>
        <v>13.48</v>
      </c>
      <c r="M155" s="14">
        <f t="shared" si="120"/>
        <v>14.98</v>
      </c>
      <c r="N155" s="458"/>
      <c r="O155" s="16">
        <f t="shared" si="121"/>
        <v>0</v>
      </c>
      <c r="P155" s="416"/>
      <c r="Q155" s="417"/>
      <c r="R155" s="417"/>
      <c r="S155" s="417"/>
      <c r="T155" s="418"/>
      <c r="U155" s="33"/>
      <c r="V155" s="34">
        <f t="shared" si="122"/>
        <v>0</v>
      </c>
      <c r="W155" s="34">
        <f t="shared" si="123"/>
        <v>0</v>
      </c>
      <c r="X155" s="435"/>
      <c r="Y155" s="436"/>
      <c r="Z155" s="436"/>
      <c r="AA155" s="436"/>
      <c r="AB155" s="437"/>
      <c r="AC155" s="33"/>
      <c r="AD155" s="34">
        <f t="shared" si="124"/>
        <v>0</v>
      </c>
      <c r="AE155" s="34">
        <f t="shared" si="125"/>
        <v>0</v>
      </c>
      <c r="AF155" s="416"/>
      <c r="AG155" s="417"/>
      <c r="AH155" s="417"/>
      <c r="AI155" s="417"/>
      <c r="AJ155" s="418"/>
      <c r="AK155" s="33"/>
      <c r="AL155" s="34">
        <f t="shared" si="126"/>
        <v>0</v>
      </c>
      <c r="AM155" s="34">
        <f t="shared" si="127"/>
        <v>0</v>
      </c>
      <c r="AN155" s="435"/>
      <c r="AO155" s="436"/>
      <c r="AP155" s="436"/>
      <c r="AQ155" s="436"/>
      <c r="AR155" s="437"/>
      <c r="AS155" s="35"/>
      <c r="AT155" s="50">
        <f t="shared" si="128"/>
        <v>0</v>
      </c>
      <c r="AU155" s="50">
        <f t="shared" si="129"/>
        <v>0</v>
      </c>
      <c r="AV155" s="226">
        <f t="shared" si="130"/>
        <v>0</v>
      </c>
      <c r="AW155" s="114">
        <f t="shared" si="131"/>
        <v>0</v>
      </c>
      <c r="AX155" s="114">
        <f t="shared" si="132"/>
        <v>0</v>
      </c>
      <c r="AY155" s="114"/>
    </row>
    <row r="156" spans="1:51" ht="26" customHeight="1">
      <c r="A156" s="213" t="s">
        <v>422</v>
      </c>
      <c r="B156" s="90"/>
      <c r="C156" s="90"/>
      <c r="D156" s="233"/>
      <c r="E156" s="90"/>
      <c r="F156" s="90"/>
      <c r="G156" s="90"/>
      <c r="H156" s="90"/>
      <c r="I156" s="90"/>
      <c r="J156" s="90"/>
      <c r="K156" s="90"/>
      <c r="L156" s="90"/>
      <c r="M156" s="90"/>
      <c r="N156" s="90"/>
      <c r="O156" s="90"/>
      <c r="P156" s="389"/>
      <c r="Q156" s="389"/>
      <c r="R156" s="389"/>
      <c r="S156" s="389"/>
      <c r="T156" s="389"/>
      <c r="U156" s="81"/>
      <c r="V156" s="32"/>
      <c r="W156" s="32"/>
      <c r="X156" s="389"/>
      <c r="Y156" s="389"/>
      <c r="Z156" s="389"/>
      <c r="AA156" s="389"/>
      <c r="AB156" s="389"/>
      <c r="AC156" s="81"/>
      <c r="AD156" s="32"/>
      <c r="AE156" s="32"/>
      <c r="AF156" s="389"/>
      <c r="AG156" s="389"/>
      <c r="AH156" s="389"/>
      <c r="AI156" s="389"/>
      <c r="AJ156" s="389"/>
      <c r="AK156" s="81"/>
      <c r="AL156" s="32"/>
      <c r="AM156" s="32"/>
      <c r="AN156" s="389"/>
      <c r="AO156" s="389"/>
      <c r="AP156" s="389"/>
      <c r="AQ156" s="389"/>
      <c r="AR156" s="389"/>
      <c r="AS156" s="81"/>
      <c r="AT156" s="32"/>
      <c r="AU156" s="32"/>
      <c r="AV156" s="225"/>
      <c r="AW156" s="115"/>
      <c r="AX156" s="115"/>
      <c r="AY156" s="115"/>
    </row>
    <row r="157" spans="1:51" ht="26" customHeight="1">
      <c r="A157" s="91" t="s">
        <v>423</v>
      </c>
      <c r="B157" s="92"/>
      <c r="C157" s="93" t="s">
        <v>424</v>
      </c>
      <c r="D157" s="92">
        <v>1</v>
      </c>
      <c r="E157" s="153" t="s">
        <v>410</v>
      </c>
      <c r="F157" s="215">
        <v>6.95</v>
      </c>
      <c r="G157" s="95">
        <v>3.48</v>
      </c>
      <c r="H157" s="95">
        <v>3.31</v>
      </c>
      <c r="I157" s="95">
        <v>3.13</v>
      </c>
      <c r="J157" s="14">
        <f t="shared" si="107"/>
        <v>3.48</v>
      </c>
      <c r="K157" s="14">
        <f t="shared" si="108"/>
        <v>3.31</v>
      </c>
      <c r="L157" s="14">
        <f t="shared" si="109"/>
        <v>3.13</v>
      </c>
      <c r="M157" s="14">
        <f t="shared" ref="M157:M164" si="148">IF($AX$252="",J157, IF($AX$252="SILVER (5%)",K157, IF($AX$252="GOLD (10%)",L157)))</f>
        <v>3.48</v>
      </c>
      <c r="N157" s="456" t="s">
        <v>453</v>
      </c>
      <c r="O157" s="16">
        <f t="shared" ref="O157:O164" si="149">IF(N157="CARDED (+15¢)",0.15,0)</f>
        <v>0</v>
      </c>
      <c r="P157" s="416"/>
      <c r="Q157" s="417"/>
      <c r="R157" s="417"/>
      <c r="S157" s="417"/>
      <c r="T157" s="418"/>
      <c r="U157" s="33"/>
      <c r="V157" s="34">
        <f t="shared" ref="V157:V164" si="150">P157*($G157+$O157)</f>
        <v>0</v>
      </c>
      <c r="W157" s="34">
        <f t="shared" ref="W157:W164" si="151">P157*($M157+$O157)</f>
        <v>0</v>
      </c>
      <c r="X157" s="435"/>
      <c r="Y157" s="436"/>
      <c r="Z157" s="436"/>
      <c r="AA157" s="436"/>
      <c r="AB157" s="437"/>
      <c r="AC157" s="33"/>
      <c r="AD157" s="34">
        <f t="shared" ref="AD157:AD164" si="152">X157*($G157+$O157)</f>
        <v>0</v>
      </c>
      <c r="AE157" s="34">
        <f t="shared" ref="AE157:AE164" si="153">X157*($M157+$O157)</f>
        <v>0</v>
      </c>
      <c r="AF157" s="416"/>
      <c r="AG157" s="417"/>
      <c r="AH157" s="417"/>
      <c r="AI157" s="417"/>
      <c r="AJ157" s="418"/>
      <c r="AK157" s="33"/>
      <c r="AL157" s="34">
        <f t="shared" ref="AL157:AL164" si="154">AF157*($G157+$O157)</f>
        <v>0</v>
      </c>
      <c r="AM157" s="34">
        <f t="shared" ref="AM157:AM164" si="155">AF157*($M157+$O157)</f>
        <v>0</v>
      </c>
      <c r="AN157" s="435"/>
      <c r="AO157" s="436"/>
      <c r="AP157" s="436"/>
      <c r="AQ157" s="436"/>
      <c r="AR157" s="437"/>
      <c r="AS157" s="35"/>
      <c r="AT157" s="50">
        <f t="shared" ref="AT157:AT164" si="156">AN157*($G157+$O157)</f>
        <v>0</v>
      </c>
      <c r="AU157" s="50">
        <f t="shared" ref="AU157:AU164" si="157">AN157*($M157+$O157)</f>
        <v>0</v>
      </c>
      <c r="AV157" s="226">
        <f t="shared" si="130"/>
        <v>0</v>
      </c>
      <c r="AW157" s="114">
        <f t="shared" si="131"/>
        <v>0</v>
      </c>
      <c r="AX157" s="114">
        <f t="shared" si="132"/>
        <v>0</v>
      </c>
      <c r="AY157" s="114"/>
    </row>
    <row r="158" spans="1:51" ht="26" customHeight="1">
      <c r="A158" s="96" t="s">
        <v>425</v>
      </c>
      <c r="B158" s="97"/>
      <c r="C158" s="89" t="s">
        <v>426</v>
      </c>
      <c r="D158" s="97">
        <v>1</v>
      </c>
      <c r="E158" s="152" t="s">
        <v>410</v>
      </c>
      <c r="F158" s="216">
        <v>7.95</v>
      </c>
      <c r="G158" s="98">
        <v>3.98</v>
      </c>
      <c r="H158" s="98">
        <v>3.78</v>
      </c>
      <c r="I158" s="98">
        <v>3.58</v>
      </c>
      <c r="J158" s="14">
        <f t="shared" si="107"/>
        <v>3.98</v>
      </c>
      <c r="K158" s="14">
        <f t="shared" si="108"/>
        <v>3.78</v>
      </c>
      <c r="L158" s="14">
        <f t="shared" si="109"/>
        <v>3.58</v>
      </c>
      <c r="M158" s="14">
        <f t="shared" si="148"/>
        <v>3.98</v>
      </c>
      <c r="N158" s="458"/>
      <c r="O158" s="16">
        <f t="shared" si="149"/>
        <v>0</v>
      </c>
      <c r="P158" s="416"/>
      <c r="Q158" s="417"/>
      <c r="R158" s="417"/>
      <c r="S158" s="417"/>
      <c r="T158" s="418"/>
      <c r="U158" s="33"/>
      <c r="V158" s="34">
        <f t="shared" si="150"/>
        <v>0</v>
      </c>
      <c r="W158" s="34">
        <f t="shared" si="151"/>
        <v>0</v>
      </c>
      <c r="X158" s="435"/>
      <c r="Y158" s="436"/>
      <c r="Z158" s="436"/>
      <c r="AA158" s="436"/>
      <c r="AB158" s="437"/>
      <c r="AC158" s="33"/>
      <c r="AD158" s="34">
        <f t="shared" si="152"/>
        <v>0</v>
      </c>
      <c r="AE158" s="34">
        <f t="shared" si="153"/>
        <v>0</v>
      </c>
      <c r="AF158" s="416"/>
      <c r="AG158" s="417"/>
      <c r="AH158" s="417"/>
      <c r="AI158" s="417"/>
      <c r="AJ158" s="418"/>
      <c r="AK158" s="33"/>
      <c r="AL158" s="34">
        <f t="shared" si="154"/>
        <v>0</v>
      </c>
      <c r="AM158" s="34">
        <f t="shared" si="155"/>
        <v>0</v>
      </c>
      <c r="AN158" s="435"/>
      <c r="AO158" s="436"/>
      <c r="AP158" s="436"/>
      <c r="AQ158" s="436"/>
      <c r="AR158" s="437"/>
      <c r="AS158" s="35"/>
      <c r="AT158" s="50">
        <f t="shared" si="156"/>
        <v>0</v>
      </c>
      <c r="AU158" s="50">
        <f t="shared" si="157"/>
        <v>0</v>
      </c>
      <c r="AV158" s="226">
        <f t="shared" si="130"/>
        <v>0</v>
      </c>
      <c r="AW158" s="114">
        <f t="shared" si="131"/>
        <v>0</v>
      </c>
      <c r="AX158" s="114">
        <f t="shared" si="132"/>
        <v>0</v>
      </c>
      <c r="AY158" s="114"/>
    </row>
    <row r="159" spans="1:51" ht="26" customHeight="1">
      <c r="A159" s="91" t="s">
        <v>427</v>
      </c>
      <c r="B159" s="92"/>
      <c r="C159" s="93" t="s">
        <v>428</v>
      </c>
      <c r="D159" s="92">
        <v>1</v>
      </c>
      <c r="E159" s="153" t="s">
        <v>410</v>
      </c>
      <c r="F159" s="215">
        <v>9.9499999999999993</v>
      </c>
      <c r="G159" s="95">
        <v>4.9800000000000004</v>
      </c>
      <c r="H159" s="95">
        <v>4.7300000000000004</v>
      </c>
      <c r="I159" s="95">
        <v>4.4800000000000004</v>
      </c>
      <c r="J159" s="14">
        <f t="shared" si="107"/>
        <v>4.9800000000000004</v>
      </c>
      <c r="K159" s="14">
        <f t="shared" si="108"/>
        <v>4.7300000000000004</v>
      </c>
      <c r="L159" s="14">
        <f t="shared" si="109"/>
        <v>4.4800000000000004</v>
      </c>
      <c r="M159" s="14">
        <f t="shared" si="148"/>
        <v>4.9800000000000004</v>
      </c>
      <c r="N159" s="458"/>
      <c r="O159" s="16">
        <f t="shared" si="149"/>
        <v>0</v>
      </c>
      <c r="P159" s="416"/>
      <c r="Q159" s="417"/>
      <c r="R159" s="417"/>
      <c r="S159" s="417"/>
      <c r="T159" s="418"/>
      <c r="U159" s="33"/>
      <c r="V159" s="34">
        <f t="shared" si="150"/>
        <v>0</v>
      </c>
      <c r="W159" s="34">
        <f t="shared" si="151"/>
        <v>0</v>
      </c>
      <c r="X159" s="435"/>
      <c r="Y159" s="436"/>
      <c r="Z159" s="436"/>
      <c r="AA159" s="436"/>
      <c r="AB159" s="437"/>
      <c r="AC159" s="33"/>
      <c r="AD159" s="34">
        <f t="shared" si="152"/>
        <v>0</v>
      </c>
      <c r="AE159" s="34">
        <f t="shared" si="153"/>
        <v>0</v>
      </c>
      <c r="AF159" s="416"/>
      <c r="AG159" s="417"/>
      <c r="AH159" s="417"/>
      <c r="AI159" s="417"/>
      <c r="AJ159" s="418"/>
      <c r="AK159" s="33"/>
      <c r="AL159" s="34">
        <f t="shared" si="154"/>
        <v>0</v>
      </c>
      <c r="AM159" s="34">
        <f t="shared" si="155"/>
        <v>0</v>
      </c>
      <c r="AN159" s="435"/>
      <c r="AO159" s="436"/>
      <c r="AP159" s="436"/>
      <c r="AQ159" s="436"/>
      <c r="AR159" s="437"/>
      <c r="AS159" s="35"/>
      <c r="AT159" s="50">
        <f t="shared" si="156"/>
        <v>0</v>
      </c>
      <c r="AU159" s="50">
        <f t="shared" si="157"/>
        <v>0</v>
      </c>
      <c r="AV159" s="226">
        <f t="shared" si="130"/>
        <v>0</v>
      </c>
      <c r="AW159" s="114">
        <f t="shared" si="131"/>
        <v>0</v>
      </c>
      <c r="AX159" s="114">
        <f t="shared" si="132"/>
        <v>0</v>
      </c>
      <c r="AY159" s="114"/>
    </row>
    <row r="160" spans="1:51" ht="26" customHeight="1">
      <c r="A160" s="96" t="s">
        <v>429</v>
      </c>
      <c r="B160" s="97"/>
      <c r="C160" s="89" t="s">
        <v>134</v>
      </c>
      <c r="D160" s="97">
        <v>1</v>
      </c>
      <c r="E160" s="152" t="s">
        <v>410</v>
      </c>
      <c r="F160" s="216">
        <v>16.95</v>
      </c>
      <c r="G160" s="98">
        <v>8.48</v>
      </c>
      <c r="H160" s="98">
        <v>8.06</v>
      </c>
      <c r="I160" s="98">
        <v>7.63</v>
      </c>
      <c r="J160" s="14">
        <f t="shared" si="107"/>
        <v>8.48</v>
      </c>
      <c r="K160" s="14">
        <f t="shared" si="108"/>
        <v>8.06</v>
      </c>
      <c r="L160" s="14">
        <f t="shared" si="109"/>
        <v>7.63</v>
      </c>
      <c r="M160" s="14">
        <f t="shared" si="148"/>
        <v>8.48</v>
      </c>
      <c r="N160" s="458"/>
      <c r="O160" s="16">
        <f t="shared" si="149"/>
        <v>0</v>
      </c>
      <c r="P160" s="416"/>
      <c r="Q160" s="417"/>
      <c r="R160" s="417"/>
      <c r="S160" s="417"/>
      <c r="T160" s="418"/>
      <c r="U160" s="33"/>
      <c r="V160" s="34">
        <f t="shared" si="150"/>
        <v>0</v>
      </c>
      <c r="W160" s="34">
        <f t="shared" si="151"/>
        <v>0</v>
      </c>
      <c r="X160" s="435"/>
      <c r="Y160" s="436"/>
      <c r="Z160" s="436"/>
      <c r="AA160" s="436"/>
      <c r="AB160" s="437"/>
      <c r="AC160" s="33"/>
      <c r="AD160" s="34">
        <f t="shared" si="152"/>
        <v>0</v>
      </c>
      <c r="AE160" s="34">
        <f t="shared" si="153"/>
        <v>0</v>
      </c>
      <c r="AF160" s="416"/>
      <c r="AG160" s="417"/>
      <c r="AH160" s="417"/>
      <c r="AI160" s="417"/>
      <c r="AJ160" s="418"/>
      <c r="AK160" s="33"/>
      <c r="AL160" s="34">
        <f t="shared" si="154"/>
        <v>0</v>
      </c>
      <c r="AM160" s="34">
        <f t="shared" si="155"/>
        <v>0</v>
      </c>
      <c r="AN160" s="435"/>
      <c r="AO160" s="436"/>
      <c r="AP160" s="436"/>
      <c r="AQ160" s="436"/>
      <c r="AR160" s="437"/>
      <c r="AS160" s="35"/>
      <c r="AT160" s="50">
        <f t="shared" si="156"/>
        <v>0</v>
      </c>
      <c r="AU160" s="50">
        <f t="shared" si="157"/>
        <v>0</v>
      </c>
      <c r="AV160" s="226">
        <f t="shared" si="130"/>
        <v>0</v>
      </c>
      <c r="AW160" s="114">
        <f t="shared" si="131"/>
        <v>0</v>
      </c>
      <c r="AX160" s="114">
        <f t="shared" si="132"/>
        <v>0</v>
      </c>
      <c r="AY160" s="114"/>
    </row>
    <row r="161" spans="1:51" ht="26" customHeight="1">
      <c r="A161" s="91" t="s">
        <v>430</v>
      </c>
      <c r="B161" s="92"/>
      <c r="C161" s="93" t="s">
        <v>479</v>
      </c>
      <c r="D161" s="92">
        <v>1</v>
      </c>
      <c r="E161" s="153" t="s">
        <v>410</v>
      </c>
      <c r="F161" s="215">
        <v>8.9499999999999993</v>
      </c>
      <c r="G161" s="95">
        <v>4.4800000000000004</v>
      </c>
      <c r="H161" s="95">
        <v>4.26</v>
      </c>
      <c r="I161" s="95">
        <v>4.03</v>
      </c>
      <c r="J161" s="14">
        <f t="shared" si="107"/>
        <v>4.4800000000000004</v>
      </c>
      <c r="K161" s="14">
        <f t="shared" si="108"/>
        <v>4.26</v>
      </c>
      <c r="L161" s="14">
        <f t="shared" si="109"/>
        <v>4.03</v>
      </c>
      <c r="M161" s="14">
        <f t="shared" si="148"/>
        <v>4.4800000000000004</v>
      </c>
      <c r="N161" s="458"/>
      <c r="O161" s="16">
        <f t="shared" si="149"/>
        <v>0</v>
      </c>
      <c r="P161" s="416"/>
      <c r="Q161" s="417"/>
      <c r="R161" s="417"/>
      <c r="S161" s="417"/>
      <c r="T161" s="418"/>
      <c r="U161" s="33"/>
      <c r="V161" s="34">
        <f t="shared" si="150"/>
        <v>0</v>
      </c>
      <c r="W161" s="34">
        <f t="shared" si="151"/>
        <v>0</v>
      </c>
      <c r="X161" s="435"/>
      <c r="Y161" s="436"/>
      <c r="Z161" s="436"/>
      <c r="AA161" s="436"/>
      <c r="AB161" s="437"/>
      <c r="AC161" s="33"/>
      <c r="AD161" s="34">
        <f t="shared" si="152"/>
        <v>0</v>
      </c>
      <c r="AE161" s="34">
        <f t="shared" si="153"/>
        <v>0</v>
      </c>
      <c r="AF161" s="416"/>
      <c r="AG161" s="417"/>
      <c r="AH161" s="417"/>
      <c r="AI161" s="417"/>
      <c r="AJ161" s="418"/>
      <c r="AK161" s="33"/>
      <c r="AL161" s="34">
        <f t="shared" si="154"/>
        <v>0</v>
      </c>
      <c r="AM161" s="34">
        <f t="shared" si="155"/>
        <v>0</v>
      </c>
      <c r="AN161" s="435"/>
      <c r="AO161" s="436"/>
      <c r="AP161" s="436"/>
      <c r="AQ161" s="436"/>
      <c r="AR161" s="437"/>
      <c r="AS161" s="35"/>
      <c r="AT161" s="50">
        <f t="shared" si="156"/>
        <v>0</v>
      </c>
      <c r="AU161" s="50">
        <f t="shared" si="157"/>
        <v>0</v>
      </c>
      <c r="AV161" s="226">
        <f t="shared" si="130"/>
        <v>0</v>
      </c>
      <c r="AW161" s="114">
        <f t="shared" si="131"/>
        <v>0</v>
      </c>
      <c r="AX161" s="114">
        <f t="shared" si="132"/>
        <v>0</v>
      </c>
      <c r="AY161" s="114"/>
    </row>
    <row r="162" spans="1:51" ht="26" customHeight="1">
      <c r="A162" s="96" t="s">
        <v>480</v>
      </c>
      <c r="B162" s="97"/>
      <c r="C162" s="89" t="s">
        <v>135</v>
      </c>
      <c r="D162" s="97">
        <v>1</v>
      </c>
      <c r="E162" s="99" t="s">
        <v>481</v>
      </c>
      <c r="F162" s="216">
        <v>6.95</v>
      </c>
      <c r="G162" s="98">
        <v>3.48</v>
      </c>
      <c r="H162" s="98">
        <v>3.31</v>
      </c>
      <c r="I162" s="98">
        <v>3.13</v>
      </c>
      <c r="J162" s="14">
        <f t="shared" si="107"/>
        <v>3.48</v>
      </c>
      <c r="K162" s="14">
        <f t="shared" si="108"/>
        <v>3.31</v>
      </c>
      <c r="L162" s="14">
        <f t="shared" si="109"/>
        <v>3.13</v>
      </c>
      <c r="M162" s="14">
        <f t="shared" si="148"/>
        <v>3.48</v>
      </c>
      <c r="N162" s="458"/>
      <c r="O162" s="16">
        <f t="shared" si="149"/>
        <v>0</v>
      </c>
      <c r="P162" s="416"/>
      <c r="Q162" s="417"/>
      <c r="R162" s="417"/>
      <c r="S162" s="417"/>
      <c r="T162" s="418"/>
      <c r="U162" s="33"/>
      <c r="V162" s="34">
        <f t="shared" si="150"/>
        <v>0</v>
      </c>
      <c r="W162" s="34">
        <f t="shared" si="151"/>
        <v>0</v>
      </c>
      <c r="X162" s="435"/>
      <c r="Y162" s="436"/>
      <c r="Z162" s="436"/>
      <c r="AA162" s="436"/>
      <c r="AB162" s="437"/>
      <c r="AC162" s="33"/>
      <c r="AD162" s="34">
        <f t="shared" si="152"/>
        <v>0</v>
      </c>
      <c r="AE162" s="34">
        <f t="shared" si="153"/>
        <v>0</v>
      </c>
      <c r="AF162" s="416"/>
      <c r="AG162" s="417"/>
      <c r="AH162" s="417"/>
      <c r="AI162" s="417"/>
      <c r="AJ162" s="418"/>
      <c r="AK162" s="33"/>
      <c r="AL162" s="34">
        <f t="shared" si="154"/>
        <v>0</v>
      </c>
      <c r="AM162" s="34">
        <f t="shared" si="155"/>
        <v>0</v>
      </c>
      <c r="AN162" s="435"/>
      <c r="AO162" s="436"/>
      <c r="AP162" s="436"/>
      <c r="AQ162" s="436"/>
      <c r="AR162" s="437"/>
      <c r="AS162" s="35"/>
      <c r="AT162" s="50">
        <f t="shared" si="156"/>
        <v>0</v>
      </c>
      <c r="AU162" s="50">
        <f t="shared" si="157"/>
        <v>0</v>
      </c>
      <c r="AV162" s="226">
        <f t="shared" si="130"/>
        <v>0</v>
      </c>
      <c r="AW162" s="114">
        <f t="shared" si="131"/>
        <v>0</v>
      </c>
      <c r="AX162" s="114">
        <f t="shared" si="132"/>
        <v>0</v>
      </c>
      <c r="AY162" s="114"/>
    </row>
    <row r="163" spans="1:51" ht="26" customHeight="1">
      <c r="A163" s="91" t="s">
        <v>570</v>
      </c>
      <c r="B163" s="92" t="s">
        <v>209</v>
      </c>
      <c r="C163" s="235" t="s">
        <v>571</v>
      </c>
      <c r="D163" s="92">
        <v>1</v>
      </c>
      <c r="E163" s="92" t="s">
        <v>482</v>
      </c>
      <c r="F163" s="215">
        <v>39.950000000000003</v>
      </c>
      <c r="G163" s="95">
        <f t="shared" ref="G163:G164" si="158">ROUND(F163*0.5,2)</f>
        <v>19.98</v>
      </c>
      <c r="H163" s="95">
        <f t="shared" ref="H163:H164" si="159">ROUND(G163*0.95,2)</f>
        <v>18.98</v>
      </c>
      <c r="I163" s="95">
        <f t="shared" ref="I163:I164" si="160">ROUND(G163*0.9,2)</f>
        <v>17.98</v>
      </c>
      <c r="J163" s="14">
        <f t="shared" si="107"/>
        <v>19.98</v>
      </c>
      <c r="K163" s="14">
        <f t="shared" si="108"/>
        <v>18.98</v>
      </c>
      <c r="L163" s="14">
        <f t="shared" si="109"/>
        <v>17.98</v>
      </c>
      <c r="M163" s="14">
        <f t="shared" si="148"/>
        <v>19.98</v>
      </c>
      <c r="N163" s="458"/>
      <c r="O163" s="16">
        <f t="shared" si="149"/>
        <v>0</v>
      </c>
      <c r="P163" s="416"/>
      <c r="Q163" s="417"/>
      <c r="R163" s="417"/>
      <c r="S163" s="417"/>
      <c r="T163" s="418"/>
      <c r="U163" s="33"/>
      <c r="V163" s="34">
        <f t="shared" si="150"/>
        <v>0</v>
      </c>
      <c r="W163" s="34">
        <f t="shared" si="151"/>
        <v>0</v>
      </c>
      <c r="X163" s="435"/>
      <c r="Y163" s="436"/>
      <c r="Z163" s="436"/>
      <c r="AA163" s="436"/>
      <c r="AB163" s="437"/>
      <c r="AC163" s="33"/>
      <c r="AD163" s="34">
        <f t="shared" si="152"/>
        <v>0</v>
      </c>
      <c r="AE163" s="34">
        <f t="shared" si="153"/>
        <v>0</v>
      </c>
      <c r="AF163" s="416"/>
      <c r="AG163" s="417"/>
      <c r="AH163" s="417"/>
      <c r="AI163" s="417"/>
      <c r="AJ163" s="418"/>
      <c r="AK163" s="33"/>
      <c r="AL163" s="34">
        <f t="shared" si="154"/>
        <v>0</v>
      </c>
      <c r="AM163" s="34">
        <f t="shared" si="155"/>
        <v>0</v>
      </c>
      <c r="AN163" s="435"/>
      <c r="AO163" s="436"/>
      <c r="AP163" s="436"/>
      <c r="AQ163" s="436"/>
      <c r="AR163" s="437"/>
      <c r="AS163" s="35"/>
      <c r="AT163" s="50">
        <f t="shared" si="156"/>
        <v>0</v>
      </c>
      <c r="AU163" s="50">
        <f t="shared" si="157"/>
        <v>0</v>
      </c>
      <c r="AV163" s="226">
        <f t="shared" si="130"/>
        <v>0</v>
      </c>
      <c r="AW163" s="114">
        <f t="shared" si="131"/>
        <v>0</v>
      </c>
      <c r="AX163" s="114">
        <f t="shared" si="132"/>
        <v>0</v>
      </c>
      <c r="AY163" s="114"/>
    </row>
    <row r="164" spans="1:51" ht="26" customHeight="1">
      <c r="A164" s="96" t="s">
        <v>572</v>
      </c>
      <c r="B164" s="97" t="s">
        <v>209</v>
      </c>
      <c r="C164" s="235" t="s">
        <v>573</v>
      </c>
      <c r="D164" s="97">
        <v>1</v>
      </c>
      <c r="E164" s="99" t="s">
        <v>482</v>
      </c>
      <c r="F164" s="216">
        <v>24.95</v>
      </c>
      <c r="G164" s="98">
        <f t="shared" si="158"/>
        <v>12.48</v>
      </c>
      <c r="H164" s="98">
        <f t="shared" si="159"/>
        <v>11.86</v>
      </c>
      <c r="I164" s="98">
        <f t="shared" si="160"/>
        <v>11.23</v>
      </c>
      <c r="J164" s="14">
        <f t="shared" si="107"/>
        <v>12.48</v>
      </c>
      <c r="K164" s="14">
        <f t="shared" si="108"/>
        <v>11.86</v>
      </c>
      <c r="L164" s="14">
        <f t="shared" si="109"/>
        <v>11.23</v>
      </c>
      <c r="M164" s="14">
        <f t="shared" si="148"/>
        <v>12.48</v>
      </c>
      <c r="N164" s="458"/>
      <c r="O164" s="16">
        <f t="shared" si="149"/>
        <v>0</v>
      </c>
      <c r="P164" s="416"/>
      <c r="Q164" s="417"/>
      <c r="R164" s="417"/>
      <c r="S164" s="417"/>
      <c r="T164" s="418"/>
      <c r="U164" s="33"/>
      <c r="V164" s="34">
        <f t="shared" si="150"/>
        <v>0</v>
      </c>
      <c r="W164" s="34">
        <f t="shared" si="151"/>
        <v>0</v>
      </c>
      <c r="X164" s="435"/>
      <c r="Y164" s="436"/>
      <c r="Z164" s="436"/>
      <c r="AA164" s="436"/>
      <c r="AB164" s="437"/>
      <c r="AC164" s="33"/>
      <c r="AD164" s="34">
        <f t="shared" si="152"/>
        <v>0</v>
      </c>
      <c r="AE164" s="34">
        <f t="shared" si="153"/>
        <v>0</v>
      </c>
      <c r="AF164" s="416"/>
      <c r="AG164" s="417"/>
      <c r="AH164" s="417"/>
      <c r="AI164" s="417"/>
      <c r="AJ164" s="418"/>
      <c r="AK164" s="33"/>
      <c r="AL164" s="34">
        <f t="shared" si="154"/>
        <v>0</v>
      </c>
      <c r="AM164" s="34">
        <f t="shared" si="155"/>
        <v>0</v>
      </c>
      <c r="AN164" s="435"/>
      <c r="AO164" s="436"/>
      <c r="AP164" s="436"/>
      <c r="AQ164" s="436"/>
      <c r="AR164" s="437"/>
      <c r="AS164" s="35"/>
      <c r="AT164" s="50">
        <f t="shared" si="156"/>
        <v>0</v>
      </c>
      <c r="AU164" s="50">
        <f t="shared" si="157"/>
        <v>0</v>
      </c>
      <c r="AV164" s="226">
        <f t="shared" si="130"/>
        <v>0</v>
      </c>
      <c r="AW164" s="114">
        <f t="shared" si="131"/>
        <v>0</v>
      </c>
      <c r="AX164" s="114">
        <f t="shared" si="132"/>
        <v>0</v>
      </c>
      <c r="AY164" s="114"/>
    </row>
    <row r="165" spans="1:51" ht="26" customHeight="1">
      <c r="A165" s="213" t="s">
        <v>349</v>
      </c>
      <c r="B165" s="90"/>
      <c r="C165" s="90"/>
      <c r="D165" s="233"/>
      <c r="E165" s="90"/>
      <c r="F165" s="90"/>
      <c r="G165" s="90"/>
      <c r="H165" s="90"/>
      <c r="I165" s="90"/>
      <c r="J165" s="90"/>
      <c r="K165" s="90"/>
      <c r="L165" s="90"/>
      <c r="M165" s="90"/>
      <c r="N165" s="90"/>
      <c r="O165" s="90"/>
      <c r="P165" s="389"/>
      <c r="Q165" s="389"/>
      <c r="R165" s="389"/>
      <c r="S165" s="389"/>
      <c r="T165" s="389"/>
      <c r="U165" s="81"/>
      <c r="V165" s="32"/>
      <c r="W165" s="32"/>
      <c r="X165" s="389"/>
      <c r="Y165" s="389"/>
      <c r="Z165" s="389"/>
      <c r="AA165" s="389"/>
      <c r="AB165" s="389"/>
      <c r="AC165" s="81"/>
      <c r="AD165" s="32"/>
      <c r="AE165" s="32"/>
      <c r="AF165" s="389"/>
      <c r="AG165" s="389"/>
      <c r="AH165" s="389"/>
      <c r="AI165" s="389"/>
      <c r="AJ165" s="389"/>
      <c r="AK165" s="81"/>
      <c r="AL165" s="32"/>
      <c r="AM165" s="32"/>
      <c r="AN165" s="389"/>
      <c r="AO165" s="389"/>
      <c r="AP165" s="389"/>
      <c r="AQ165" s="389"/>
      <c r="AR165" s="389"/>
      <c r="AS165" s="81"/>
      <c r="AT165" s="32"/>
      <c r="AU165" s="32"/>
      <c r="AV165" s="225"/>
      <c r="AW165" s="115"/>
      <c r="AX165" s="115"/>
      <c r="AY165" s="115"/>
    </row>
    <row r="166" spans="1:51" ht="26" customHeight="1">
      <c r="A166" s="91" t="s">
        <v>350</v>
      </c>
      <c r="B166" s="92"/>
      <c r="C166" s="93" t="s">
        <v>136</v>
      </c>
      <c r="D166" s="92">
        <v>1</v>
      </c>
      <c r="E166" s="153" t="s">
        <v>410</v>
      </c>
      <c r="F166" s="215">
        <v>147.94999999999999</v>
      </c>
      <c r="G166" s="95">
        <v>73.98</v>
      </c>
      <c r="H166" s="95">
        <v>70.28</v>
      </c>
      <c r="I166" s="95">
        <v>66.58</v>
      </c>
      <c r="J166" s="14">
        <f t="shared" ref="J166:J202" si="161">G166</f>
        <v>73.98</v>
      </c>
      <c r="K166" s="14">
        <f t="shared" ref="K166:K202" si="162">H166</f>
        <v>70.28</v>
      </c>
      <c r="L166" s="14">
        <f t="shared" ref="L166:L202" si="163">I166</f>
        <v>66.58</v>
      </c>
      <c r="M166" s="14">
        <f t="shared" ref="M166:M195" si="164">IF($AX$252="",J166, IF($AX$252="SILVER (5%)",K166, IF($AX$252="GOLD (10%)",L166)))</f>
        <v>73.98</v>
      </c>
      <c r="N166" s="456" t="s">
        <v>67</v>
      </c>
      <c r="O166" s="16">
        <f t="shared" ref="O166:O195" si="165">IF(N166="CARDED (+15¢)",0.15,0)</f>
        <v>0</v>
      </c>
      <c r="P166" s="416"/>
      <c r="Q166" s="417"/>
      <c r="R166" s="417"/>
      <c r="S166" s="417"/>
      <c r="T166" s="418"/>
      <c r="U166" s="33"/>
      <c r="V166" s="34">
        <f t="shared" ref="V166:V195" si="166">P166*($G166+$O166)</f>
        <v>0</v>
      </c>
      <c r="W166" s="34">
        <f t="shared" ref="W166:W195" si="167">P166*($M166+$O166)</f>
        <v>0</v>
      </c>
      <c r="X166" s="435"/>
      <c r="Y166" s="436"/>
      <c r="Z166" s="436"/>
      <c r="AA166" s="436"/>
      <c r="AB166" s="437"/>
      <c r="AC166" s="33"/>
      <c r="AD166" s="34">
        <f t="shared" ref="AD166:AD195" si="168">X166*($G166+$O166)</f>
        <v>0</v>
      </c>
      <c r="AE166" s="34">
        <f t="shared" ref="AE166:AE195" si="169">X166*($M166+$O166)</f>
        <v>0</v>
      </c>
      <c r="AF166" s="416"/>
      <c r="AG166" s="417"/>
      <c r="AH166" s="417"/>
      <c r="AI166" s="417"/>
      <c r="AJ166" s="418"/>
      <c r="AK166" s="33"/>
      <c r="AL166" s="34">
        <f t="shared" ref="AL166:AL195" si="170">AF166*($G166+$O166)</f>
        <v>0</v>
      </c>
      <c r="AM166" s="34">
        <f t="shared" ref="AM166:AM195" si="171">AF166*($M166+$O166)</f>
        <v>0</v>
      </c>
      <c r="AN166" s="435"/>
      <c r="AO166" s="436"/>
      <c r="AP166" s="436"/>
      <c r="AQ166" s="436"/>
      <c r="AR166" s="437"/>
      <c r="AS166" s="35"/>
      <c r="AT166" s="50">
        <f t="shared" ref="AT166:AT195" si="172">AN166*($G166+$O166)</f>
        <v>0</v>
      </c>
      <c r="AU166" s="50">
        <f t="shared" ref="AU166:AU195" si="173">AN166*($M166+$O166)</f>
        <v>0</v>
      </c>
      <c r="AV166" s="226">
        <f t="shared" si="130"/>
        <v>0</v>
      </c>
      <c r="AW166" s="114">
        <f t="shared" si="131"/>
        <v>0</v>
      </c>
      <c r="AX166" s="114">
        <f t="shared" si="132"/>
        <v>0</v>
      </c>
      <c r="AY166" s="114"/>
    </row>
    <row r="167" spans="1:51" ht="26" customHeight="1">
      <c r="A167" s="96" t="s">
        <v>351</v>
      </c>
      <c r="B167" s="97"/>
      <c r="C167" s="89" t="s">
        <v>137</v>
      </c>
      <c r="D167" s="97">
        <v>1</v>
      </c>
      <c r="E167" s="153" t="s">
        <v>410</v>
      </c>
      <c r="F167" s="216">
        <v>147.94999999999999</v>
      </c>
      <c r="G167" s="98">
        <v>73.98</v>
      </c>
      <c r="H167" s="98">
        <v>70.28</v>
      </c>
      <c r="I167" s="98">
        <v>66.58</v>
      </c>
      <c r="J167" s="14">
        <f t="shared" si="161"/>
        <v>73.98</v>
      </c>
      <c r="K167" s="14">
        <f t="shared" si="162"/>
        <v>70.28</v>
      </c>
      <c r="L167" s="14">
        <f t="shared" si="163"/>
        <v>66.58</v>
      </c>
      <c r="M167" s="14">
        <f t="shared" si="164"/>
        <v>73.98</v>
      </c>
      <c r="N167" s="458"/>
      <c r="O167" s="16">
        <f t="shared" si="165"/>
        <v>0</v>
      </c>
      <c r="P167" s="416"/>
      <c r="Q167" s="417"/>
      <c r="R167" s="417"/>
      <c r="S167" s="417"/>
      <c r="T167" s="418"/>
      <c r="U167" s="33"/>
      <c r="V167" s="34">
        <f t="shared" si="166"/>
        <v>0</v>
      </c>
      <c r="W167" s="34">
        <f t="shared" si="167"/>
        <v>0</v>
      </c>
      <c r="X167" s="435"/>
      <c r="Y167" s="436"/>
      <c r="Z167" s="436"/>
      <c r="AA167" s="436"/>
      <c r="AB167" s="437"/>
      <c r="AC167" s="33"/>
      <c r="AD167" s="34">
        <f t="shared" si="168"/>
        <v>0</v>
      </c>
      <c r="AE167" s="34">
        <f t="shared" si="169"/>
        <v>0</v>
      </c>
      <c r="AF167" s="416"/>
      <c r="AG167" s="417"/>
      <c r="AH167" s="417"/>
      <c r="AI167" s="417"/>
      <c r="AJ167" s="418"/>
      <c r="AK167" s="33"/>
      <c r="AL167" s="34">
        <f t="shared" si="170"/>
        <v>0</v>
      </c>
      <c r="AM167" s="34">
        <f t="shared" si="171"/>
        <v>0</v>
      </c>
      <c r="AN167" s="435"/>
      <c r="AO167" s="436"/>
      <c r="AP167" s="436"/>
      <c r="AQ167" s="436"/>
      <c r="AR167" s="437"/>
      <c r="AS167" s="35"/>
      <c r="AT167" s="50">
        <f t="shared" si="172"/>
        <v>0</v>
      </c>
      <c r="AU167" s="50">
        <f t="shared" si="173"/>
        <v>0</v>
      </c>
      <c r="AV167" s="226">
        <f t="shared" si="130"/>
        <v>0</v>
      </c>
      <c r="AW167" s="114">
        <f t="shared" si="131"/>
        <v>0</v>
      </c>
      <c r="AX167" s="114">
        <f t="shared" si="132"/>
        <v>0</v>
      </c>
      <c r="AY167" s="114"/>
    </row>
    <row r="168" spans="1:51" ht="26" customHeight="1">
      <c r="A168" s="91" t="s">
        <v>352</v>
      </c>
      <c r="B168" s="92"/>
      <c r="C168" s="93" t="s">
        <v>138</v>
      </c>
      <c r="D168" s="92">
        <v>1</v>
      </c>
      <c r="E168" s="153" t="s">
        <v>410</v>
      </c>
      <c r="F168" s="215">
        <v>147.94999999999999</v>
      </c>
      <c r="G168" s="95">
        <v>73.98</v>
      </c>
      <c r="H168" s="95">
        <v>70.28</v>
      </c>
      <c r="I168" s="95">
        <v>66.58</v>
      </c>
      <c r="J168" s="14">
        <f t="shared" si="161"/>
        <v>73.98</v>
      </c>
      <c r="K168" s="14">
        <f t="shared" si="162"/>
        <v>70.28</v>
      </c>
      <c r="L168" s="14">
        <f t="shared" si="163"/>
        <v>66.58</v>
      </c>
      <c r="M168" s="14">
        <f t="shared" si="164"/>
        <v>73.98</v>
      </c>
      <c r="N168" s="458"/>
      <c r="O168" s="16">
        <f t="shared" si="165"/>
        <v>0</v>
      </c>
      <c r="P168" s="416"/>
      <c r="Q168" s="417"/>
      <c r="R168" s="417"/>
      <c r="S168" s="417"/>
      <c r="T168" s="418"/>
      <c r="U168" s="33"/>
      <c r="V168" s="34">
        <f t="shared" si="166"/>
        <v>0</v>
      </c>
      <c r="W168" s="34">
        <f t="shared" si="167"/>
        <v>0</v>
      </c>
      <c r="X168" s="435"/>
      <c r="Y168" s="436"/>
      <c r="Z168" s="436"/>
      <c r="AA168" s="436"/>
      <c r="AB168" s="437"/>
      <c r="AC168" s="33"/>
      <c r="AD168" s="34">
        <f t="shared" si="168"/>
        <v>0</v>
      </c>
      <c r="AE168" s="34">
        <f t="shared" si="169"/>
        <v>0</v>
      </c>
      <c r="AF168" s="416"/>
      <c r="AG168" s="417"/>
      <c r="AH168" s="417"/>
      <c r="AI168" s="417"/>
      <c r="AJ168" s="418"/>
      <c r="AK168" s="33"/>
      <c r="AL168" s="34">
        <f t="shared" si="170"/>
        <v>0</v>
      </c>
      <c r="AM168" s="34">
        <f t="shared" si="171"/>
        <v>0</v>
      </c>
      <c r="AN168" s="435"/>
      <c r="AO168" s="436"/>
      <c r="AP168" s="436"/>
      <c r="AQ168" s="436"/>
      <c r="AR168" s="437"/>
      <c r="AS168" s="35"/>
      <c r="AT168" s="50">
        <f t="shared" si="172"/>
        <v>0</v>
      </c>
      <c r="AU168" s="50">
        <f t="shared" si="173"/>
        <v>0</v>
      </c>
      <c r="AV168" s="226">
        <f t="shared" si="130"/>
        <v>0</v>
      </c>
      <c r="AW168" s="114">
        <f t="shared" si="131"/>
        <v>0</v>
      </c>
      <c r="AX168" s="114">
        <f t="shared" si="132"/>
        <v>0</v>
      </c>
      <c r="AY168" s="114"/>
    </row>
    <row r="169" spans="1:51" ht="26" customHeight="1">
      <c r="A169" s="96" t="s">
        <v>353</v>
      </c>
      <c r="B169" s="97"/>
      <c r="C169" s="89" t="s">
        <v>139</v>
      </c>
      <c r="D169" s="97">
        <v>1</v>
      </c>
      <c r="E169" s="153" t="s">
        <v>410</v>
      </c>
      <c r="F169" s="216">
        <v>147.94999999999999</v>
      </c>
      <c r="G169" s="98">
        <v>73.98</v>
      </c>
      <c r="H169" s="98">
        <v>70.28</v>
      </c>
      <c r="I169" s="98">
        <v>66.58</v>
      </c>
      <c r="J169" s="14">
        <f t="shared" si="161"/>
        <v>73.98</v>
      </c>
      <c r="K169" s="14">
        <f t="shared" si="162"/>
        <v>70.28</v>
      </c>
      <c r="L169" s="14">
        <f t="shared" si="163"/>
        <v>66.58</v>
      </c>
      <c r="M169" s="14">
        <f t="shared" si="164"/>
        <v>73.98</v>
      </c>
      <c r="N169" s="458"/>
      <c r="O169" s="16">
        <f t="shared" si="165"/>
        <v>0</v>
      </c>
      <c r="P169" s="416"/>
      <c r="Q169" s="417"/>
      <c r="R169" s="417"/>
      <c r="S169" s="417"/>
      <c r="T169" s="418"/>
      <c r="U169" s="33"/>
      <c r="V169" s="34">
        <f t="shared" si="166"/>
        <v>0</v>
      </c>
      <c r="W169" s="34">
        <f t="shared" si="167"/>
        <v>0</v>
      </c>
      <c r="X169" s="435"/>
      <c r="Y169" s="436"/>
      <c r="Z169" s="436"/>
      <c r="AA169" s="436"/>
      <c r="AB169" s="437"/>
      <c r="AC169" s="33"/>
      <c r="AD169" s="34">
        <f t="shared" si="168"/>
        <v>0</v>
      </c>
      <c r="AE169" s="34">
        <f t="shared" si="169"/>
        <v>0</v>
      </c>
      <c r="AF169" s="416"/>
      <c r="AG169" s="417"/>
      <c r="AH169" s="417"/>
      <c r="AI169" s="417"/>
      <c r="AJ169" s="418"/>
      <c r="AK169" s="33"/>
      <c r="AL169" s="34">
        <f t="shared" si="170"/>
        <v>0</v>
      </c>
      <c r="AM169" s="34">
        <f t="shared" si="171"/>
        <v>0</v>
      </c>
      <c r="AN169" s="435"/>
      <c r="AO169" s="436"/>
      <c r="AP169" s="436"/>
      <c r="AQ169" s="436"/>
      <c r="AR169" s="437"/>
      <c r="AS169" s="35"/>
      <c r="AT169" s="50">
        <f t="shared" si="172"/>
        <v>0</v>
      </c>
      <c r="AU169" s="50">
        <f t="shared" si="173"/>
        <v>0</v>
      </c>
      <c r="AV169" s="226">
        <f t="shared" si="130"/>
        <v>0</v>
      </c>
      <c r="AW169" s="114">
        <f t="shared" si="131"/>
        <v>0</v>
      </c>
      <c r="AX169" s="114">
        <f t="shared" si="132"/>
        <v>0</v>
      </c>
      <c r="AY169" s="114"/>
    </row>
    <row r="170" spans="1:51" ht="26" customHeight="1">
      <c r="A170" s="91" t="s">
        <v>354</v>
      </c>
      <c r="B170" s="92"/>
      <c r="C170" s="93" t="s">
        <v>32</v>
      </c>
      <c r="D170" s="92">
        <v>1</v>
      </c>
      <c r="E170" s="153" t="s">
        <v>410</v>
      </c>
      <c r="F170" s="215">
        <v>147.94999999999999</v>
      </c>
      <c r="G170" s="95">
        <v>73.98</v>
      </c>
      <c r="H170" s="95">
        <v>70.28</v>
      </c>
      <c r="I170" s="95">
        <v>66.58</v>
      </c>
      <c r="J170" s="14">
        <f t="shared" si="161"/>
        <v>73.98</v>
      </c>
      <c r="K170" s="14">
        <f t="shared" si="162"/>
        <v>70.28</v>
      </c>
      <c r="L170" s="14">
        <f t="shared" si="163"/>
        <v>66.58</v>
      </c>
      <c r="M170" s="14">
        <f t="shared" si="164"/>
        <v>73.98</v>
      </c>
      <c r="N170" s="458"/>
      <c r="O170" s="16">
        <f t="shared" si="165"/>
        <v>0</v>
      </c>
      <c r="P170" s="416"/>
      <c r="Q170" s="417"/>
      <c r="R170" s="417"/>
      <c r="S170" s="417"/>
      <c r="T170" s="418"/>
      <c r="U170" s="33"/>
      <c r="V170" s="34">
        <f t="shared" si="166"/>
        <v>0</v>
      </c>
      <c r="W170" s="34">
        <f t="shared" si="167"/>
        <v>0</v>
      </c>
      <c r="X170" s="435"/>
      <c r="Y170" s="436"/>
      <c r="Z170" s="436"/>
      <c r="AA170" s="436"/>
      <c r="AB170" s="437"/>
      <c r="AC170" s="33"/>
      <c r="AD170" s="34">
        <f t="shared" si="168"/>
        <v>0</v>
      </c>
      <c r="AE170" s="34">
        <f t="shared" si="169"/>
        <v>0</v>
      </c>
      <c r="AF170" s="416"/>
      <c r="AG170" s="417"/>
      <c r="AH170" s="417"/>
      <c r="AI170" s="417"/>
      <c r="AJ170" s="418"/>
      <c r="AK170" s="33"/>
      <c r="AL170" s="34">
        <f t="shared" si="170"/>
        <v>0</v>
      </c>
      <c r="AM170" s="34">
        <f t="shared" si="171"/>
        <v>0</v>
      </c>
      <c r="AN170" s="435"/>
      <c r="AO170" s="436"/>
      <c r="AP170" s="436"/>
      <c r="AQ170" s="436"/>
      <c r="AR170" s="437"/>
      <c r="AS170" s="35"/>
      <c r="AT170" s="50">
        <f t="shared" si="172"/>
        <v>0</v>
      </c>
      <c r="AU170" s="50">
        <f t="shared" si="173"/>
        <v>0</v>
      </c>
      <c r="AV170" s="226">
        <f t="shared" si="130"/>
        <v>0</v>
      </c>
      <c r="AW170" s="114">
        <f t="shared" si="131"/>
        <v>0</v>
      </c>
      <c r="AX170" s="114">
        <f t="shared" si="132"/>
        <v>0</v>
      </c>
      <c r="AY170" s="114"/>
    </row>
    <row r="171" spans="1:51" ht="26" customHeight="1">
      <c r="A171" s="96" t="s">
        <v>456</v>
      </c>
      <c r="B171" s="97"/>
      <c r="C171" s="89" t="s">
        <v>33</v>
      </c>
      <c r="D171" s="97">
        <v>1</v>
      </c>
      <c r="E171" s="153" t="s">
        <v>410</v>
      </c>
      <c r="F171" s="216">
        <v>147.94999999999999</v>
      </c>
      <c r="G171" s="98">
        <v>73.98</v>
      </c>
      <c r="H171" s="98">
        <v>70.28</v>
      </c>
      <c r="I171" s="98">
        <v>66.58</v>
      </c>
      <c r="J171" s="14">
        <f t="shared" si="161"/>
        <v>73.98</v>
      </c>
      <c r="K171" s="14">
        <f t="shared" si="162"/>
        <v>70.28</v>
      </c>
      <c r="L171" s="14">
        <f t="shared" si="163"/>
        <v>66.58</v>
      </c>
      <c r="M171" s="14">
        <f t="shared" si="164"/>
        <v>73.98</v>
      </c>
      <c r="N171" s="458"/>
      <c r="O171" s="16">
        <f t="shared" si="165"/>
        <v>0</v>
      </c>
      <c r="P171" s="416"/>
      <c r="Q171" s="417"/>
      <c r="R171" s="417"/>
      <c r="S171" s="417"/>
      <c r="T171" s="418"/>
      <c r="U171" s="33"/>
      <c r="V171" s="34">
        <f t="shared" si="166"/>
        <v>0</v>
      </c>
      <c r="W171" s="34">
        <f t="shared" si="167"/>
        <v>0</v>
      </c>
      <c r="X171" s="435"/>
      <c r="Y171" s="436"/>
      <c r="Z171" s="436"/>
      <c r="AA171" s="436"/>
      <c r="AB171" s="437"/>
      <c r="AC171" s="33"/>
      <c r="AD171" s="34">
        <f t="shared" si="168"/>
        <v>0</v>
      </c>
      <c r="AE171" s="34">
        <f t="shared" si="169"/>
        <v>0</v>
      </c>
      <c r="AF171" s="416"/>
      <c r="AG171" s="417"/>
      <c r="AH171" s="417"/>
      <c r="AI171" s="417"/>
      <c r="AJ171" s="418"/>
      <c r="AK171" s="33"/>
      <c r="AL171" s="34">
        <f t="shared" si="170"/>
        <v>0</v>
      </c>
      <c r="AM171" s="34">
        <f t="shared" si="171"/>
        <v>0</v>
      </c>
      <c r="AN171" s="435"/>
      <c r="AO171" s="436"/>
      <c r="AP171" s="436"/>
      <c r="AQ171" s="436"/>
      <c r="AR171" s="437"/>
      <c r="AS171" s="35"/>
      <c r="AT171" s="50">
        <f t="shared" si="172"/>
        <v>0</v>
      </c>
      <c r="AU171" s="50">
        <f t="shared" si="173"/>
        <v>0</v>
      </c>
      <c r="AV171" s="226">
        <f t="shared" si="130"/>
        <v>0</v>
      </c>
      <c r="AW171" s="114">
        <f t="shared" si="131"/>
        <v>0</v>
      </c>
      <c r="AX171" s="114">
        <f t="shared" si="132"/>
        <v>0</v>
      </c>
      <c r="AY171" s="114"/>
    </row>
    <row r="172" spans="1:51" ht="26" customHeight="1">
      <c r="A172" s="91" t="s">
        <v>457</v>
      </c>
      <c r="B172" s="92"/>
      <c r="C172" s="93" t="s">
        <v>34</v>
      </c>
      <c r="D172" s="92">
        <v>1</v>
      </c>
      <c r="E172" s="153" t="s">
        <v>410</v>
      </c>
      <c r="F172" s="215">
        <v>147.94999999999999</v>
      </c>
      <c r="G172" s="95">
        <v>73.98</v>
      </c>
      <c r="H172" s="95">
        <v>70.28</v>
      </c>
      <c r="I172" s="95">
        <v>66.58</v>
      </c>
      <c r="J172" s="14">
        <f t="shared" si="161"/>
        <v>73.98</v>
      </c>
      <c r="K172" s="14">
        <f t="shared" si="162"/>
        <v>70.28</v>
      </c>
      <c r="L172" s="14">
        <f t="shared" si="163"/>
        <v>66.58</v>
      </c>
      <c r="M172" s="14">
        <f t="shared" si="164"/>
        <v>73.98</v>
      </c>
      <c r="N172" s="458"/>
      <c r="O172" s="16">
        <f t="shared" si="165"/>
        <v>0</v>
      </c>
      <c r="P172" s="416"/>
      <c r="Q172" s="417"/>
      <c r="R172" s="417"/>
      <c r="S172" s="417"/>
      <c r="T172" s="418"/>
      <c r="U172" s="33"/>
      <c r="V172" s="34">
        <f t="shared" si="166"/>
        <v>0</v>
      </c>
      <c r="W172" s="34">
        <f t="shared" si="167"/>
        <v>0</v>
      </c>
      <c r="X172" s="435"/>
      <c r="Y172" s="436"/>
      <c r="Z172" s="436"/>
      <c r="AA172" s="436"/>
      <c r="AB172" s="437"/>
      <c r="AC172" s="33"/>
      <c r="AD172" s="34">
        <f t="shared" si="168"/>
        <v>0</v>
      </c>
      <c r="AE172" s="34">
        <f t="shared" si="169"/>
        <v>0</v>
      </c>
      <c r="AF172" s="416"/>
      <c r="AG172" s="417"/>
      <c r="AH172" s="417"/>
      <c r="AI172" s="417"/>
      <c r="AJ172" s="418"/>
      <c r="AK172" s="33"/>
      <c r="AL172" s="34">
        <f t="shared" si="170"/>
        <v>0</v>
      </c>
      <c r="AM172" s="34">
        <f t="shared" si="171"/>
        <v>0</v>
      </c>
      <c r="AN172" s="435"/>
      <c r="AO172" s="436"/>
      <c r="AP172" s="436"/>
      <c r="AQ172" s="436"/>
      <c r="AR172" s="437"/>
      <c r="AS172" s="35"/>
      <c r="AT172" s="50">
        <f t="shared" si="172"/>
        <v>0</v>
      </c>
      <c r="AU172" s="50">
        <f t="shared" si="173"/>
        <v>0</v>
      </c>
      <c r="AV172" s="226">
        <f t="shared" si="130"/>
        <v>0</v>
      </c>
      <c r="AW172" s="114">
        <f t="shared" si="131"/>
        <v>0</v>
      </c>
      <c r="AX172" s="114">
        <f t="shared" si="132"/>
        <v>0</v>
      </c>
      <c r="AY172" s="114"/>
    </row>
    <row r="173" spans="1:51" ht="26" customHeight="1">
      <c r="A173" s="96" t="s">
        <v>458</v>
      </c>
      <c r="B173" s="97"/>
      <c r="C173" s="89" t="s">
        <v>35</v>
      </c>
      <c r="D173" s="97">
        <v>1</v>
      </c>
      <c r="E173" s="153" t="s">
        <v>410</v>
      </c>
      <c r="F173" s="216">
        <v>147.94999999999999</v>
      </c>
      <c r="G173" s="98">
        <v>73.98</v>
      </c>
      <c r="H173" s="98">
        <v>70.28</v>
      </c>
      <c r="I173" s="98">
        <v>66.58</v>
      </c>
      <c r="J173" s="14">
        <f t="shared" si="161"/>
        <v>73.98</v>
      </c>
      <c r="K173" s="14">
        <f t="shared" si="162"/>
        <v>70.28</v>
      </c>
      <c r="L173" s="14">
        <f t="shared" si="163"/>
        <v>66.58</v>
      </c>
      <c r="M173" s="14">
        <f t="shared" si="164"/>
        <v>73.98</v>
      </c>
      <c r="N173" s="458"/>
      <c r="O173" s="16">
        <f t="shared" si="165"/>
        <v>0</v>
      </c>
      <c r="P173" s="416"/>
      <c r="Q173" s="417"/>
      <c r="R173" s="417"/>
      <c r="S173" s="417"/>
      <c r="T173" s="418"/>
      <c r="U173" s="33"/>
      <c r="V173" s="34">
        <f t="shared" si="166"/>
        <v>0</v>
      </c>
      <c r="W173" s="34">
        <f t="shared" si="167"/>
        <v>0</v>
      </c>
      <c r="X173" s="435"/>
      <c r="Y173" s="436"/>
      <c r="Z173" s="436"/>
      <c r="AA173" s="436"/>
      <c r="AB173" s="437"/>
      <c r="AC173" s="33"/>
      <c r="AD173" s="34">
        <f t="shared" si="168"/>
        <v>0</v>
      </c>
      <c r="AE173" s="34">
        <f t="shared" si="169"/>
        <v>0</v>
      </c>
      <c r="AF173" s="416"/>
      <c r="AG173" s="417"/>
      <c r="AH173" s="417"/>
      <c r="AI173" s="417"/>
      <c r="AJ173" s="418"/>
      <c r="AK173" s="33"/>
      <c r="AL173" s="34">
        <f t="shared" si="170"/>
        <v>0</v>
      </c>
      <c r="AM173" s="34">
        <f t="shared" si="171"/>
        <v>0</v>
      </c>
      <c r="AN173" s="435"/>
      <c r="AO173" s="436"/>
      <c r="AP173" s="436"/>
      <c r="AQ173" s="436"/>
      <c r="AR173" s="437"/>
      <c r="AS173" s="35"/>
      <c r="AT173" s="50">
        <f t="shared" si="172"/>
        <v>0</v>
      </c>
      <c r="AU173" s="50">
        <f t="shared" si="173"/>
        <v>0</v>
      </c>
      <c r="AV173" s="226">
        <f t="shared" si="130"/>
        <v>0</v>
      </c>
      <c r="AW173" s="114">
        <f t="shared" si="131"/>
        <v>0</v>
      </c>
      <c r="AX173" s="114">
        <f t="shared" si="132"/>
        <v>0</v>
      </c>
      <c r="AY173" s="114"/>
    </row>
    <row r="174" spans="1:51" ht="26" customHeight="1">
      <c r="A174" s="91" t="s">
        <v>549</v>
      </c>
      <c r="B174" s="92"/>
      <c r="C174" s="93" t="s">
        <v>36</v>
      </c>
      <c r="D174" s="92">
        <v>1</v>
      </c>
      <c r="E174" s="153" t="s">
        <v>410</v>
      </c>
      <c r="F174" s="215">
        <v>147.94999999999999</v>
      </c>
      <c r="G174" s="95">
        <v>73.98</v>
      </c>
      <c r="H174" s="95">
        <v>70.28</v>
      </c>
      <c r="I174" s="95">
        <v>66.58</v>
      </c>
      <c r="J174" s="14">
        <f t="shared" si="161"/>
        <v>73.98</v>
      </c>
      <c r="K174" s="14">
        <f t="shared" si="162"/>
        <v>70.28</v>
      </c>
      <c r="L174" s="14">
        <f t="shared" si="163"/>
        <v>66.58</v>
      </c>
      <c r="M174" s="14">
        <f t="shared" si="164"/>
        <v>73.98</v>
      </c>
      <c r="N174" s="458"/>
      <c r="O174" s="16">
        <f t="shared" si="165"/>
        <v>0</v>
      </c>
      <c r="P174" s="416"/>
      <c r="Q174" s="417"/>
      <c r="R174" s="417"/>
      <c r="S174" s="417"/>
      <c r="T174" s="418"/>
      <c r="U174" s="33"/>
      <c r="V174" s="34">
        <f t="shared" si="166"/>
        <v>0</v>
      </c>
      <c r="W174" s="34">
        <f t="shared" si="167"/>
        <v>0</v>
      </c>
      <c r="X174" s="435"/>
      <c r="Y174" s="436"/>
      <c r="Z174" s="436"/>
      <c r="AA174" s="436"/>
      <c r="AB174" s="437"/>
      <c r="AC174" s="33"/>
      <c r="AD174" s="34">
        <f t="shared" si="168"/>
        <v>0</v>
      </c>
      <c r="AE174" s="34">
        <f t="shared" si="169"/>
        <v>0</v>
      </c>
      <c r="AF174" s="416"/>
      <c r="AG174" s="417"/>
      <c r="AH174" s="417"/>
      <c r="AI174" s="417"/>
      <c r="AJ174" s="418"/>
      <c r="AK174" s="33"/>
      <c r="AL174" s="34">
        <f t="shared" si="170"/>
        <v>0</v>
      </c>
      <c r="AM174" s="34">
        <f t="shared" si="171"/>
        <v>0</v>
      </c>
      <c r="AN174" s="435"/>
      <c r="AO174" s="436"/>
      <c r="AP174" s="436"/>
      <c r="AQ174" s="436"/>
      <c r="AR174" s="437"/>
      <c r="AS174" s="35"/>
      <c r="AT174" s="50">
        <f t="shared" si="172"/>
        <v>0</v>
      </c>
      <c r="AU174" s="50">
        <f t="shared" si="173"/>
        <v>0</v>
      </c>
      <c r="AV174" s="226">
        <f t="shared" si="130"/>
        <v>0</v>
      </c>
      <c r="AW174" s="114">
        <f t="shared" si="131"/>
        <v>0</v>
      </c>
      <c r="AX174" s="114">
        <f t="shared" si="132"/>
        <v>0</v>
      </c>
      <c r="AY174" s="114"/>
    </row>
    <row r="175" spans="1:51" ht="26" customHeight="1">
      <c r="A175" s="96" t="s">
        <v>313</v>
      </c>
      <c r="B175" s="97"/>
      <c r="C175" s="89" t="s">
        <v>37</v>
      </c>
      <c r="D175" s="97">
        <v>1</v>
      </c>
      <c r="E175" s="153" t="s">
        <v>410</v>
      </c>
      <c r="F175" s="216">
        <v>147.94999999999999</v>
      </c>
      <c r="G175" s="98">
        <v>73.98</v>
      </c>
      <c r="H175" s="98">
        <v>70.28</v>
      </c>
      <c r="I175" s="98">
        <v>66.58</v>
      </c>
      <c r="J175" s="14">
        <f t="shared" si="161"/>
        <v>73.98</v>
      </c>
      <c r="K175" s="14">
        <f t="shared" si="162"/>
        <v>70.28</v>
      </c>
      <c r="L175" s="14">
        <f t="shared" si="163"/>
        <v>66.58</v>
      </c>
      <c r="M175" s="14">
        <f t="shared" si="164"/>
        <v>73.98</v>
      </c>
      <c r="N175" s="458"/>
      <c r="O175" s="16">
        <f t="shared" si="165"/>
        <v>0</v>
      </c>
      <c r="P175" s="416"/>
      <c r="Q175" s="417"/>
      <c r="R175" s="417"/>
      <c r="S175" s="417"/>
      <c r="T175" s="418"/>
      <c r="U175" s="33"/>
      <c r="V175" s="34">
        <f t="shared" si="166"/>
        <v>0</v>
      </c>
      <c r="W175" s="34">
        <f t="shared" si="167"/>
        <v>0</v>
      </c>
      <c r="X175" s="435"/>
      <c r="Y175" s="436"/>
      <c r="Z175" s="436"/>
      <c r="AA175" s="436"/>
      <c r="AB175" s="437"/>
      <c r="AC175" s="33"/>
      <c r="AD175" s="34">
        <f t="shared" si="168"/>
        <v>0</v>
      </c>
      <c r="AE175" s="34">
        <f t="shared" si="169"/>
        <v>0</v>
      </c>
      <c r="AF175" s="416"/>
      <c r="AG175" s="417"/>
      <c r="AH175" s="417"/>
      <c r="AI175" s="417"/>
      <c r="AJ175" s="418"/>
      <c r="AK175" s="33"/>
      <c r="AL175" s="34">
        <f t="shared" si="170"/>
        <v>0</v>
      </c>
      <c r="AM175" s="34">
        <f t="shared" si="171"/>
        <v>0</v>
      </c>
      <c r="AN175" s="435"/>
      <c r="AO175" s="436"/>
      <c r="AP175" s="436"/>
      <c r="AQ175" s="436"/>
      <c r="AR175" s="437"/>
      <c r="AS175" s="35"/>
      <c r="AT175" s="50">
        <f t="shared" si="172"/>
        <v>0</v>
      </c>
      <c r="AU175" s="50">
        <f t="shared" si="173"/>
        <v>0</v>
      </c>
      <c r="AV175" s="226">
        <f t="shared" si="130"/>
        <v>0</v>
      </c>
      <c r="AW175" s="114">
        <f t="shared" si="131"/>
        <v>0</v>
      </c>
      <c r="AX175" s="114">
        <f t="shared" si="132"/>
        <v>0</v>
      </c>
      <c r="AY175" s="114"/>
    </row>
    <row r="176" spans="1:51" ht="26" customHeight="1">
      <c r="A176" s="91" t="s">
        <v>314</v>
      </c>
      <c r="B176" s="92"/>
      <c r="C176" s="93" t="s">
        <v>38</v>
      </c>
      <c r="D176" s="92">
        <v>1</v>
      </c>
      <c r="E176" s="153" t="s">
        <v>410</v>
      </c>
      <c r="F176" s="215">
        <v>147.94999999999999</v>
      </c>
      <c r="G176" s="95">
        <v>73.98</v>
      </c>
      <c r="H176" s="95">
        <v>70.28</v>
      </c>
      <c r="I176" s="95">
        <v>66.58</v>
      </c>
      <c r="J176" s="14">
        <f t="shared" si="161"/>
        <v>73.98</v>
      </c>
      <c r="K176" s="14">
        <f t="shared" si="162"/>
        <v>70.28</v>
      </c>
      <c r="L176" s="14">
        <f t="shared" si="163"/>
        <v>66.58</v>
      </c>
      <c r="M176" s="14">
        <f t="shared" si="164"/>
        <v>73.98</v>
      </c>
      <c r="N176" s="458"/>
      <c r="O176" s="16">
        <f t="shared" si="165"/>
        <v>0</v>
      </c>
      <c r="P176" s="416"/>
      <c r="Q176" s="417"/>
      <c r="R176" s="417"/>
      <c r="S176" s="417"/>
      <c r="T176" s="418"/>
      <c r="U176" s="33"/>
      <c r="V176" s="34">
        <f t="shared" si="166"/>
        <v>0</v>
      </c>
      <c r="W176" s="34">
        <f t="shared" si="167"/>
        <v>0</v>
      </c>
      <c r="X176" s="435"/>
      <c r="Y176" s="436"/>
      <c r="Z176" s="436"/>
      <c r="AA176" s="436"/>
      <c r="AB176" s="437"/>
      <c r="AC176" s="33"/>
      <c r="AD176" s="34">
        <f t="shared" si="168"/>
        <v>0</v>
      </c>
      <c r="AE176" s="34">
        <f t="shared" si="169"/>
        <v>0</v>
      </c>
      <c r="AF176" s="416"/>
      <c r="AG176" s="417"/>
      <c r="AH176" s="417"/>
      <c r="AI176" s="417"/>
      <c r="AJ176" s="418"/>
      <c r="AK176" s="33"/>
      <c r="AL176" s="34">
        <f t="shared" si="170"/>
        <v>0</v>
      </c>
      <c r="AM176" s="34">
        <f t="shared" si="171"/>
        <v>0</v>
      </c>
      <c r="AN176" s="435"/>
      <c r="AO176" s="436"/>
      <c r="AP176" s="436"/>
      <c r="AQ176" s="436"/>
      <c r="AR176" s="437"/>
      <c r="AS176" s="35"/>
      <c r="AT176" s="50">
        <f t="shared" si="172"/>
        <v>0</v>
      </c>
      <c r="AU176" s="50">
        <f t="shared" si="173"/>
        <v>0</v>
      </c>
      <c r="AV176" s="226">
        <f t="shared" si="130"/>
        <v>0</v>
      </c>
      <c r="AW176" s="114">
        <f t="shared" si="131"/>
        <v>0</v>
      </c>
      <c r="AX176" s="114">
        <f t="shared" si="132"/>
        <v>0</v>
      </c>
      <c r="AY176" s="114"/>
    </row>
    <row r="177" spans="1:51" ht="26" customHeight="1">
      <c r="A177" s="96" t="s">
        <v>315</v>
      </c>
      <c r="B177" s="97"/>
      <c r="C177" s="89" t="s">
        <v>39</v>
      </c>
      <c r="D177" s="97">
        <v>1</v>
      </c>
      <c r="E177" s="153" t="s">
        <v>410</v>
      </c>
      <c r="F177" s="216">
        <v>147.94999999999999</v>
      </c>
      <c r="G177" s="98">
        <v>73.98</v>
      </c>
      <c r="H177" s="98">
        <v>70.28</v>
      </c>
      <c r="I177" s="98">
        <v>66.58</v>
      </c>
      <c r="J177" s="14">
        <f t="shared" si="161"/>
        <v>73.98</v>
      </c>
      <c r="K177" s="14">
        <f t="shared" si="162"/>
        <v>70.28</v>
      </c>
      <c r="L177" s="14">
        <f t="shared" si="163"/>
        <v>66.58</v>
      </c>
      <c r="M177" s="14">
        <f t="shared" si="164"/>
        <v>73.98</v>
      </c>
      <c r="N177" s="458"/>
      <c r="O177" s="16">
        <f t="shared" si="165"/>
        <v>0</v>
      </c>
      <c r="P177" s="416"/>
      <c r="Q177" s="417"/>
      <c r="R177" s="417"/>
      <c r="S177" s="417"/>
      <c r="T177" s="418"/>
      <c r="U177" s="33"/>
      <c r="V177" s="34">
        <f t="shared" si="166"/>
        <v>0</v>
      </c>
      <c r="W177" s="34">
        <f t="shared" si="167"/>
        <v>0</v>
      </c>
      <c r="X177" s="435"/>
      <c r="Y177" s="436"/>
      <c r="Z177" s="436"/>
      <c r="AA177" s="436"/>
      <c r="AB177" s="437"/>
      <c r="AC177" s="33"/>
      <c r="AD177" s="34">
        <f t="shared" si="168"/>
        <v>0</v>
      </c>
      <c r="AE177" s="34">
        <f t="shared" si="169"/>
        <v>0</v>
      </c>
      <c r="AF177" s="416"/>
      <c r="AG177" s="417"/>
      <c r="AH177" s="417"/>
      <c r="AI177" s="417"/>
      <c r="AJ177" s="418"/>
      <c r="AK177" s="33"/>
      <c r="AL177" s="34">
        <f t="shared" si="170"/>
        <v>0</v>
      </c>
      <c r="AM177" s="34">
        <f t="shared" si="171"/>
        <v>0</v>
      </c>
      <c r="AN177" s="435"/>
      <c r="AO177" s="436"/>
      <c r="AP177" s="436"/>
      <c r="AQ177" s="436"/>
      <c r="AR177" s="437"/>
      <c r="AS177" s="35"/>
      <c r="AT177" s="50">
        <f t="shared" si="172"/>
        <v>0</v>
      </c>
      <c r="AU177" s="50">
        <f t="shared" si="173"/>
        <v>0</v>
      </c>
      <c r="AV177" s="226">
        <f t="shared" si="130"/>
        <v>0</v>
      </c>
      <c r="AW177" s="114">
        <f t="shared" si="131"/>
        <v>0</v>
      </c>
      <c r="AX177" s="114">
        <f t="shared" si="132"/>
        <v>0</v>
      </c>
      <c r="AY177" s="114"/>
    </row>
    <row r="178" spans="1:51" ht="26" customHeight="1">
      <c r="A178" s="91" t="s">
        <v>316</v>
      </c>
      <c r="B178" s="92"/>
      <c r="C178" s="93" t="s">
        <v>40</v>
      </c>
      <c r="D178" s="92">
        <v>1</v>
      </c>
      <c r="E178" s="153" t="s">
        <v>410</v>
      </c>
      <c r="F178" s="215">
        <v>147.94999999999999</v>
      </c>
      <c r="G178" s="95">
        <v>73.98</v>
      </c>
      <c r="H178" s="95">
        <v>70.28</v>
      </c>
      <c r="I178" s="95">
        <v>66.58</v>
      </c>
      <c r="J178" s="14">
        <f t="shared" si="161"/>
        <v>73.98</v>
      </c>
      <c r="K178" s="14">
        <f t="shared" si="162"/>
        <v>70.28</v>
      </c>
      <c r="L178" s="14">
        <f t="shared" si="163"/>
        <v>66.58</v>
      </c>
      <c r="M178" s="14">
        <f t="shared" si="164"/>
        <v>73.98</v>
      </c>
      <c r="N178" s="458"/>
      <c r="O178" s="16">
        <f t="shared" si="165"/>
        <v>0</v>
      </c>
      <c r="P178" s="416"/>
      <c r="Q178" s="417"/>
      <c r="R178" s="417"/>
      <c r="S178" s="417"/>
      <c r="T178" s="418"/>
      <c r="U178" s="33"/>
      <c r="V178" s="34">
        <f t="shared" si="166"/>
        <v>0</v>
      </c>
      <c r="W178" s="34">
        <f t="shared" si="167"/>
        <v>0</v>
      </c>
      <c r="X178" s="435"/>
      <c r="Y178" s="436"/>
      <c r="Z178" s="436"/>
      <c r="AA178" s="436"/>
      <c r="AB178" s="437"/>
      <c r="AC178" s="33"/>
      <c r="AD178" s="34">
        <f t="shared" si="168"/>
        <v>0</v>
      </c>
      <c r="AE178" s="34">
        <f t="shared" si="169"/>
        <v>0</v>
      </c>
      <c r="AF178" s="416"/>
      <c r="AG178" s="417"/>
      <c r="AH178" s="417"/>
      <c r="AI178" s="417"/>
      <c r="AJ178" s="418"/>
      <c r="AK178" s="33"/>
      <c r="AL178" s="34">
        <f t="shared" si="170"/>
        <v>0</v>
      </c>
      <c r="AM178" s="34">
        <f t="shared" si="171"/>
        <v>0</v>
      </c>
      <c r="AN178" s="435"/>
      <c r="AO178" s="436"/>
      <c r="AP178" s="436"/>
      <c r="AQ178" s="436"/>
      <c r="AR178" s="437"/>
      <c r="AS178" s="35"/>
      <c r="AT178" s="50">
        <f t="shared" si="172"/>
        <v>0</v>
      </c>
      <c r="AU178" s="50">
        <f t="shared" si="173"/>
        <v>0</v>
      </c>
      <c r="AV178" s="226">
        <f t="shared" si="130"/>
        <v>0</v>
      </c>
      <c r="AW178" s="114">
        <f t="shared" si="131"/>
        <v>0</v>
      </c>
      <c r="AX178" s="114">
        <f t="shared" si="132"/>
        <v>0</v>
      </c>
      <c r="AY178" s="114"/>
    </row>
    <row r="179" spans="1:51" ht="26" customHeight="1">
      <c r="A179" s="96" t="s">
        <v>317</v>
      </c>
      <c r="B179" s="97"/>
      <c r="C179" s="89" t="s">
        <v>41</v>
      </c>
      <c r="D179" s="97">
        <v>1</v>
      </c>
      <c r="E179" s="153" t="s">
        <v>410</v>
      </c>
      <c r="F179" s="216">
        <v>147.94999999999999</v>
      </c>
      <c r="G179" s="98">
        <v>73.98</v>
      </c>
      <c r="H179" s="98">
        <v>70.28</v>
      </c>
      <c r="I179" s="98">
        <v>66.58</v>
      </c>
      <c r="J179" s="14">
        <f t="shared" si="161"/>
        <v>73.98</v>
      </c>
      <c r="K179" s="14">
        <f t="shared" si="162"/>
        <v>70.28</v>
      </c>
      <c r="L179" s="14">
        <f t="shared" si="163"/>
        <v>66.58</v>
      </c>
      <c r="M179" s="14">
        <f t="shared" si="164"/>
        <v>73.98</v>
      </c>
      <c r="N179" s="458"/>
      <c r="O179" s="16">
        <f t="shared" si="165"/>
        <v>0</v>
      </c>
      <c r="P179" s="416"/>
      <c r="Q179" s="417"/>
      <c r="R179" s="417"/>
      <c r="S179" s="417"/>
      <c r="T179" s="418"/>
      <c r="U179" s="33"/>
      <c r="V179" s="34">
        <f t="shared" si="166"/>
        <v>0</v>
      </c>
      <c r="W179" s="34">
        <f t="shared" si="167"/>
        <v>0</v>
      </c>
      <c r="X179" s="435"/>
      <c r="Y179" s="436"/>
      <c r="Z179" s="436"/>
      <c r="AA179" s="436"/>
      <c r="AB179" s="437"/>
      <c r="AC179" s="33"/>
      <c r="AD179" s="34">
        <f t="shared" si="168"/>
        <v>0</v>
      </c>
      <c r="AE179" s="34">
        <f t="shared" si="169"/>
        <v>0</v>
      </c>
      <c r="AF179" s="416"/>
      <c r="AG179" s="417"/>
      <c r="AH179" s="417"/>
      <c r="AI179" s="417"/>
      <c r="AJ179" s="418"/>
      <c r="AK179" s="33"/>
      <c r="AL179" s="34">
        <f t="shared" si="170"/>
        <v>0</v>
      </c>
      <c r="AM179" s="34">
        <f t="shared" si="171"/>
        <v>0</v>
      </c>
      <c r="AN179" s="435"/>
      <c r="AO179" s="436"/>
      <c r="AP179" s="436"/>
      <c r="AQ179" s="436"/>
      <c r="AR179" s="437"/>
      <c r="AS179" s="35"/>
      <c r="AT179" s="50">
        <f t="shared" si="172"/>
        <v>0</v>
      </c>
      <c r="AU179" s="50">
        <f t="shared" si="173"/>
        <v>0</v>
      </c>
      <c r="AV179" s="226">
        <f t="shared" si="130"/>
        <v>0</v>
      </c>
      <c r="AW179" s="114">
        <f t="shared" si="131"/>
        <v>0</v>
      </c>
      <c r="AX179" s="114">
        <f t="shared" si="132"/>
        <v>0</v>
      </c>
      <c r="AY179" s="114"/>
    </row>
    <row r="180" spans="1:51" ht="26" customHeight="1">
      <c r="A180" s="91" t="s">
        <v>318</v>
      </c>
      <c r="B180" s="92"/>
      <c r="C180" s="93" t="s">
        <v>42</v>
      </c>
      <c r="D180" s="92">
        <v>1</v>
      </c>
      <c r="E180" s="153" t="s">
        <v>410</v>
      </c>
      <c r="F180" s="215">
        <v>147.94999999999999</v>
      </c>
      <c r="G180" s="95">
        <v>73.98</v>
      </c>
      <c r="H180" s="95">
        <v>70.28</v>
      </c>
      <c r="I180" s="95">
        <v>66.58</v>
      </c>
      <c r="J180" s="14">
        <f t="shared" si="161"/>
        <v>73.98</v>
      </c>
      <c r="K180" s="14">
        <f t="shared" si="162"/>
        <v>70.28</v>
      </c>
      <c r="L180" s="14">
        <f t="shared" si="163"/>
        <v>66.58</v>
      </c>
      <c r="M180" s="14">
        <f t="shared" si="164"/>
        <v>73.98</v>
      </c>
      <c r="N180" s="458"/>
      <c r="O180" s="16">
        <f t="shared" si="165"/>
        <v>0</v>
      </c>
      <c r="P180" s="416"/>
      <c r="Q180" s="417"/>
      <c r="R180" s="417"/>
      <c r="S180" s="417"/>
      <c r="T180" s="418"/>
      <c r="U180" s="33"/>
      <c r="V180" s="34">
        <f t="shared" si="166"/>
        <v>0</v>
      </c>
      <c r="W180" s="34">
        <f t="shared" si="167"/>
        <v>0</v>
      </c>
      <c r="X180" s="435"/>
      <c r="Y180" s="436"/>
      <c r="Z180" s="436"/>
      <c r="AA180" s="436"/>
      <c r="AB180" s="437"/>
      <c r="AC180" s="33"/>
      <c r="AD180" s="34">
        <f t="shared" si="168"/>
        <v>0</v>
      </c>
      <c r="AE180" s="34">
        <f t="shared" si="169"/>
        <v>0</v>
      </c>
      <c r="AF180" s="416"/>
      <c r="AG180" s="417"/>
      <c r="AH180" s="417"/>
      <c r="AI180" s="417"/>
      <c r="AJ180" s="418"/>
      <c r="AK180" s="33"/>
      <c r="AL180" s="34">
        <f t="shared" si="170"/>
        <v>0</v>
      </c>
      <c r="AM180" s="34">
        <f t="shared" si="171"/>
        <v>0</v>
      </c>
      <c r="AN180" s="435"/>
      <c r="AO180" s="436"/>
      <c r="AP180" s="436"/>
      <c r="AQ180" s="436"/>
      <c r="AR180" s="437"/>
      <c r="AS180" s="35"/>
      <c r="AT180" s="50">
        <f t="shared" si="172"/>
        <v>0</v>
      </c>
      <c r="AU180" s="50">
        <f t="shared" si="173"/>
        <v>0</v>
      </c>
      <c r="AV180" s="226">
        <f t="shared" si="130"/>
        <v>0</v>
      </c>
      <c r="AW180" s="114">
        <f t="shared" si="131"/>
        <v>0</v>
      </c>
      <c r="AX180" s="114">
        <f t="shared" si="132"/>
        <v>0</v>
      </c>
      <c r="AY180" s="114"/>
    </row>
    <row r="181" spans="1:51" ht="26" customHeight="1">
      <c r="A181" s="96" t="s">
        <v>319</v>
      </c>
      <c r="B181" s="97"/>
      <c r="C181" s="89" t="s">
        <v>43</v>
      </c>
      <c r="D181" s="97">
        <v>1</v>
      </c>
      <c r="E181" s="153" t="s">
        <v>410</v>
      </c>
      <c r="F181" s="216">
        <v>147.94999999999999</v>
      </c>
      <c r="G181" s="98">
        <v>73.98</v>
      </c>
      <c r="H181" s="98">
        <v>70.28</v>
      </c>
      <c r="I181" s="98">
        <v>66.58</v>
      </c>
      <c r="J181" s="14">
        <f t="shared" si="161"/>
        <v>73.98</v>
      </c>
      <c r="K181" s="14">
        <f t="shared" si="162"/>
        <v>70.28</v>
      </c>
      <c r="L181" s="14">
        <f t="shared" si="163"/>
        <v>66.58</v>
      </c>
      <c r="M181" s="14">
        <f t="shared" si="164"/>
        <v>73.98</v>
      </c>
      <c r="N181" s="458"/>
      <c r="O181" s="16">
        <f t="shared" si="165"/>
        <v>0</v>
      </c>
      <c r="P181" s="416"/>
      <c r="Q181" s="417"/>
      <c r="R181" s="417"/>
      <c r="S181" s="417"/>
      <c r="T181" s="418"/>
      <c r="U181" s="33"/>
      <c r="V181" s="34">
        <f t="shared" si="166"/>
        <v>0</v>
      </c>
      <c r="W181" s="34">
        <f t="shared" si="167"/>
        <v>0</v>
      </c>
      <c r="X181" s="435"/>
      <c r="Y181" s="436"/>
      <c r="Z181" s="436"/>
      <c r="AA181" s="436"/>
      <c r="AB181" s="437"/>
      <c r="AC181" s="33"/>
      <c r="AD181" s="34">
        <f t="shared" si="168"/>
        <v>0</v>
      </c>
      <c r="AE181" s="34">
        <f t="shared" si="169"/>
        <v>0</v>
      </c>
      <c r="AF181" s="416"/>
      <c r="AG181" s="417"/>
      <c r="AH181" s="417"/>
      <c r="AI181" s="417"/>
      <c r="AJ181" s="418"/>
      <c r="AK181" s="33"/>
      <c r="AL181" s="34">
        <f t="shared" si="170"/>
        <v>0</v>
      </c>
      <c r="AM181" s="34">
        <f t="shared" si="171"/>
        <v>0</v>
      </c>
      <c r="AN181" s="435"/>
      <c r="AO181" s="436"/>
      <c r="AP181" s="436"/>
      <c r="AQ181" s="436"/>
      <c r="AR181" s="437"/>
      <c r="AS181" s="35"/>
      <c r="AT181" s="50">
        <f t="shared" si="172"/>
        <v>0</v>
      </c>
      <c r="AU181" s="50">
        <f t="shared" si="173"/>
        <v>0</v>
      </c>
      <c r="AV181" s="226">
        <f t="shared" si="130"/>
        <v>0</v>
      </c>
      <c r="AW181" s="114">
        <f t="shared" si="131"/>
        <v>0</v>
      </c>
      <c r="AX181" s="114">
        <f t="shared" si="132"/>
        <v>0</v>
      </c>
      <c r="AY181" s="114"/>
    </row>
    <row r="182" spans="1:51" ht="26" customHeight="1">
      <c r="A182" s="91" t="s">
        <v>320</v>
      </c>
      <c r="B182" s="92"/>
      <c r="C182" s="93" t="s">
        <v>44</v>
      </c>
      <c r="D182" s="92">
        <v>1</v>
      </c>
      <c r="E182" s="153" t="s">
        <v>410</v>
      </c>
      <c r="F182" s="215">
        <v>147.94999999999999</v>
      </c>
      <c r="G182" s="95">
        <v>73.98</v>
      </c>
      <c r="H182" s="95">
        <v>70.28</v>
      </c>
      <c r="I182" s="95">
        <v>66.58</v>
      </c>
      <c r="J182" s="14">
        <f t="shared" si="161"/>
        <v>73.98</v>
      </c>
      <c r="K182" s="14">
        <f t="shared" si="162"/>
        <v>70.28</v>
      </c>
      <c r="L182" s="14">
        <f t="shared" si="163"/>
        <v>66.58</v>
      </c>
      <c r="M182" s="14">
        <f t="shared" si="164"/>
        <v>73.98</v>
      </c>
      <c r="N182" s="458"/>
      <c r="O182" s="16">
        <f t="shared" si="165"/>
        <v>0</v>
      </c>
      <c r="P182" s="416"/>
      <c r="Q182" s="417"/>
      <c r="R182" s="417"/>
      <c r="S182" s="417"/>
      <c r="T182" s="418"/>
      <c r="U182" s="33"/>
      <c r="V182" s="34">
        <f t="shared" si="166"/>
        <v>0</v>
      </c>
      <c r="W182" s="34">
        <f t="shared" si="167"/>
        <v>0</v>
      </c>
      <c r="X182" s="435"/>
      <c r="Y182" s="436"/>
      <c r="Z182" s="436"/>
      <c r="AA182" s="436"/>
      <c r="AB182" s="437"/>
      <c r="AC182" s="33"/>
      <c r="AD182" s="34">
        <f t="shared" si="168"/>
        <v>0</v>
      </c>
      <c r="AE182" s="34">
        <f t="shared" si="169"/>
        <v>0</v>
      </c>
      <c r="AF182" s="416"/>
      <c r="AG182" s="417"/>
      <c r="AH182" s="417"/>
      <c r="AI182" s="417"/>
      <c r="AJ182" s="418"/>
      <c r="AK182" s="33"/>
      <c r="AL182" s="34">
        <f t="shared" si="170"/>
        <v>0</v>
      </c>
      <c r="AM182" s="34">
        <f t="shared" si="171"/>
        <v>0</v>
      </c>
      <c r="AN182" s="435"/>
      <c r="AO182" s="436"/>
      <c r="AP182" s="436"/>
      <c r="AQ182" s="436"/>
      <c r="AR182" s="437"/>
      <c r="AS182" s="35"/>
      <c r="AT182" s="50">
        <f t="shared" si="172"/>
        <v>0</v>
      </c>
      <c r="AU182" s="50">
        <f t="shared" si="173"/>
        <v>0</v>
      </c>
      <c r="AV182" s="226">
        <f t="shared" si="130"/>
        <v>0</v>
      </c>
      <c r="AW182" s="114">
        <f t="shared" si="131"/>
        <v>0</v>
      </c>
      <c r="AX182" s="114">
        <f t="shared" si="132"/>
        <v>0</v>
      </c>
      <c r="AY182" s="114"/>
    </row>
    <row r="183" spans="1:51" ht="26" customHeight="1">
      <c r="A183" s="96" t="s">
        <v>321</v>
      </c>
      <c r="B183" s="97"/>
      <c r="C183" s="89" t="s">
        <v>45</v>
      </c>
      <c r="D183" s="97">
        <v>1</v>
      </c>
      <c r="E183" s="153" t="s">
        <v>410</v>
      </c>
      <c r="F183" s="216">
        <v>147.94999999999999</v>
      </c>
      <c r="G183" s="98">
        <v>73.98</v>
      </c>
      <c r="H183" s="98">
        <v>70.28</v>
      </c>
      <c r="I183" s="98">
        <v>66.58</v>
      </c>
      <c r="J183" s="14">
        <f t="shared" si="161"/>
        <v>73.98</v>
      </c>
      <c r="K183" s="14">
        <f t="shared" si="162"/>
        <v>70.28</v>
      </c>
      <c r="L183" s="14">
        <f t="shared" si="163"/>
        <v>66.58</v>
      </c>
      <c r="M183" s="14">
        <f t="shared" si="164"/>
        <v>73.98</v>
      </c>
      <c r="N183" s="458"/>
      <c r="O183" s="16">
        <f t="shared" si="165"/>
        <v>0</v>
      </c>
      <c r="P183" s="416"/>
      <c r="Q183" s="417"/>
      <c r="R183" s="417"/>
      <c r="S183" s="417"/>
      <c r="T183" s="418"/>
      <c r="U183" s="33"/>
      <c r="V183" s="34">
        <f t="shared" si="166"/>
        <v>0</v>
      </c>
      <c r="W183" s="34">
        <f t="shared" si="167"/>
        <v>0</v>
      </c>
      <c r="X183" s="435"/>
      <c r="Y183" s="436"/>
      <c r="Z183" s="436"/>
      <c r="AA183" s="436"/>
      <c r="AB183" s="437"/>
      <c r="AC183" s="33"/>
      <c r="AD183" s="34">
        <f t="shared" si="168"/>
        <v>0</v>
      </c>
      <c r="AE183" s="34">
        <f t="shared" si="169"/>
        <v>0</v>
      </c>
      <c r="AF183" s="416"/>
      <c r="AG183" s="417"/>
      <c r="AH183" s="417"/>
      <c r="AI183" s="417"/>
      <c r="AJ183" s="418"/>
      <c r="AK183" s="33"/>
      <c r="AL183" s="34">
        <f t="shared" si="170"/>
        <v>0</v>
      </c>
      <c r="AM183" s="34">
        <f t="shared" si="171"/>
        <v>0</v>
      </c>
      <c r="AN183" s="435"/>
      <c r="AO183" s="436"/>
      <c r="AP183" s="436"/>
      <c r="AQ183" s="436"/>
      <c r="AR183" s="437"/>
      <c r="AS183" s="35"/>
      <c r="AT183" s="50">
        <f t="shared" si="172"/>
        <v>0</v>
      </c>
      <c r="AU183" s="50">
        <f t="shared" si="173"/>
        <v>0</v>
      </c>
      <c r="AV183" s="226">
        <f t="shared" si="130"/>
        <v>0</v>
      </c>
      <c r="AW183" s="114">
        <f t="shared" si="131"/>
        <v>0</v>
      </c>
      <c r="AX183" s="114">
        <f t="shared" si="132"/>
        <v>0</v>
      </c>
      <c r="AY183" s="114"/>
    </row>
    <row r="184" spans="1:51" ht="26" customHeight="1">
      <c r="A184" s="91" t="s">
        <v>322</v>
      </c>
      <c r="B184" s="92"/>
      <c r="C184" s="93" t="s">
        <v>46</v>
      </c>
      <c r="D184" s="92">
        <v>1</v>
      </c>
      <c r="E184" s="153" t="s">
        <v>410</v>
      </c>
      <c r="F184" s="215">
        <v>147.94999999999999</v>
      </c>
      <c r="G184" s="95">
        <v>73.98</v>
      </c>
      <c r="H184" s="95">
        <v>70.28</v>
      </c>
      <c r="I184" s="95">
        <v>66.58</v>
      </c>
      <c r="J184" s="14">
        <f t="shared" si="161"/>
        <v>73.98</v>
      </c>
      <c r="K184" s="14">
        <f t="shared" si="162"/>
        <v>70.28</v>
      </c>
      <c r="L184" s="14">
        <f t="shared" si="163"/>
        <v>66.58</v>
      </c>
      <c r="M184" s="14">
        <f t="shared" si="164"/>
        <v>73.98</v>
      </c>
      <c r="N184" s="458"/>
      <c r="O184" s="16">
        <f t="shared" si="165"/>
        <v>0</v>
      </c>
      <c r="P184" s="416"/>
      <c r="Q184" s="417"/>
      <c r="R184" s="417"/>
      <c r="S184" s="417"/>
      <c r="T184" s="418"/>
      <c r="U184" s="33"/>
      <c r="V184" s="34">
        <f t="shared" si="166"/>
        <v>0</v>
      </c>
      <c r="W184" s="34">
        <f t="shared" si="167"/>
        <v>0</v>
      </c>
      <c r="X184" s="435"/>
      <c r="Y184" s="436"/>
      <c r="Z184" s="436"/>
      <c r="AA184" s="436"/>
      <c r="AB184" s="437"/>
      <c r="AC184" s="33"/>
      <c r="AD184" s="34">
        <f t="shared" si="168"/>
        <v>0</v>
      </c>
      <c r="AE184" s="34">
        <f t="shared" si="169"/>
        <v>0</v>
      </c>
      <c r="AF184" s="416"/>
      <c r="AG184" s="417"/>
      <c r="AH184" s="417"/>
      <c r="AI184" s="417"/>
      <c r="AJ184" s="418"/>
      <c r="AK184" s="33"/>
      <c r="AL184" s="34">
        <f t="shared" si="170"/>
        <v>0</v>
      </c>
      <c r="AM184" s="34">
        <f t="shared" si="171"/>
        <v>0</v>
      </c>
      <c r="AN184" s="435"/>
      <c r="AO184" s="436"/>
      <c r="AP184" s="436"/>
      <c r="AQ184" s="436"/>
      <c r="AR184" s="437"/>
      <c r="AS184" s="35"/>
      <c r="AT184" s="50">
        <f t="shared" si="172"/>
        <v>0</v>
      </c>
      <c r="AU184" s="50">
        <f t="shared" si="173"/>
        <v>0</v>
      </c>
      <c r="AV184" s="226">
        <f t="shared" si="130"/>
        <v>0</v>
      </c>
      <c r="AW184" s="114">
        <f t="shared" si="131"/>
        <v>0</v>
      </c>
      <c r="AX184" s="114">
        <f t="shared" si="132"/>
        <v>0</v>
      </c>
      <c r="AY184" s="114"/>
    </row>
    <row r="185" spans="1:51" ht="26" customHeight="1">
      <c r="A185" s="96" t="s">
        <v>323</v>
      </c>
      <c r="B185" s="97"/>
      <c r="C185" s="89" t="s">
        <v>47</v>
      </c>
      <c r="D185" s="97">
        <v>1</v>
      </c>
      <c r="E185" s="153" t="s">
        <v>410</v>
      </c>
      <c r="F185" s="216">
        <v>147.94999999999999</v>
      </c>
      <c r="G185" s="98">
        <v>73.98</v>
      </c>
      <c r="H185" s="98">
        <v>70.28</v>
      </c>
      <c r="I185" s="98">
        <v>66.58</v>
      </c>
      <c r="J185" s="14">
        <f t="shared" si="161"/>
        <v>73.98</v>
      </c>
      <c r="K185" s="14">
        <f t="shared" si="162"/>
        <v>70.28</v>
      </c>
      <c r="L185" s="14">
        <f t="shared" si="163"/>
        <v>66.58</v>
      </c>
      <c r="M185" s="14">
        <f t="shared" si="164"/>
        <v>73.98</v>
      </c>
      <c r="N185" s="458"/>
      <c r="O185" s="16">
        <f t="shared" si="165"/>
        <v>0</v>
      </c>
      <c r="P185" s="416"/>
      <c r="Q185" s="417"/>
      <c r="R185" s="417"/>
      <c r="S185" s="417"/>
      <c r="T185" s="418"/>
      <c r="U185" s="33"/>
      <c r="V185" s="34">
        <f t="shared" si="166"/>
        <v>0</v>
      </c>
      <c r="W185" s="34">
        <f t="shared" si="167"/>
        <v>0</v>
      </c>
      <c r="X185" s="435"/>
      <c r="Y185" s="436"/>
      <c r="Z185" s="436"/>
      <c r="AA185" s="436"/>
      <c r="AB185" s="437"/>
      <c r="AC185" s="33"/>
      <c r="AD185" s="34">
        <f t="shared" si="168"/>
        <v>0</v>
      </c>
      <c r="AE185" s="34">
        <f t="shared" si="169"/>
        <v>0</v>
      </c>
      <c r="AF185" s="416"/>
      <c r="AG185" s="417"/>
      <c r="AH185" s="417"/>
      <c r="AI185" s="417"/>
      <c r="AJ185" s="418"/>
      <c r="AK185" s="33"/>
      <c r="AL185" s="34">
        <f t="shared" si="170"/>
        <v>0</v>
      </c>
      <c r="AM185" s="34">
        <f t="shared" si="171"/>
        <v>0</v>
      </c>
      <c r="AN185" s="435"/>
      <c r="AO185" s="436"/>
      <c r="AP185" s="436"/>
      <c r="AQ185" s="436"/>
      <c r="AR185" s="437"/>
      <c r="AS185" s="35"/>
      <c r="AT185" s="50">
        <f t="shared" si="172"/>
        <v>0</v>
      </c>
      <c r="AU185" s="50">
        <f t="shared" si="173"/>
        <v>0</v>
      </c>
      <c r="AV185" s="226">
        <f t="shared" si="130"/>
        <v>0</v>
      </c>
      <c r="AW185" s="114">
        <f t="shared" si="131"/>
        <v>0</v>
      </c>
      <c r="AX185" s="114">
        <f t="shared" si="132"/>
        <v>0</v>
      </c>
      <c r="AY185" s="114"/>
    </row>
    <row r="186" spans="1:51" ht="26" customHeight="1">
      <c r="A186" s="91" t="s">
        <v>48</v>
      </c>
      <c r="B186" s="92"/>
      <c r="C186" s="93" t="s">
        <v>49</v>
      </c>
      <c r="D186" s="92">
        <v>1</v>
      </c>
      <c r="E186" s="153" t="s">
        <v>410</v>
      </c>
      <c r="F186" s="215">
        <v>147.94999999999999</v>
      </c>
      <c r="G186" s="95">
        <v>73.98</v>
      </c>
      <c r="H186" s="95">
        <v>70.28</v>
      </c>
      <c r="I186" s="95">
        <v>66.58</v>
      </c>
      <c r="J186" s="14">
        <f t="shared" si="161"/>
        <v>73.98</v>
      </c>
      <c r="K186" s="14">
        <f t="shared" si="162"/>
        <v>70.28</v>
      </c>
      <c r="L186" s="14">
        <f t="shared" si="163"/>
        <v>66.58</v>
      </c>
      <c r="M186" s="14">
        <f t="shared" si="164"/>
        <v>73.98</v>
      </c>
      <c r="N186" s="458"/>
      <c r="O186" s="16">
        <f t="shared" si="165"/>
        <v>0</v>
      </c>
      <c r="P186" s="416"/>
      <c r="Q186" s="417"/>
      <c r="R186" s="417"/>
      <c r="S186" s="417"/>
      <c r="T186" s="418"/>
      <c r="U186" s="33"/>
      <c r="V186" s="34">
        <f t="shared" si="166"/>
        <v>0</v>
      </c>
      <c r="W186" s="34">
        <f t="shared" si="167"/>
        <v>0</v>
      </c>
      <c r="X186" s="435"/>
      <c r="Y186" s="436"/>
      <c r="Z186" s="436"/>
      <c r="AA186" s="436"/>
      <c r="AB186" s="437"/>
      <c r="AC186" s="33"/>
      <c r="AD186" s="34">
        <f t="shared" si="168"/>
        <v>0</v>
      </c>
      <c r="AE186" s="34">
        <f t="shared" si="169"/>
        <v>0</v>
      </c>
      <c r="AF186" s="416"/>
      <c r="AG186" s="417"/>
      <c r="AH186" s="417"/>
      <c r="AI186" s="417"/>
      <c r="AJ186" s="418"/>
      <c r="AK186" s="33"/>
      <c r="AL186" s="34">
        <f t="shared" si="170"/>
        <v>0</v>
      </c>
      <c r="AM186" s="34">
        <f t="shared" si="171"/>
        <v>0</v>
      </c>
      <c r="AN186" s="435"/>
      <c r="AO186" s="436"/>
      <c r="AP186" s="436"/>
      <c r="AQ186" s="436"/>
      <c r="AR186" s="437"/>
      <c r="AS186" s="35"/>
      <c r="AT186" s="50">
        <f t="shared" si="172"/>
        <v>0</v>
      </c>
      <c r="AU186" s="50">
        <f t="shared" si="173"/>
        <v>0</v>
      </c>
      <c r="AV186" s="226">
        <f t="shared" si="130"/>
        <v>0</v>
      </c>
      <c r="AW186" s="114">
        <f t="shared" si="131"/>
        <v>0</v>
      </c>
      <c r="AX186" s="114">
        <f t="shared" si="132"/>
        <v>0</v>
      </c>
      <c r="AY186" s="114"/>
    </row>
    <row r="187" spans="1:51" ht="26" customHeight="1">
      <c r="A187" s="96" t="s">
        <v>50</v>
      </c>
      <c r="B187" s="97"/>
      <c r="C187" s="89" t="s">
        <v>51</v>
      </c>
      <c r="D187" s="97">
        <v>1</v>
      </c>
      <c r="E187" s="153" t="s">
        <v>410</v>
      </c>
      <c r="F187" s="216">
        <v>147.94999999999999</v>
      </c>
      <c r="G187" s="98">
        <v>73.98</v>
      </c>
      <c r="H187" s="98">
        <v>70.28</v>
      </c>
      <c r="I187" s="98">
        <v>66.58</v>
      </c>
      <c r="J187" s="14">
        <f t="shared" si="161"/>
        <v>73.98</v>
      </c>
      <c r="K187" s="14">
        <f t="shared" si="162"/>
        <v>70.28</v>
      </c>
      <c r="L187" s="14">
        <f t="shared" si="163"/>
        <v>66.58</v>
      </c>
      <c r="M187" s="14">
        <f t="shared" si="164"/>
        <v>73.98</v>
      </c>
      <c r="N187" s="458"/>
      <c r="O187" s="16">
        <f t="shared" si="165"/>
        <v>0</v>
      </c>
      <c r="P187" s="416"/>
      <c r="Q187" s="417"/>
      <c r="R187" s="417"/>
      <c r="S187" s="417"/>
      <c r="T187" s="418"/>
      <c r="U187" s="33"/>
      <c r="V187" s="34">
        <f t="shared" si="166"/>
        <v>0</v>
      </c>
      <c r="W187" s="34">
        <f t="shared" si="167"/>
        <v>0</v>
      </c>
      <c r="X187" s="435"/>
      <c r="Y187" s="436"/>
      <c r="Z187" s="436"/>
      <c r="AA187" s="436"/>
      <c r="AB187" s="437"/>
      <c r="AC187" s="33"/>
      <c r="AD187" s="34">
        <f t="shared" si="168"/>
        <v>0</v>
      </c>
      <c r="AE187" s="34">
        <f t="shared" si="169"/>
        <v>0</v>
      </c>
      <c r="AF187" s="416"/>
      <c r="AG187" s="417"/>
      <c r="AH187" s="417"/>
      <c r="AI187" s="417"/>
      <c r="AJ187" s="418"/>
      <c r="AK187" s="33"/>
      <c r="AL187" s="34">
        <f t="shared" si="170"/>
        <v>0</v>
      </c>
      <c r="AM187" s="34">
        <f t="shared" si="171"/>
        <v>0</v>
      </c>
      <c r="AN187" s="435"/>
      <c r="AO187" s="436"/>
      <c r="AP187" s="436"/>
      <c r="AQ187" s="436"/>
      <c r="AR187" s="437"/>
      <c r="AS187" s="35"/>
      <c r="AT187" s="50">
        <f t="shared" si="172"/>
        <v>0</v>
      </c>
      <c r="AU187" s="50">
        <f t="shared" si="173"/>
        <v>0</v>
      </c>
      <c r="AV187" s="226">
        <f t="shared" si="130"/>
        <v>0</v>
      </c>
      <c r="AW187" s="114">
        <f t="shared" si="131"/>
        <v>0</v>
      </c>
      <c r="AX187" s="114">
        <f t="shared" si="132"/>
        <v>0</v>
      </c>
      <c r="AY187" s="114"/>
    </row>
    <row r="188" spans="1:51" s="23" customFormat="1" ht="26" customHeight="1">
      <c r="A188" s="91" t="s">
        <v>52</v>
      </c>
      <c r="B188" s="92"/>
      <c r="C188" s="93" t="s">
        <v>53</v>
      </c>
      <c r="D188" s="92">
        <v>1</v>
      </c>
      <c r="E188" s="153" t="s">
        <v>410</v>
      </c>
      <c r="F188" s="215">
        <v>147.94999999999999</v>
      </c>
      <c r="G188" s="95">
        <v>73.98</v>
      </c>
      <c r="H188" s="95">
        <v>70.28</v>
      </c>
      <c r="I188" s="95">
        <v>66.58</v>
      </c>
      <c r="J188" s="14">
        <f t="shared" si="161"/>
        <v>73.98</v>
      </c>
      <c r="K188" s="14">
        <f t="shared" si="162"/>
        <v>70.28</v>
      </c>
      <c r="L188" s="14">
        <f t="shared" si="163"/>
        <v>66.58</v>
      </c>
      <c r="M188" s="14">
        <f t="shared" si="164"/>
        <v>73.98</v>
      </c>
      <c r="N188" s="458"/>
      <c r="O188" s="16">
        <f t="shared" si="165"/>
        <v>0</v>
      </c>
      <c r="P188" s="416"/>
      <c r="Q188" s="417"/>
      <c r="R188" s="417"/>
      <c r="S188" s="417"/>
      <c r="T188" s="418"/>
      <c r="U188" s="33"/>
      <c r="V188" s="34">
        <f t="shared" si="166"/>
        <v>0</v>
      </c>
      <c r="W188" s="34">
        <f t="shared" si="167"/>
        <v>0</v>
      </c>
      <c r="X188" s="435"/>
      <c r="Y188" s="436"/>
      <c r="Z188" s="436"/>
      <c r="AA188" s="436"/>
      <c r="AB188" s="437"/>
      <c r="AC188" s="33"/>
      <c r="AD188" s="34">
        <f t="shared" si="168"/>
        <v>0</v>
      </c>
      <c r="AE188" s="34">
        <f t="shared" si="169"/>
        <v>0</v>
      </c>
      <c r="AF188" s="416"/>
      <c r="AG188" s="417"/>
      <c r="AH188" s="417"/>
      <c r="AI188" s="417"/>
      <c r="AJ188" s="418"/>
      <c r="AK188" s="33"/>
      <c r="AL188" s="34">
        <f t="shared" si="170"/>
        <v>0</v>
      </c>
      <c r="AM188" s="34">
        <f t="shared" si="171"/>
        <v>0</v>
      </c>
      <c r="AN188" s="435"/>
      <c r="AO188" s="436"/>
      <c r="AP188" s="436"/>
      <c r="AQ188" s="436"/>
      <c r="AR188" s="437"/>
      <c r="AS188" s="35"/>
      <c r="AT188" s="50">
        <f t="shared" si="172"/>
        <v>0</v>
      </c>
      <c r="AU188" s="50">
        <f t="shared" si="173"/>
        <v>0</v>
      </c>
      <c r="AV188" s="226">
        <f t="shared" si="130"/>
        <v>0</v>
      </c>
      <c r="AW188" s="114">
        <f t="shared" si="131"/>
        <v>0</v>
      </c>
      <c r="AX188" s="114">
        <f t="shared" si="132"/>
        <v>0</v>
      </c>
      <c r="AY188" s="114"/>
    </row>
    <row r="189" spans="1:51" s="23" customFormat="1" ht="26" customHeight="1">
      <c r="A189" s="96" t="s">
        <v>54</v>
      </c>
      <c r="B189" s="97"/>
      <c r="C189" s="89" t="s">
        <v>55</v>
      </c>
      <c r="D189" s="97">
        <v>1</v>
      </c>
      <c r="E189" s="153" t="s">
        <v>410</v>
      </c>
      <c r="F189" s="216">
        <v>147.94999999999999</v>
      </c>
      <c r="G189" s="98">
        <v>73.98</v>
      </c>
      <c r="H189" s="98">
        <v>70.28</v>
      </c>
      <c r="I189" s="98">
        <v>66.58</v>
      </c>
      <c r="J189" s="14">
        <f t="shared" si="161"/>
        <v>73.98</v>
      </c>
      <c r="K189" s="14">
        <f t="shared" si="162"/>
        <v>70.28</v>
      </c>
      <c r="L189" s="14">
        <f t="shared" si="163"/>
        <v>66.58</v>
      </c>
      <c r="M189" s="14">
        <f t="shared" si="164"/>
        <v>73.98</v>
      </c>
      <c r="N189" s="458"/>
      <c r="O189" s="16">
        <f t="shared" si="165"/>
        <v>0</v>
      </c>
      <c r="P189" s="416"/>
      <c r="Q189" s="417"/>
      <c r="R189" s="417"/>
      <c r="S189" s="417"/>
      <c r="T189" s="418"/>
      <c r="U189" s="33"/>
      <c r="V189" s="34">
        <f t="shared" si="166"/>
        <v>0</v>
      </c>
      <c r="W189" s="34">
        <f t="shared" si="167"/>
        <v>0</v>
      </c>
      <c r="X189" s="435"/>
      <c r="Y189" s="436"/>
      <c r="Z189" s="436"/>
      <c r="AA189" s="436"/>
      <c r="AB189" s="437"/>
      <c r="AC189" s="33"/>
      <c r="AD189" s="34">
        <f t="shared" si="168"/>
        <v>0</v>
      </c>
      <c r="AE189" s="34">
        <f t="shared" si="169"/>
        <v>0</v>
      </c>
      <c r="AF189" s="416"/>
      <c r="AG189" s="417"/>
      <c r="AH189" s="417"/>
      <c r="AI189" s="417"/>
      <c r="AJ189" s="418"/>
      <c r="AK189" s="33"/>
      <c r="AL189" s="34">
        <f t="shared" si="170"/>
        <v>0</v>
      </c>
      <c r="AM189" s="34">
        <f t="shared" si="171"/>
        <v>0</v>
      </c>
      <c r="AN189" s="435"/>
      <c r="AO189" s="436"/>
      <c r="AP189" s="436"/>
      <c r="AQ189" s="436"/>
      <c r="AR189" s="437"/>
      <c r="AS189" s="35"/>
      <c r="AT189" s="50">
        <f t="shared" si="172"/>
        <v>0</v>
      </c>
      <c r="AU189" s="50">
        <f t="shared" si="173"/>
        <v>0</v>
      </c>
      <c r="AV189" s="226">
        <f t="shared" si="130"/>
        <v>0</v>
      </c>
      <c r="AW189" s="114">
        <f t="shared" si="131"/>
        <v>0</v>
      </c>
      <c r="AX189" s="114">
        <f t="shared" si="132"/>
        <v>0</v>
      </c>
      <c r="AY189" s="114"/>
    </row>
    <row r="190" spans="1:51" s="23" customFormat="1" ht="26" customHeight="1">
      <c r="A190" s="91" t="s">
        <v>56</v>
      </c>
      <c r="B190" s="92"/>
      <c r="C190" s="93" t="s">
        <v>57</v>
      </c>
      <c r="D190" s="92">
        <v>1</v>
      </c>
      <c r="E190" s="153" t="s">
        <v>410</v>
      </c>
      <c r="F190" s="215">
        <v>147.94999999999999</v>
      </c>
      <c r="G190" s="95">
        <v>73.98</v>
      </c>
      <c r="H190" s="95">
        <v>70.28</v>
      </c>
      <c r="I190" s="95">
        <v>66.58</v>
      </c>
      <c r="J190" s="14">
        <f t="shared" si="161"/>
        <v>73.98</v>
      </c>
      <c r="K190" s="14">
        <f t="shared" si="162"/>
        <v>70.28</v>
      </c>
      <c r="L190" s="14">
        <f t="shared" si="163"/>
        <v>66.58</v>
      </c>
      <c r="M190" s="14">
        <f t="shared" si="164"/>
        <v>73.98</v>
      </c>
      <c r="N190" s="458"/>
      <c r="O190" s="16">
        <f t="shared" si="165"/>
        <v>0</v>
      </c>
      <c r="P190" s="416"/>
      <c r="Q190" s="417"/>
      <c r="R190" s="417"/>
      <c r="S190" s="417"/>
      <c r="T190" s="418"/>
      <c r="U190" s="33"/>
      <c r="V190" s="34">
        <f t="shared" si="166"/>
        <v>0</v>
      </c>
      <c r="W190" s="34">
        <f t="shared" si="167"/>
        <v>0</v>
      </c>
      <c r="X190" s="435"/>
      <c r="Y190" s="436"/>
      <c r="Z190" s="436"/>
      <c r="AA190" s="436"/>
      <c r="AB190" s="437"/>
      <c r="AC190" s="33"/>
      <c r="AD190" s="34">
        <f t="shared" si="168"/>
        <v>0</v>
      </c>
      <c r="AE190" s="34">
        <f t="shared" si="169"/>
        <v>0</v>
      </c>
      <c r="AF190" s="416"/>
      <c r="AG190" s="417"/>
      <c r="AH190" s="417"/>
      <c r="AI190" s="417"/>
      <c r="AJ190" s="418"/>
      <c r="AK190" s="33"/>
      <c r="AL190" s="34">
        <f t="shared" si="170"/>
        <v>0</v>
      </c>
      <c r="AM190" s="34">
        <f t="shared" si="171"/>
        <v>0</v>
      </c>
      <c r="AN190" s="435"/>
      <c r="AO190" s="436"/>
      <c r="AP190" s="436"/>
      <c r="AQ190" s="436"/>
      <c r="AR190" s="437"/>
      <c r="AS190" s="35"/>
      <c r="AT190" s="50">
        <f t="shared" si="172"/>
        <v>0</v>
      </c>
      <c r="AU190" s="50">
        <f t="shared" si="173"/>
        <v>0</v>
      </c>
      <c r="AV190" s="226">
        <f t="shared" si="130"/>
        <v>0</v>
      </c>
      <c r="AW190" s="114">
        <f t="shared" si="131"/>
        <v>0</v>
      </c>
      <c r="AX190" s="114">
        <f t="shared" si="132"/>
        <v>0</v>
      </c>
      <c r="AY190" s="114"/>
    </row>
    <row r="191" spans="1:51" s="23" customFormat="1" ht="26" customHeight="1">
      <c r="A191" s="96" t="s">
        <v>324</v>
      </c>
      <c r="B191" s="97"/>
      <c r="C191" s="89" t="s">
        <v>58</v>
      </c>
      <c r="D191" s="97">
        <v>1</v>
      </c>
      <c r="E191" s="153" t="s">
        <v>410</v>
      </c>
      <c r="F191" s="216">
        <v>336.95</v>
      </c>
      <c r="G191" s="98">
        <v>168.48</v>
      </c>
      <c r="H191" s="98">
        <v>160.06</v>
      </c>
      <c r="I191" s="98">
        <v>151.63</v>
      </c>
      <c r="J191" s="14">
        <f t="shared" si="161"/>
        <v>168.48</v>
      </c>
      <c r="K191" s="14">
        <f t="shared" si="162"/>
        <v>160.06</v>
      </c>
      <c r="L191" s="14">
        <f t="shared" si="163"/>
        <v>151.63</v>
      </c>
      <c r="M191" s="14">
        <f t="shared" si="164"/>
        <v>168.48</v>
      </c>
      <c r="N191" s="458"/>
      <c r="O191" s="16">
        <f t="shared" si="165"/>
        <v>0</v>
      </c>
      <c r="P191" s="416"/>
      <c r="Q191" s="417"/>
      <c r="R191" s="417"/>
      <c r="S191" s="417"/>
      <c r="T191" s="418"/>
      <c r="U191" s="33"/>
      <c r="V191" s="34">
        <f t="shared" si="166"/>
        <v>0</v>
      </c>
      <c r="W191" s="34">
        <f t="shared" si="167"/>
        <v>0</v>
      </c>
      <c r="X191" s="435"/>
      <c r="Y191" s="436"/>
      <c r="Z191" s="436"/>
      <c r="AA191" s="436"/>
      <c r="AB191" s="437"/>
      <c r="AC191" s="33"/>
      <c r="AD191" s="34">
        <f t="shared" si="168"/>
        <v>0</v>
      </c>
      <c r="AE191" s="34">
        <f t="shared" si="169"/>
        <v>0</v>
      </c>
      <c r="AF191" s="416"/>
      <c r="AG191" s="417"/>
      <c r="AH191" s="417"/>
      <c r="AI191" s="417"/>
      <c r="AJ191" s="418"/>
      <c r="AK191" s="33"/>
      <c r="AL191" s="34">
        <f t="shared" si="170"/>
        <v>0</v>
      </c>
      <c r="AM191" s="34">
        <f t="shared" si="171"/>
        <v>0</v>
      </c>
      <c r="AN191" s="435"/>
      <c r="AO191" s="436"/>
      <c r="AP191" s="436"/>
      <c r="AQ191" s="436"/>
      <c r="AR191" s="437"/>
      <c r="AS191" s="35"/>
      <c r="AT191" s="50">
        <f t="shared" si="172"/>
        <v>0</v>
      </c>
      <c r="AU191" s="50">
        <f t="shared" si="173"/>
        <v>0</v>
      </c>
      <c r="AV191" s="226">
        <f t="shared" si="130"/>
        <v>0</v>
      </c>
      <c r="AW191" s="114">
        <f t="shared" si="131"/>
        <v>0</v>
      </c>
      <c r="AX191" s="114">
        <f t="shared" si="132"/>
        <v>0</v>
      </c>
      <c r="AY191" s="114"/>
    </row>
    <row r="192" spans="1:51" s="23" customFormat="1" ht="26" customHeight="1">
      <c r="A192" s="91" t="s">
        <v>325</v>
      </c>
      <c r="B192" s="92"/>
      <c r="C192" s="93" t="s">
        <v>59</v>
      </c>
      <c r="D192" s="92">
        <v>1</v>
      </c>
      <c r="E192" s="153" t="s">
        <v>410</v>
      </c>
      <c r="F192" s="215">
        <v>344.95</v>
      </c>
      <c r="G192" s="95">
        <v>172.48</v>
      </c>
      <c r="H192" s="95">
        <v>163.86</v>
      </c>
      <c r="I192" s="95">
        <v>155.22999999999999</v>
      </c>
      <c r="J192" s="14">
        <f t="shared" si="161"/>
        <v>172.48</v>
      </c>
      <c r="K192" s="14">
        <f t="shared" si="162"/>
        <v>163.86</v>
      </c>
      <c r="L192" s="14">
        <f t="shared" si="163"/>
        <v>155.22999999999999</v>
      </c>
      <c r="M192" s="14">
        <f t="shared" si="164"/>
        <v>172.48</v>
      </c>
      <c r="N192" s="458"/>
      <c r="O192" s="16">
        <f t="shared" si="165"/>
        <v>0</v>
      </c>
      <c r="P192" s="416"/>
      <c r="Q192" s="417"/>
      <c r="R192" s="417"/>
      <c r="S192" s="417"/>
      <c r="T192" s="418"/>
      <c r="U192" s="33"/>
      <c r="V192" s="34">
        <f t="shared" si="166"/>
        <v>0</v>
      </c>
      <c r="W192" s="34">
        <f t="shared" si="167"/>
        <v>0</v>
      </c>
      <c r="X192" s="435"/>
      <c r="Y192" s="436"/>
      <c r="Z192" s="436"/>
      <c r="AA192" s="436"/>
      <c r="AB192" s="437"/>
      <c r="AC192" s="33"/>
      <c r="AD192" s="34">
        <f t="shared" si="168"/>
        <v>0</v>
      </c>
      <c r="AE192" s="34">
        <f t="shared" si="169"/>
        <v>0</v>
      </c>
      <c r="AF192" s="416"/>
      <c r="AG192" s="417"/>
      <c r="AH192" s="417"/>
      <c r="AI192" s="417"/>
      <c r="AJ192" s="418"/>
      <c r="AK192" s="33"/>
      <c r="AL192" s="34">
        <f t="shared" si="170"/>
        <v>0</v>
      </c>
      <c r="AM192" s="34">
        <f t="shared" si="171"/>
        <v>0</v>
      </c>
      <c r="AN192" s="435"/>
      <c r="AO192" s="436"/>
      <c r="AP192" s="436"/>
      <c r="AQ192" s="436"/>
      <c r="AR192" s="437"/>
      <c r="AS192" s="35"/>
      <c r="AT192" s="50">
        <f t="shared" si="172"/>
        <v>0</v>
      </c>
      <c r="AU192" s="50">
        <f t="shared" si="173"/>
        <v>0</v>
      </c>
      <c r="AV192" s="226">
        <f t="shared" si="130"/>
        <v>0</v>
      </c>
      <c r="AW192" s="114">
        <f t="shared" si="131"/>
        <v>0</v>
      </c>
      <c r="AX192" s="114">
        <f t="shared" si="132"/>
        <v>0</v>
      </c>
      <c r="AY192" s="114"/>
    </row>
    <row r="193" spans="1:51" s="23" customFormat="1" ht="26" customHeight="1">
      <c r="A193" s="96" t="s">
        <v>490</v>
      </c>
      <c r="B193" s="97"/>
      <c r="C193" s="89" t="s">
        <v>60</v>
      </c>
      <c r="D193" s="97">
        <v>1</v>
      </c>
      <c r="E193" s="153" t="s">
        <v>410</v>
      </c>
      <c r="F193" s="216">
        <v>249.95</v>
      </c>
      <c r="G193" s="98">
        <v>124.98</v>
      </c>
      <c r="H193" s="98">
        <v>118.73</v>
      </c>
      <c r="I193" s="98">
        <v>112.48</v>
      </c>
      <c r="J193" s="14">
        <f t="shared" si="161"/>
        <v>124.98</v>
      </c>
      <c r="K193" s="14">
        <f t="shared" si="162"/>
        <v>118.73</v>
      </c>
      <c r="L193" s="14">
        <f t="shared" si="163"/>
        <v>112.48</v>
      </c>
      <c r="M193" s="14">
        <f t="shared" si="164"/>
        <v>124.98</v>
      </c>
      <c r="N193" s="458"/>
      <c r="O193" s="16">
        <f t="shared" si="165"/>
        <v>0</v>
      </c>
      <c r="P193" s="416"/>
      <c r="Q193" s="417"/>
      <c r="R193" s="417"/>
      <c r="S193" s="417"/>
      <c r="T193" s="418"/>
      <c r="U193" s="33"/>
      <c r="V193" s="34">
        <f t="shared" si="166"/>
        <v>0</v>
      </c>
      <c r="W193" s="34">
        <f t="shared" si="167"/>
        <v>0</v>
      </c>
      <c r="X193" s="435"/>
      <c r="Y193" s="436"/>
      <c r="Z193" s="436"/>
      <c r="AA193" s="436"/>
      <c r="AB193" s="437"/>
      <c r="AC193" s="33"/>
      <c r="AD193" s="34">
        <f t="shared" si="168"/>
        <v>0</v>
      </c>
      <c r="AE193" s="34">
        <f t="shared" si="169"/>
        <v>0</v>
      </c>
      <c r="AF193" s="416"/>
      <c r="AG193" s="417"/>
      <c r="AH193" s="417"/>
      <c r="AI193" s="417"/>
      <c r="AJ193" s="418"/>
      <c r="AK193" s="33"/>
      <c r="AL193" s="34">
        <f t="shared" si="170"/>
        <v>0</v>
      </c>
      <c r="AM193" s="34">
        <f t="shared" si="171"/>
        <v>0</v>
      </c>
      <c r="AN193" s="435"/>
      <c r="AO193" s="436"/>
      <c r="AP193" s="436"/>
      <c r="AQ193" s="436"/>
      <c r="AR193" s="437"/>
      <c r="AS193" s="35"/>
      <c r="AT193" s="50">
        <f t="shared" si="172"/>
        <v>0</v>
      </c>
      <c r="AU193" s="50">
        <f t="shared" si="173"/>
        <v>0</v>
      </c>
      <c r="AV193" s="226">
        <f t="shared" si="130"/>
        <v>0</v>
      </c>
      <c r="AW193" s="114">
        <f t="shared" si="131"/>
        <v>0</v>
      </c>
      <c r="AX193" s="114">
        <f t="shared" si="132"/>
        <v>0</v>
      </c>
      <c r="AY193" s="114"/>
    </row>
    <row r="194" spans="1:51" ht="26" customHeight="1">
      <c r="A194" s="91" t="s">
        <v>491</v>
      </c>
      <c r="B194" s="92"/>
      <c r="C194" s="93" t="s">
        <v>61</v>
      </c>
      <c r="D194" s="92">
        <v>1</v>
      </c>
      <c r="E194" s="153" t="s">
        <v>410</v>
      </c>
      <c r="F194" s="215">
        <v>347.95</v>
      </c>
      <c r="G194" s="95">
        <v>173.98</v>
      </c>
      <c r="H194" s="95">
        <v>165.28</v>
      </c>
      <c r="I194" s="95">
        <v>156.58000000000001</v>
      </c>
      <c r="J194" s="14">
        <f t="shared" si="161"/>
        <v>173.98</v>
      </c>
      <c r="K194" s="14">
        <f t="shared" si="162"/>
        <v>165.28</v>
      </c>
      <c r="L194" s="14">
        <f t="shared" si="163"/>
        <v>156.58000000000001</v>
      </c>
      <c r="M194" s="14">
        <f t="shared" si="164"/>
        <v>173.98</v>
      </c>
      <c r="N194" s="458"/>
      <c r="O194" s="16">
        <f t="shared" si="165"/>
        <v>0</v>
      </c>
      <c r="P194" s="416"/>
      <c r="Q194" s="417"/>
      <c r="R194" s="417"/>
      <c r="S194" s="417"/>
      <c r="T194" s="418"/>
      <c r="U194" s="33"/>
      <c r="V194" s="34">
        <f t="shared" si="166"/>
        <v>0</v>
      </c>
      <c r="W194" s="34">
        <f t="shared" si="167"/>
        <v>0</v>
      </c>
      <c r="X194" s="435"/>
      <c r="Y194" s="436"/>
      <c r="Z194" s="436"/>
      <c r="AA194" s="436"/>
      <c r="AB194" s="437"/>
      <c r="AC194" s="33"/>
      <c r="AD194" s="34">
        <f t="shared" si="168"/>
        <v>0</v>
      </c>
      <c r="AE194" s="34">
        <f t="shared" si="169"/>
        <v>0</v>
      </c>
      <c r="AF194" s="416"/>
      <c r="AG194" s="417"/>
      <c r="AH194" s="417"/>
      <c r="AI194" s="417"/>
      <c r="AJ194" s="418"/>
      <c r="AK194" s="33"/>
      <c r="AL194" s="34">
        <f t="shared" si="170"/>
        <v>0</v>
      </c>
      <c r="AM194" s="34">
        <f t="shared" si="171"/>
        <v>0</v>
      </c>
      <c r="AN194" s="435"/>
      <c r="AO194" s="436"/>
      <c r="AP194" s="436"/>
      <c r="AQ194" s="436"/>
      <c r="AR194" s="437"/>
      <c r="AS194" s="35"/>
      <c r="AT194" s="50">
        <f t="shared" si="172"/>
        <v>0</v>
      </c>
      <c r="AU194" s="50">
        <f t="shared" si="173"/>
        <v>0</v>
      </c>
      <c r="AV194" s="226">
        <f t="shared" si="130"/>
        <v>0</v>
      </c>
      <c r="AW194" s="114">
        <f t="shared" si="131"/>
        <v>0</v>
      </c>
      <c r="AX194" s="114">
        <f t="shared" si="132"/>
        <v>0</v>
      </c>
      <c r="AY194" s="114"/>
    </row>
    <row r="195" spans="1:51" ht="26" customHeight="1">
      <c r="A195" s="96" t="s">
        <v>492</v>
      </c>
      <c r="B195" s="97"/>
      <c r="C195" s="89" t="s">
        <v>62</v>
      </c>
      <c r="D195" s="97">
        <v>1</v>
      </c>
      <c r="E195" s="153" t="s">
        <v>410</v>
      </c>
      <c r="F195" s="216">
        <v>79.95</v>
      </c>
      <c r="G195" s="98">
        <v>39.979999999999997</v>
      </c>
      <c r="H195" s="98">
        <v>37.979999999999997</v>
      </c>
      <c r="I195" s="98">
        <v>35.979999999999997</v>
      </c>
      <c r="J195" s="14">
        <f t="shared" si="161"/>
        <v>39.979999999999997</v>
      </c>
      <c r="K195" s="14">
        <f t="shared" si="162"/>
        <v>37.979999999999997</v>
      </c>
      <c r="L195" s="14">
        <f t="shared" si="163"/>
        <v>35.979999999999997</v>
      </c>
      <c r="M195" s="14">
        <f t="shared" si="164"/>
        <v>39.979999999999997</v>
      </c>
      <c r="N195" s="458"/>
      <c r="O195" s="16">
        <f t="shared" si="165"/>
        <v>0</v>
      </c>
      <c r="P195" s="416"/>
      <c r="Q195" s="417"/>
      <c r="R195" s="417"/>
      <c r="S195" s="417"/>
      <c r="T195" s="418"/>
      <c r="U195" s="33"/>
      <c r="V195" s="34">
        <f t="shared" si="166"/>
        <v>0</v>
      </c>
      <c r="W195" s="34">
        <f t="shared" si="167"/>
        <v>0</v>
      </c>
      <c r="X195" s="435"/>
      <c r="Y195" s="436"/>
      <c r="Z195" s="436"/>
      <c r="AA195" s="436"/>
      <c r="AB195" s="437"/>
      <c r="AC195" s="33"/>
      <c r="AD195" s="34">
        <f t="shared" si="168"/>
        <v>0</v>
      </c>
      <c r="AE195" s="34">
        <f t="shared" si="169"/>
        <v>0</v>
      </c>
      <c r="AF195" s="416"/>
      <c r="AG195" s="417"/>
      <c r="AH195" s="417"/>
      <c r="AI195" s="417"/>
      <c r="AJ195" s="418"/>
      <c r="AK195" s="33"/>
      <c r="AL195" s="34">
        <f t="shared" si="170"/>
        <v>0</v>
      </c>
      <c r="AM195" s="34">
        <f t="shared" si="171"/>
        <v>0</v>
      </c>
      <c r="AN195" s="435"/>
      <c r="AO195" s="436"/>
      <c r="AP195" s="436"/>
      <c r="AQ195" s="436"/>
      <c r="AR195" s="437"/>
      <c r="AS195" s="35"/>
      <c r="AT195" s="50">
        <f t="shared" si="172"/>
        <v>0</v>
      </c>
      <c r="AU195" s="50">
        <f t="shared" si="173"/>
        <v>0</v>
      </c>
      <c r="AV195" s="226">
        <f t="shared" si="130"/>
        <v>0</v>
      </c>
      <c r="AW195" s="114">
        <f t="shared" si="131"/>
        <v>0</v>
      </c>
      <c r="AX195" s="114">
        <f t="shared" si="132"/>
        <v>0</v>
      </c>
      <c r="AY195" s="114"/>
    </row>
    <row r="196" spans="1:51" ht="26" customHeight="1">
      <c r="A196" s="213" t="s">
        <v>63</v>
      </c>
      <c r="B196" s="90"/>
      <c r="C196" s="90"/>
      <c r="D196" s="233"/>
      <c r="E196" s="90"/>
      <c r="F196" s="90"/>
      <c r="G196" s="90"/>
      <c r="H196" s="90"/>
      <c r="I196" s="90"/>
      <c r="J196" s="90"/>
      <c r="K196" s="90"/>
      <c r="L196" s="90"/>
      <c r="M196" s="90"/>
      <c r="N196" s="90"/>
      <c r="O196" s="90"/>
      <c r="P196" s="389"/>
      <c r="Q196" s="389"/>
      <c r="R196" s="389"/>
      <c r="S196" s="389"/>
      <c r="T196" s="389"/>
      <c r="U196" s="81"/>
      <c r="V196" s="32"/>
      <c r="W196" s="32"/>
      <c r="X196" s="389"/>
      <c r="Y196" s="389"/>
      <c r="Z196" s="389"/>
      <c r="AA196" s="389"/>
      <c r="AB196" s="389"/>
      <c r="AC196" s="81"/>
      <c r="AD196" s="32"/>
      <c r="AE196" s="32"/>
      <c r="AF196" s="389"/>
      <c r="AG196" s="389"/>
      <c r="AH196" s="389"/>
      <c r="AI196" s="389"/>
      <c r="AJ196" s="389"/>
      <c r="AK196" s="81"/>
      <c r="AL196" s="32"/>
      <c r="AM196" s="32"/>
      <c r="AN196" s="389"/>
      <c r="AO196" s="389"/>
      <c r="AP196" s="389"/>
      <c r="AQ196" s="389"/>
      <c r="AR196" s="389"/>
      <c r="AS196" s="81"/>
      <c r="AT196" s="32"/>
      <c r="AU196" s="32"/>
      <c r="AV196" s="225"/>
      <c r="AW196" s="115"/>
      <c r="AX196" s="115"/>
      <c r="AY196" s="115"/>
    </row>
    <row r="197" spans="1:51" ht="26" customHeight="1">
      <c r="A197" s="93" t="s">
        <v>64</v>
      </c>
      <c r="B197" s="93"/>
      <c r="C197" s="93" t="s">
        <v>556</v>
      </c>
      <c r="D197" s="92">
        <v>1</v>
      </c>
      <c r="E197" s="92" t="s">
        <v>346</v>
      </c>
      <c r="F197" s="215" t="s">
        <v>65</v>
      </c>
      <c r="G197" s="95" t="s">
        <v>66</v>
      </c>
      <c r="H197" s="95" t="s">
        <v>66</v>
      </c>
      <c r="I197" s="95" t="s">
        <v>66</v>
      </c>
      <c r="J197" s="14">
        <v>0</v>
      </c>
      <c r="K197" s="14">
        <v>0</v>
      </c>
      <c r="L197" s="14">
        <v>0</v>
      </c>
      <c r="M197" s="14">
        <f t="shared" ref="M197:M202" si="174">IF($AX$252="",J197, IF($AX$252="SILVER (5%)",K197, IF($AX$252="GOLD (10%)",L197)))</f>
        <v>0</v>
      </c>
      <c r="N197" s="499" t="s">
        <v>450</v>
      </c>
      <c r="O197" s="16">
        <f t="shared" ref="O197:O202" si="175">IF(N197="CARDED (+15¢)",0.15,0)</f>
        <v>0</v>
      </c>
      <c r="P197" s="416"/>
      <c r="Q197" s="417"/>
      <c r="R197" s="417"/>
      <c r="S197" s="417"/>
      <c r="T197" s="418"/>
      <c r="U197" s="33"/>
      <c r="V197" s="34">
        <v>0</v>
      </c>
      <c r="W197" s="34">
        <f t="shared" ref="W197" si="176">P197*($M197+$O197)</f>
        <v>0</v>
      </c>
      <c r="X197" s="435"/>
      <c r="Y197" s="436"/>
      <c r="Z197" s="436"/>
      <c r="AA197" s="436"/>
      <c r="AB197" s="437"/>
      <c r="AC197" s="33"/>
      <c r="AD197" s="34">
        <v>0</v>
      </c>
      <c r="AE197" s="34">
        <f t="shared" ref="AE197:AE202" si="177">X197*($M197+$O197)</f>
        <v>0</v>
      </c>
      <c r="AF197" s="416"/>
      <c r="AG197" s="417"/>
      <c r="AH197" s="417"/>
      <c r="AI197" s="417"/>
      <c r="AJ197" s="418"/>
      <c r="AK197" s="33"/>
      <c r="AL197" s="34">
        <v>0</v>
      </c>
      <c r="AM197" s="34">
        <f t="shared" ref="AM197:AM202" si="178">AF197*($M197+$O197)</f>
        <v>0</v>
      </c>
      <c r="AN197" s="435"/>
      <c r="AO197" s="436"/>
      <c r="AP197" s="436"/>
      <c r="AQ197" s="436"/>
      <c r="AR197" s="437"/>
      <c r="AS197" s="35"/>
      <c r="AT197" s="50">
        <v>0</v>
      </c>
      <c r="AU197" s="50">
        <f t="shared" ref="AU197:AU202" si="179">AN197*($M197+$O197)</f>
        <v>0</v>
      </c>
      <c r="AV197" s="226">
        <f t="shared" si="130"/>
        <v>0</v>
      </c>
      <c r="AW197" s="114">
        <f t="shared" si="131"/>
        <v>0</v>
      </c>
      <c r="AX197" s="114">
        <f t="shared" si="132"/>
        <v>0</v>
      </c>
      <c r="AY197" s="114"/>
    </row>
    <row r="198" spans="1:51" ht="26" customHeight="1">
      <c r="A198" s="89" t="s">
        <v>493</v>
      </c>
      <c r="B198" s="89"/>
      <c r="C198" s="89" t="s">
        <v>555</v>
      </c>
      <c r="D198" s="97">
        <v>1</v>
      </c>
      <c r="E198" s="99" t="s">
        <v>494</v>
      </c>
      <c r="F198" s="216">
        <v>10</v>
      </c>
      <c r="G198" s="98">
        <v>5</v>
      </c>
      <c r="H198" s="98">
        <v>4.75</v>
      </c>
      <c r="I198" s="98">
        <v>4.5</v>
      </c>
      <c r="J198" s="14">
        <f t="shared" si="161"/>
        <v>5</v>
      </c>
      <c r="K198" s="14">
        <f t="shared" si="162"/>
        <v>4.75</v>
      </c>
      <c r="L198" s="14">
        <f t="shared" si="163"/>
        <v>4.5</v>
      </c>
      <c r="M198" s="14">
        <f t="shared" si="174"/>
        <v>5</v>
      </c>
      <c r="N198" s="500"/>
      <c r="O198" s="16">
        <f t="shared" si="175"/>
        <v>0</v>
      </c>
      <c r="P198" s="416"/>
      <c r="Q198" s="417"/>
      <c r="R198" s="417"/>
      <c r="S198" s="417"/>
      <c r="T198" s="418"/>
      <c r="U198" s="33">
        <f>IF(P198&gt;=1,P198-1,P198)</f>
        <v>0</v>
      </c>
      <c r="V198" s="34">
        <f>U198*($G198+$O198)</f>
        <v>0</v>
      </c>
      <c r="W198" s="34">
        <f>U198*($M198+$O198)</f>
        <v>0</v>
      </c>
      <c r="X198" s="435"/>
      <c r="Y198" s="436"/>
      <c r="Z198" s="436"/>
      <c r="AA198" s="436"/>
      <c r="AB198" s="437"/>
      <c r="AC198" s="33"/>
      <c r="AD198" s="34">
        <f>X198*($G198+$O198)</f>
        <v>0</v>
      </c>
      <c r="AE198" s="34">
        <f t="shared" si="177"/>
        <v>0</v>
      </c>
      <c r="AF198" s="416"/>
      <c r="AG198" s="417"/>
      <c r="AH198" s="417"/>
      <c r="AI198" s="417"/>
      <c r="AJ198" s="418"/>
      <c r="AK198" s="33"/>
      <c r="AL198" s="34">
        <f>AF198*($G198+$O198)</f>
        <v>0</v>
      </c>
      <c r="AM198" s="34">
        <f t="shared" si="178"/>
        <v>0</v>
      </c>
      <c r="AN198" s="435"/>
      <c r="AO198" s="436"/>
      <c r="AP198" s="436"/>
      <c r="AQ198" s="436"/>
      <c r="AR198" s="437"/>
      <c r="AS198" s="35"/>
      <c r="AT198" s="50">
        <f>AN198*($G198+$O198)</f>
        <v>0</v>
      </c>
      <c r="AU198" s="50">
        <f t="shared" si="179"/>
        <v>0</v>
      </c>
      <c r="AV198" s="226">
        <f t="shared" si="130"/>
        <v>0</v>
      </c>
      <c r="AW198" s="114">
        <f t="shared" si="131"/>
        <v>0</v>
      </c>
      <c r="AX198" s="114">
        <f t="shared" si="132"/>
        <v>0</v>
      </c>
      <c r="AY198" s="114"/>
    </row>
    <row r="199" spans="1:51" ht="26" customHeight="1">
      <c r="A199" s="93" t="s">
        <v>495</v>
      </c>
      <c r="B199" s="93"/>
      <c r="C199" s="93" t="s">
        <v>557</v>
      </c>
      <c r="D199" s="92">
        <v>1</v>
      </c>
      <c r="E199" s="94" t="s">
        <v>494</v>
      </c>
      <c r="F199" s="215">
        <v>10</v>
      </c>
      <c r="G199" s="95">
        <v>5</v>
      </c>
      <c r="H199" s="95">
        <v>4.75</v>
      </c>
      <c r="I199" s="95">
        <v>4.5</v>
      </c>
      <c r="J199" s="14">
        <f t="shared" si="161"/>
        <v>5</v>
      </c>
      <c r="K199" s="14">
        <f t="shared" si="162"/>
        <v>4.75</v>
      </c>
      <c r="L199" s="14">
        <f t="shared" si="163"/>
        <v>4.5</v>
      </c>
      <c r="M199" s="14">
        <f t="shared" si="174"/>
        <v>5</v>
      </c>
      <c r="N199" s="500"/>
      <c r="O199" s="16">
        <f t="shared" si="175"/>
        <v>0</v>
      </c>
      <c r="P199" s="416"/>
      <c r="Q199" s="417"/>
      <c r="R199" s="417"/>
      <c r="S199" s="417"/>
      <c r="T199" s="418"/>
      <c r="U199" s="33">
        <f t="shared" ref="U199:U202" si="180">IF(P199&gt;=1,P199-1,P199)</f>
        <v>0</v>
      </c>
      <c r="V199" s="34">
        <f t="shared" ref="V199:V202" si="181">U199*($G199+$O199)</f>
        <v>0</v>
      </c>
      <c r="W199" s="34">
        <f t="shared" ref="W199:W202" si="182">U199*($M199+$O199)</f>
        <v>0</v>
      </c>
      <c r="X199" s="435"/>
      <c r="Y199" s="436"/>
      <c r="Z199" s="436"/>
      <c r="AA199" s="436"/>
      <c r="AB199" s="437"/>
      <c r="AC199" s="33"/>
      <c r="AD199" s="34">
        <f>X199*($G199+$O199)</f>
        <v>0</v>
      </c>
      <c r="AE199" s="34">
        <f t="shared" si="177"/>
        <v>0</v>
      </c>
      <c r="AF199" s="416"/>
      <c r="AG199" s="417"/>
      <c r="AH199" s="417"/>
      <c r="AI199" s="417"/>
      <c r="AJ199" s="418"/>
      <c r="AK199" s="33"/>
      <c r="AL199" s="34">
        <f>AF199*($G199+$O199)</f>
        <v>0</v>
      </c>
      <c r="AM199" s="34">
        <f t="shared" si="178"/>
        <v>0</v>
      </c>
      <c r="AN199" s="435"/>
      <c r="AO199" s="436"/>
      <c r="AP199" s="436"/>
      <c r="AQ199" s="436"/>
      <c r="AR199" s="437"/>
      <c r="AS199" s="35"/>
      <c r="AT199" s="50">
        <f>AN199*($G199+$O199)</f>
        <v>0</v>
      </c>
      <c r="AU199" s="50">
        <f t="shared" si="179"/>
        <v>0</v>
      </c>
      <c r="AV199" s="226">
        <f t="shared" si="130"/>
        <v>0</v>
      </c>
      <c r="AW199" s="114">
        <f t="shared" si="131"/>
        <v>0</v>
      </c>
      <c r="AX199" s="114">
        <f t="shared" si="132"/>
        <v>0</v>
      </c>
      <c r="AY199" s="114"/>
    </row>
    <row r="200" spans="1:51" ht="26" customHeight="1">
      <c r="A200" s="89" t="s">
        <v>496</v>
      </c>
      <c r="B200" s="89"/>
      <c r="C200" s="89" t="s">
        <v>558</v>
      </c>
      <c r="D200" s="97">
        <v>1</v>
      </c>
      <c r="E200" s="99" t="s">
        <v>494</v>
      </c>
      <c r="F200" s="219">
        <v>10</v>
      </c>
      <c r="G200" s="98">
        <v>5</v>
      </c>
      <c r="H200" s="98">
        <v>4.75</v>
      </c>
      <c r="I200" s="98">
        <v>4.5</v>
      </c>
      <c r="J200" s="14">
        <f t="shared" si="161"/>
        <v>5</v>
      </c>
      <c r="K200" s="14">
        <f t="shared" si="162"/>
        <v>4.75</v>
      </c>
      <c r="L200" s="14">
        <f t="shared" si="163"/>
        <v>4.5</v>
      </c>
      <c r="M200" s="14">
        <f t="shared" si="174"/>
        <v>5</v>
      </c>
      <c r="N200" s="500"/>
      <c r="O200" s="16">
        <f t="shared" si="175"/>
        <v>0</v>
      </c>
      <c r="P200" s="416"/>
      <c r="Q200" s="417"/>
      <c r="R200" s="417"/>
      <c r="S200" s="417"/>
      <c r="T200" s="418"/>
      <c r="U200" s="33">
        <f t="shared" si="180"/>
        <v>0</v>
      </c>
      <c r="V200" s="34">
        <f t="shared" si="181"/>
        <v>0</v>
      </c>
      <c r="W200" s="34">
        <f t="shared" si="182"/>
        <v>0</v>
      </c>
      <c r="X200" s="435"/>
      <c r="Y200" s="436"/>
      <c r="Z200" s="436"/>
      <c r="AA200" s="436"/>
      <c r="AB200" s="437"/>
      <c r="AC200" s="33"/>
      <c r="AD200" s="34">
        <f>X200*($G200+$O200)</f>
        <v>0</v>
      </c>
      <c r="AE200" s="34">
        <f t="shared" si="177"/>
        <v>0</v>
      </c>
      <c r="AF200" s="416"/>
      <c r="AG200" s="417"/>
      <c r="AH200" s="417"/>
      <c r="AI200" s="417"/>
      <c r="AJ200" s="418"/>
      <c r="AK200" s="33"/>
      <c r="AL200" s="34">
        <f>AF200*($G200+$O200)</f>
        <v>0</v>
      </c>
      <c r="AM200" s="34">
        <f t="shared" si="178"/>
        <v>0</v>
      </c>
      <c r="AN200" s="435"/>
      <c r="AO200" s="436"/>
      <c r="AP200" s="436"/>
      <c r="AQ200" s="436"/>
      <c r="AR200" s="437"/>
      <c r="AS200" s="35"/>
      <c r="AT200" s="50">
        <f>AN200*($G200+$O200)</f>
        <v>0</v>
      </c>
      <c r="AU200" s="50">
        <f t="shared" si="179"/>
        <v>0</v>
      </c>
      <c r="AV200" s="226">
        <f t="shared" si="130"/>
        <v>0</v>
      </c>
      <c r="AW200" s="114">
        <f t="shared" si="131"/>
        <v>0</v>
      </c>
      <c r="AX200" s="114">
        <f t="shared" si="132"/>
        <v>0</v>
      </c>
      <c r="AY200" s="114"/>
    </row>
    <row r="201" spans="1:51" ht="26" customHeight="1">
      <c r="A201" s="93" t="s">
        <v>497</v>
      </c>
      <c r="B201" s="93"/>
      <c r="C201" s="93" t="s">
        <v>560</v>
      </c>
      <c r="D201" s="92">
        <v>1</v>
      </c>
      <c r="E201" s="92" t="s">
        <v>498</v>
      </c>
      <c r="F201" s="220" t="s">
        <v>499</v>
      </c>
      <c r="G201" s="95">
        <v>15</v>
      </c>
      <c r="H201" s="95">
        <v>14.25</v>
      </c>
      <c r="I201" s="95">
        <v>13.5</v>
      </c>
      <c r="J201" s="14">
        <f t="shared" si="161"/>
        <v>15</v>
      </c>
      <c r="K201" s="14">
        <f t="shared" si="162"/>
        <v>14.25</v>
      </c>
      <c r="L201" s="14">
        <f t="shared" si="163"/>
        <v>13.5</v>
      </c>
      <c r="M201" s="14">
        <f t="shared" si="174"/>
        <v>15</v>
      </c>
      <c r="N201" s="500"/>
      <c r="O201" s="16">
        <f t="shared" si="175"/>
        <v>0</v>
      </c>
      <c r="P201" s="416"/>
      <c r="Q201" s="417"/>
      <c r="R201" s="417"/>
      <c r="S201" s="417"/>
      <c r="T201" s="418"/>
      <c r="U201" s="33">
        <f t="shared" si="180"/>
        <v>0</v>
      </c>
      <c r="V201" s="34">
        <f t="shared" si="181"/>
        <v>0</v>
      </c>
      <c r="W201" s="34">
        <f t="shared" si="182"/>
        <v>0</v>
      </c>
      <c r="X201" s="435"/>
      <c r="Y201" s="436"/>
      <c r="Z201" s="436"/>
      <c r="AA201" s="436"/>
      <c r="AB201" s="437"/>
      <c r="AC201" s="33"/>
      <c r="AD201" s="34">
        <f>X201*($G201+$O201)</f>
        <v>0</v>
      </c>
      <c r="AE201" s="34">
        <f t="shared" si="177"/>
        <v>0</v>
      </c>
      <c r="AF201" s="416"/>
      <c r="AG201" s="417"/>
      <c r="AH201" s="417"/>
      <c r="AI201" s="417"/>
      <c r="AJ201" s="418"/>
      <c r="AK201" s="33"/>
      <c r="AL201" s="34">
        <f>AF201*($G201+$O201)</f>
        <v>0</v>
      </c>
      <c r="AM201" s="34">
        <f t="shared" si="178"/>
        <v>0</v>
      </c>
      <c r="AN201" s="435"/>
      <c r="AO201" s="436"/>
      <c r="AP201" s="436"/>
      <c r="AQ201" s="436"/>
      <c r="AR201" s="437"/>
      <c r="AS201" s="35"/>
      <c r="AT201" s="50">
        <f>AN201*($G201+$O201)</f>
        <v>0</v>
      </c>
      <c r="AU201" s="50">
        <f t="shared" si="179"/>
        <v>0</v>
      </c>
      <c r="AV201" s="226">
        <f t="shared" si="130"/>
        <v>0</v>
      </c>
      <c r="AW201" s="114">
        <f t="shared" si="131"/>
        <v>0</v>
      </c>
      <c r="AX201" s="114">
        <f t="shared" si="132"/>
        <v>0</v>
      </c>
      <c r="AY201" s="114"/>
    </row>
    <row r="202" spans="1:51" ht="26" customHeight="1">
      <c r="A202" s="88" t="s">
        <v>500</v>
      </c>
      <c r="B202" s="88"/>
      <c r="C202" s="88" t="s">
        <v>559</v>
      </c>
      <c r="D202" s="101">
        <v>1</v>
      </c>
      <c r="E202" s="102" t="s">
        <v>501</v>
      </c>
      <c r="F202" s="214">
        <v>20</v>
      </c>
      <c r="G202" s="103">
        <v>10</v>
      </c>
      <c r="H202" s="103">
        <v>9.5</v>
      </c>
      <c r="I202" s="103">
        <v>9</v>
      </c>
      <c r="J202" s="14">
        <f t="shared" si="161"/>
        <v>10</v>
      </c>
      <c r="K202" s="14">
        <f t="shared" si="162"/>
        <v>9.5</v>
      </c>
      <c r="L202" s="14">
        <f t="shared" si="163"/>
        <v>9</v>
      </c>
      <c r="M202" s="14">
        <f t="shared" si="174"/>
        <v>10</v>
      </c>
      <c r="N202" s="501"/>
      <c r="O202" s="16">
        <f t="shared" si="175"/>
        <v>0</v>
      </c>
      <c r="P202" s="416"/>
      <c r="Q202" s="417"/>
      <c r="R202" s="417"/>
      <c r="S202" s="417"/>
      <c r="T202" s="418"/>
      <c r="U202" s="33">
        <f t="shared" si="180"/>
        <v>0</v>
      </c>
      <c r="V202" s="34">
        <f t="shared" si="181"/>
        <v>0</v>
      </c>
      <c r="W202" s="34">
        <f t="shared" si="182"/>
        <v>0</v>
      </c>
      <c r="X202" s="435"/>
      <c r="Y202" s="436"/>
      <c r="Z202" s="436"/>
      <c r="AA202" s="436"/>
      <c r="AB202" s="437"/>
      <c r="AC202" s="33"/>
      <c r="AD202" s="34">
        <f>X202*($G202+$O202)</f>
        <v>0</v>
      </c>
      <c r="AE202" s="34">
        <f t="shared" si="177"/>
        <v>0</v>
      </c>
      <c r="AF202" s="416"/>
      <c r="AG202" s="417"/>
      <c r="AH202" s="417"/>
      <c r="AI202" s="417"/>
      <c r="AJ202" s="418"/>
      <c r="AK202" s="33"/>
      <c r="AL202" s="34">
        <f>AF202*($G202+$O202)</f>
        <v>0</v>
      </c>
      <c r="AM202" s="34">
        <f t="shared" si="178"/>
        <v>0</v>
      </c>
      <c r="AN202" s="435"/>
      <c r="AO202" s="436"/>
      <c r="AP202" s="436"/>
      <c r="AQ202" s="436"/>
      <c r="AR202" s="437"/>
      <c r="AS202" s="35"/>
      <c r="AT202" s="50">
        <f>AN202*($G202+$O202)</f>
        <v>0</v>
      </c>
      <c r="AU202" s="50">
        <f t="shared" si="179"/>
        <v>0</v>
      </c>
      <c r="AV202" s="226">
        <f t="shared" si="130"/>
        <v>0</v>
      </c>
      <c r="AW202" s="114">
        <f t="shared" si="131"/>
        <v>0</v>
      </c>
      <c r="AX202" s="114">
        <f t="shared" si="132"/>
        <v>0</v>
      </c>
      <c r="AY202" s="114"/>
    </row>
    <row r="203" spans="1:51" ht="26" customHeight="1">
      <c r="A203" s="105"/>
      <c r="B203" s="106"/>
      <c r="C203" s="107"/>
      <c r="D203" s="105"/>
      <c r="E203" s="105"/>
      <c r="F203" s="108"/>
      <c r="G203" s="108"/>
      <c r="H203" s="108"/>
      <c r="I203" s="108"/>
      <c r="J203" s="23"/>
      <c r="L203" s="23"/>
      <c r="M203" s="36"/>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c r="AQ203" s="37"/>
      <c r="AR203" s="37"/>
      <c r="AS203" s="37"/>
      <c r="AT203" s="37"/>
      <c r="AU203" s="37"/>
      <c r="AV203" s="227"/>
      <c r="AW203" s="116"/>
      <c r="AX203" s="116"/>
      <c r="AY203" s="116"/>
    </row>
    <row r="204" spans="1:51" ht="26" customHeight="1">
      <c r="A204" s="109"/>
      <c r="B204" s="110"/>
      <c r="C204" s="109"/>
      <c r="D204" s="110"/>
      <c r="E204" s="110"/>
      <c r="F204" s="111"/>
      <c r="G204" s="111"/>
      <c r="H204" s="111"/>
      <c r="I204" s="111"/>
      <c r="J204" s="23"/>
      <c r="L204" s="23"/>
      <c r="M204" s="36"/>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c r="AM204" s="37"/>
      <c r="AN204" s="37"/>
      <c r="AO204" s="37"/>
      <c r="AP204" s="37"/>
      <c r="AQ204" s="37"/>
      <c r="AR204" s="37"/>
      <c r="AS204" s="37"/>
      <c r="AT204" s="37"/>
      <c r="AU204" s="37"/>
      <c r="AV204" s="227"/>
      <c r="AW204" s="116"/>
      <c r="AX204" s="116"/>
      <c r="AY204" s="116"/>
    </row>
    <row r="205" spans="1:51" ht="26" customHeight="1">
      <c r="A205" s="109"/>
      <c r="B205" s="110"/>
      <c r="C205" s="109"/>
      <c r="D205" s="110"/>
      <c r="E205" s="110"/>
      <c r="F205" s="111"/>
      <c r="G205" s="111"/>
      <c r="H205" s="111"/>
      <c r="I205" s="111"/>
      <c r="J205" s="23"/>
      <c r="L205" s="23"/>
      <c r="M205" s="36"/>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c r="AQ205" s="37"/>
      <c r="AR205" s="37"/>
      <c r="AS205" s="37"/>
      <c r="AT205" s="37"/>
      <c r="AU205" s="37"/>
      <c r="AV205" s="227"/>
      <c r="AW205" s="116"/>
      <c r="AX205" s="116"/>
      <c r="AY205" s="116"/>
    </row>
    <row r="206" spans="1:51" ht="13" customHeight="1">
      <c r="A206" s="109"/>
      <c r="B206" s="206"/>
      <c r="C206" s="109"/>
      <c r="D206" s="110"/>
      <c r="E206" s="110"/>
      <c r="F206" s="111"/>
      <c r="G206" s="111"/>
      <c r="H206" s="111"/>
      <c r="I206" s="111"/>
      <c r="J206" s="23"/>
      <c r="L206" s="23"/>
      <c r="M206" s="36"/>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c r="AQ206" s="37"/>
      <c r="AR206" s="37"/>
      <c r="AS206" s="37"/>
      <c r="AT206" s="37"/>
      <c r="AU206" s="37"/>
      <c r="AV206" s="227"/>
      <c r="AW206" s="116"/>
      <c r="AX206" s="116"/>
      <c r="AY206" s="116"/>
    </row>
    <row r="207" spans="1:51" ht="41" customHeight="1">
      <c r="A207" s="47"/>
      <c r="B207" s="207" t="s">
        <v>232</v>
      </c>
      <c r="C207" s="48"/>
      <c r="D207" s="48"/>
      <c r="E207" s="49"/>
      <c r="F207" s="49"/>
      <c r="G207" s="49"/>
      <c r="H207" s="49"/>
      <c r="I207" s="49"/>
      <c r="J207" s="38"/>
      <c r="K207" s="38"/>
      <c r="L207" s="38"/>
      <c r="M207" s="39"/>
      <c r="N207" s="40"/>
      <c r="O207" s="40"/>
      <c r="P207" s="40"/>
      <c r="Q207" s="40"/>
      <c r="R207" s="40"/>
      <c r="S207" s="40"/>
      <c r="T207" s="40"/>
      <c r="U207" s="83"/>
      <c r="V207" s="41"/>
      <c r="W207" s="41"/>
      <c r="X207" s="40"/>
      <c r="Y207" s="40"/>
      <c r="Z207" s="40"/>
      <c r="AA207" s="40"/>
      <c r="AB207" s="40"/>
      <c r="AC207" s="83"/>
      <c r="AD207" s="41"/>
      <c r="AE207" s="41"/>
      <c r="AF207" s="40"/>
      <c r="AG207" s="40"/>
      <c r="AH207" s="40"/>
      <c r="AI207" s="40"/>
      <c r="AJ207" s="40"/>
      <c r="AK207" s="83"/>
      <c r="AL207" s="41"/>
      <c r="AM207" s="41"/>
      <c r="AN207" s="460"/>
      <c r="AO207" s="460"/>
      <c r="AP207" s="460"/>
      <c r="AQ207" s="460"/>
      <c r="AR207" s="460"/>
      <c r="AS207" s="38"/>
      <c r="AT207" s="41"/>
      <c r="AU207" s="41"/>
      <c r="AV207" s="228"/>
      <c r="AW207" s="117"/>
      <c r="AX207" s="117"/>
      <c r="AY207" s="126"/>
    </row>
    <row r="208" spans="1:51" ht="26" customHeight="1">
      <c r="A208" s="465" t="s">
        <v>278</v>
      </c>
      <c r="B208" s="122"/>
      <c r="C208" s="467" t="s">
        <v>279</v>
      </c>
      <c r="D208" s="469" t="s">
        <v>473</v>
      </c>
      <c r="E208" s="469" t="s">
        <v>281</v>
      </c>
      <c r="F208" s="470" t="s">
        <v>282</v>
      </c>
      <c r="G208" s="470" t="s">
        <v>283</v>
      </c>
      <c r="H208" s="470" t="s">
        <v>284</v>
      </c>
      <c r="I208" s="471" t="s">
        <v>285</v>
      </c>
      <c r="J208" s="461" t="s">
        <v>283</v>
      </c>
      <c r="K208" s="463" t="s">
        <v>284</v>
      </c>
      <c r="L208" s="463" t="s">
        <v>285</v>
      </c>
      <c r="M208" s="463" t="s">
        <v>502</v>
      </c>
      <c r="N208" s="42"/>
      <c r="O208" s="16">
        <f t="shared" ref="O208:O244" si="183">IF(N208="CARDED (+15¢)",0.15,0)</f>
        <v>0</v>
      </c>
      <c r="P208" s="392" t="s">
        <v>161</v>
      </c>
      <c r="Q208" s="393"/>
      <c r="R208" s="393"/>
      <c r="S208" s="393"/>
      <c r="T208" s="394"/>
      <c r="U208" s="84"/>
      <c r="V208" s="84" t="s">
        <v>503</v>
      </c>
      <c r="W208" s="84" t="s">
        <v>503</v>
      </c>
      <c r="X208" s="392" t="s">
        <v>162</v>
      </c>
      <c r="Y208" s="393"/>
      <c r="Z208" s="393"/>
      <c r="AA208" s="393"/>
      <c r="AB208" s="394"/>
      <c r="AC208" s="84"/>
      <c r="AD208" s="84" t="s">
        <v>503</v>
      </c>
      <c r="AE208" s="84" t="s">
        <v>503</v>
      </c>
      <c r="AF208" s="398" t="s">
        <v>163</v>
      </c>
      <c r="AG208" s="399"/>
      <c r="AH208" s="399"/>
      <c r="AI208" s="399"/>
      <c r="AJ208" s="400"/>
      <c r="AK208" s="84"/>
      <c r="AL208" s="84" t="s">
        <v>503</v>
      </c>
      <c r="AM208" s="84" t="s">
        <v>503</v>
      </c>
      <c r="AN208" s="398" t="s">
        <v>164</v>
      </c>
      <c r="AO208" s="399"/>
      <c r="AP208" s="399"/>
      <c r="AQ208" s="399"/>
      <c r="AR208" s="404"/>
      <c r="AS208" s="43"/>
      <c r="AT208" s="35"/>
      <c r="AU208" s="35"/>
      <c r="AV208" s="419" t="s">
        <v>469</v>
      </c>
      <c r="AW208" s="118"/>
      <c r="AX208" s="118"/>
      <c r="AY208" s="127"/>
    </row>
    <row r="209" spans="1:51" ht="26" customHeight="1">
      <c r="A209" s="466"/>
      <c r="B209" s="122"/>
      <c r="C209" s="468"/>
      <c r="D209" s="467"/>
      <c r="E209" s="467"/>
      <c r="F209" s="396"/>
      <c r="G209" s="396"/>
      <c r="H209" s="396"/>
      <c r="I209" s="472"/>
      <c r="J209" s="462"/>
      <c r="K209" s="464"/>
      <c r="L209" s="464"/>
      <c r="M209" s="464"/>
      <c r="N209" s="7"/>
      <c r="O209" s="16">
        <f t="shared" si="183"/>
        <v>0</v>
      </c>
      <c r="P209" s="395"/>
      <c r="Q209" s="396"/>
      <c r="R209" s="396"/>
      <c r="S209" s="396"/>
      <c r="T209" s="397"/>
      <c r="U209" s="84"/>
      <c r="V209" s="84" t="s">
        <v>504</v>
      </c>
      <c r="W209" s="84" t="s">
        <v>505</v>
      </c>
      <c r="X209" s="395"/>
      <c r="Y209" s="396"/>
      <c r="Z209" s="396"/>
      <c r="AA209" s="396"/>
      <c r="AB209" s="397"/>
      <c r="AC209" s="84"/>
      <c r="AD209" s="84" t="s">
        <v>504</v>
      </c>
      <c r="AE209" s="84" t="s">
        <v>505</v>
      </c>
      <c r="AF209" s="401"/>
      <c r="AG209" s="402"/>
      <c r="AH209" s="402"/>
      <c r="AI209" s="402"/>
      <c r="AJ209" s="403"/>
      <c r="AK209" s="84"/>
      <c r="AL209" s="84" t="s">
        <v>504</v>
      </c>
      <c r="AM209" s="84" t="s">
        <v>505</v>
      </c>
      <c r="AN209" s="401"/>
      <c r="AO209" s="402"/>
      <c r="AP209" s="402"/>
      <c r="AQ209" s="402"/>
      <c r="AR209" s="405"/>
      <c r="AS209" s="43"/>
      <c r="AT209" s="35"/>
      <c r="AU209" s="35"/>
      <c r="AV209" s="420"/>
      <c r="AW209" s="119"/>
      <c r="AX209" s="119"/>
      <c r="AY209" s="128"/>
    </row>
    <row r="210" spans="1:51" ht="26" customHeight="1">
      <c r="A210" s="237"/>
      <c r="B210" s="238" t="s">
        <v>578</v>
      </c>
      <c r="C210" s="238"/>
      <c r="D210" s="239"/>
      <c r="E210" s="239"/>
      <c r="F210" s="240"/>
      <c r="G210" s="240"/>
      <c r="H210" s="241"/>
      <c r="I210" s="241"/>
      <c r="J210" s="13"/>
      <c r="K210" s="13"/>
      <c r="L210" s="13"/>
      <c r="M210" s="13"/>
      <c r="N210" s="18"/>
      <c r="O210" s="6">
        <f t="shared" si="183"/>
        <v>0</v>
      </c>
      <c r="P210" s="388" t="s">
        <v>444</v>
      </c>
      <c r="Q210" s="389"/>
      <c r="R210" s="389"/>
      <c r="S210" s="389"/>
      <c r="T210" s="390"/>
      <c r="U210" s="85"/>
      <c r="V210" s="44"/>
      <c r="W210" s="44"/>
      <c r="X210" s="388" t="s">
        <v>444</v>
      </c>
      <c r="Y210" s="389"/>
      <c r="Z210" s="389"/>
      <c r="AA210" s="389"/>
      <c r="AB210" s="390"/>
      <c r="AC210" s="85"/>
      <c r="AD210" s="44"/>
      <c r="AE210" s="44"/>
      <c r="AF210" s="388" t="s">
        <v>444</v>
      </c>
      <c r="AG210" s="389"/>
      <c r="AH210" s="389"/>
      <c r="AI210" s="389"/>
      <c r="AJ210" s="390"/>
      <c r="AK210" s="85"/>
      <c r="AL210" s="44"/>
      <c r="AM210" s="44"/>
      <c r="AN210" s="388" t="s">
        <v>444</v>
      </c>
      <c r="AO210" s="389"/>
      <c r="AP210" s="389"/>
      <c r="AQ210" s="389"/>
      <c r="AR210" s="390"/>
      <c r="AS210" s="81"/>
      <c r="AT210" s="32"/>
      <c r="AU210" s="32"/>
      <c r="AV210" s="229"/>
      <c r="AW210" s="120"/>
      <c r="AX210" s="120"/>
      <c r="AY210" s="129"/>
    </row>
    <row r="211" spans="1:51" ht="26" customHeight="1">
      <c r="A211" s="502" t="s">
        <v>484</v>
      </c>
      <c r="B211" s="504" t="s">
        <v>330</v>
      </c>
      <c r="C211" s="505"/>
      <c r="D211" s="242" t="s">
        <v>474</v>
      </c>
      <c r="E211" s="242" t="s">
        <v>483</v>
      </c>
      <c r="F211" s="264">
        <v>25</v>
      </c>
      <c r="G211" s="243">
        <v>12.5</v>
      </c>
      <c r="H211" s="262">
        <f t="shared" ref="H211:H222" si="184">ROUND(G211*0.95,2)</f>
        <v>11.88</v>
      </c>
      <c r="I211" s="262">
        <f t="shared" ref="I211:I245" si="185">ROUND(G211*0.9,2)</f>
        <v>11.25</v>
      </c>
      <c r="J211" s="221">
        <f>G211</f>
        <v>12.5</v>
      </c>
      <c r="K211" s="221">
        <f t="shared" ref="K211:L211" si="186">H211</f>
        <v>11.88</v>
      </c>
      <c r="L211" s="221">
        <f t="shared" si="186"/>
        <v>11.25</v>
      </c>
      <c r="M211" s="221">
        <f t="shared" ref="M211:M220" si="187">IF($AX$252="",J211, IF($AX$252="SILVER (5%)",K211, IF($AX$252="GOLD (10%)",L211)))</f>
        <v>12.5</v>
      </c>
      <c r="N211" s="222"/>
      <c r="O211" s="16">
        <f t="shared" si="183"/>
        <v>0</v>
      </c>
      <c r="P211" s="416"/>
      <c r="Q211" s="417"/>
      <c r="R211" s="417"/>
      <c r="S211" s="417"/>
      <c r="T211" s="418"/>
      <c r="U211" s="33">
        <f t="shared" ref="U211:U222" si="188">SUM(P211:T211)</f>
        <v>0</v>
      </c>
      <c r="V211" s="34">
        <f t="shared" ref="V211:V217" si="189">U211*($G211+$O211)</f>
        <v>0</v>
      </c>
      <c r="W211" s="34">
        <f>U211*($M211+$O211)</f>
        <v>0</v>
      </c>
      <c r="X211" s="435"/>
      <c r="Y211" s="436"/>
      <c r="Z211" s="436"/>
      <c r="AA211" s="436"/>
      <c r="AB211" s="437"/>
      <c r="AC211" s="33">
        <f t="shared" ref="AC211:AC222" si="190">SUM(X211:AB211)</f>
        <v>0</v>
      </c>
      <c r="AD211" s="34">
        <f t="shared" ref="AD211:AD217" si="191">AC211*($G211+$O211)</f>
        <v>0</v>
      </c>
      <c r="AE211" s="34">
        <f>AC211*($M211+$O211)</f>
        <v>0</v>
      </c>
      <c r="AF211" s="416"/>
      <c r="AG211" s="417"/>
      <c r="AH211" s="417"/>
      <c r="AI211" s="417"/>
      <c r="AJ211" s="418"/>
      <c r="AK211" s="33">
        <f t="shared" ref="AK211:AK222" si="192">SUM(AF211:AJ211)</f>
        <v>0</v>
      </c>
      <c r="AL211" s="34">
        <f t="shared" ref="AL211:AL217" si="193">AK211*($G211+$O211)</f>
        <v>0</v>
      </c>
      <c r="AM211" s="34">
        <f>AK211*($M211+$O211)</f>
        <v>0</v>
      </c>
      <c r="AN211" s="435"/>
      <c r="AO211" s="436"/>
      <c r="AP211" s="436"/>
      <c r="AQ211" s="436"/>
      <c r="AR211" s="437"/>
      <c r="AS211" s="33">
        <f t="shared" ref="AS211:AS222" si="194">SUM(AN211:AR211)</f>
        <v>0</v>
      </c>
      <c r="AT211" s="34">
        <f t="shared" ref="AT211:AT217" si="195">AS211*($G211+$O211)</f>
        <v>0</v>
      </c>
      <c r="AU211" s="34">
        <f>AS211*($M211+$O211)</f>
        <v>0</v>
      </c>
      <c r="AV211" s="226">
        <f t="shared" ref="AV211:AV245" si="196">AX211</f>
        <v>0</v>
      </c>
      <c r="AW211" s="114">
        <f t="shared" ref="AW211" si="197">SUM(V211+AD211+AL211+AT211)</f>
        <v>0</v>
      </c>
      <c r="AX211" s="114">
        <f t="shared" ref="AX211" si="198">SUM(W211+AE211+AM211+AU211)</f>
        <v>0</v>
      </c>
      <c r="AY211" s="114"/>
    </row>
    <row r="212" spans="1:51" ht="26" customHeight="1">
      <c r="A212" s="503"/>
      <c r="B212" s="506"/>
      <c r="C212" s="507"/>
      <c r="D212" s="242" t="s">
        <v>475</v>
      </c>
      <c r="E212" s="242" t="s">
        <v>483</v>
      </c>
      <c r="F212" s="264">
        <v>25</v>
      </c>
      <c r="G212" s="243">
        <v>12.5</v>
      </c>
      <c r="H212" s="262">
        <f t="shared" si="184"/>
        <v>11.88</v>
      </c>
      <c r="I212" s="262">
        <f t="shared" si="185"/>
        <v>11.25</v>
      </c>
      <c r="J212" s="14">
        <f t="shared" ref="J212:J244" si="199">G212</f>
        <v>12.5</v>
      </c>
      <c r="K212" s="14">
        <f t="shared" ref="K212:K244" si="200">H212</f>
        <v>11.88</v>
      </c>
      <c r="L212" s="14">
        <f t="shared" ref="L212:L244" si="201">I212</f>
        <v>11.25</v>
      </c>
      <c r="M212" s="14">
        <f t="shared" si="187"/>
        <v>12.5</v>
      </c>
      <c r="N212" s="222"/>
      <c r="O212" s="16">
        <f t="shared" si="183"/>
        <v>0</v>
      </c>
      <c r="P212" s="416"/>
      <c r="Q212" s="417"/>
      <c r="R212" s="417"/>
      <c r="S212" s="417"/>
      <c r="T212" s="418"/>
      <c r="U212" s="33">
        <f t="shared" si="188"/>
        <v>0</v>
      </c>
      <c r="V212" s="34">
        <f t="shared" si="189"/>
        <v>0</v>
      </c>
      <c r="W212" s="34">
        <f t="shared" ref="W212:W214" si="202">U212*($M212+$O212)</f>
        <v>0</v>
      </c>
      <c r="X212" s="435"/>
      <c r="Y212" s="436"/>
      <c r="Z212" s="436"/>
      <c r="AA212" s="436"/>
      <c r="AB212" s="437"/>
      <c r="AC212" s="33">
        <f t="shared" si="190"/>
        <v>0</v>
      </c>
      <c r="AD212" s="34">
        <f t="shared" si="191"/>
        <v>0</v>
      </c>
      <c r="AE212" s="34">
        <f t="shared" ref="AE212:AE214" si="203">AC212*($M212+$O212)</f>
        <v>0</v>
      </c>
      <c r="AF212" s="416"/>
      <c r="AG212" s="417"/>
      <c r="AH212" s="417"/>
      <c r="AI212" s="417"/>
      <c r="AJ212" s="418"/>
      <c r="AK212" s="33">
        <f t="shared" si="192"/>
        <v>0</v>
      </c>
      <c r="AL212" s="34">
        <f t="shared" si="193"/>
        <v>0</v>
      </c>
      <c r="AM212" s="34">
        <f t="shared" ref="AM212:AM214" si="204">AK212*($M212+$O212)</f>
        <v>0</v>
      </c>
      <c r="AN212" s="435"/>
      <c r="AO212" s="436"/>
      <c r="AP212" s="436"/>
      <c r="AQ212" s="436"/>
      <c r="AR212" s="437"/>
      <c r="AS212" s="33">
        <f t="shared" si="194"/>
        <v>0</v>
      </c>
      <c r="AT212" s="34">
        <f t="shared" si="195"/>
        <v>0</v>
      </c>
      <c r="AU212" s="34">
        <f t="shared" ref="AU212:AU214" si="205">AS212*($M212+$O212)</f>
        <v>0</v>
      </c>
      <c r="AV212" s="226">
        <f t="shared" si="196"/>
        <v>0</v>
      </c>
      <c r="AW212" s="114">
        <f t="shared" ref="AW212:AW247" si="206">SUM(V212+AD212+AL212+AT212)</f>
        <v>0</v>
      </c>
      <c r="AX212" s="114">
        <f t="shared" ref="AX212:AX247" si="207">SUM(W212+AE212+AM212+AU212)</f>
        <v>0</v>
      </c>
      <c r="AY212" s="114"/>
    </row>
    <row r="213" spans="1:51" ht="26" customHeight="1">
      <c r="A213" s="497" t="s">
        <v>485</v>
      </c>
      <c r="B213" s="508" t="s">
        <v>331</v>
      </c>
      <c r="C213" s="509"/>
      <c r="D213" s="154" t="s">
        <v>476</v>
      </c>
      <c r="E213" s="154" t="s">
        <v>483</v>
      </c>
      <c r="F213" s="265">
        <v>25</v>
      </c>
      <c r="G213" s="244">
        <v>12.5</v>
      </c>
      <c r="H213" s="263">
        <f t="shared" si="184"/>
        <v>11.88</v>
      </c>
      <c r="I213" s="263">
        <f t="shared" si="185"/>
        <v>11.25</v>
      </c>
      <c r="J213" s="14">
        <f t="shared" si="199"/>
        <v>12.5</v>
      </c>
      <c r="K213" s="14">
        <f t="shared" si="200"/>
        <v>11.88</v>
      </c>
      <c r="L213" s="14">
        <f t="shared" si="201"/>
        <v>11.25</v>
      </c>
      <c r="M213" s="14">
        <f t="shared" si="187"/>
        <v>12.5</v>
      </c>
      <c r="N213" s="222"/>
      <c r="O213" s="16">
        <f t="shared" si="183"/>
        <v>0</v>
      </c>
      <c r="P213" s="416"/>
      <c r="Q213" s="417"/>
      <c r="R213" s="417"/>
      <c r="S213" s="417"/>
      <c r="T213" s="418"/>
      <c r="U213" s="33">
        <f t="shared" si="188"/>
        <v>0</v>
      </c>
      <c r="V213" s="34">
        <f t="shared" si="189"/>
        <v>0</v>
      </c>
      <c r="W213" s="34">
        <f t="shared" si="202"/>
        <v>0</v>
      </c>
      <c r="X213" s="435"/>
      <c r="Y213" s="436"/>
      <c r="Z213" s="436"/>
      <c r="AA213" s="436"/>
      <c r="AB213" s="437"/>
      <c r="AC213" s="33">
        <f t="shared" si="190"/>
        <v>0</v>
      </c>
      <c r="AD213" s="34">
        <f t="shared" si="191"/>
        <v>0</v>
      </c>
      <c r="AE213" s="34">
        <f t="shared" si="203"/>
        <v>0</v>
      </c>
      <c r="AF213" s="416"/>
      <c r="AG213" s="417"/>
      <c r="AH213" s="417"/>
      <c r="AI213" s="417"/>
      <c r="AJ213" s="418"/>
      <c r="AK213" s="33">
        <f t="shared" si="192"/>
        <v>0</v>
      </c>
      <c r="AL213" s="34">
        <f t="shared" si="193"/>
        <v>0</v>
      </c>
      <c r="AM213" s="34">
        <f t="shared" si="204"/>
        <v>0</v>
      </c>
      <c r="AN213" s="435"/>
      <c r="AO213" s="436"/>
      <c r="AP213" s="436"/>
      <c r="AQ213" s="436"/>
      <c r="AR213" s="437"/>
      <c r="AS213" s="33">
        <f t="shared" si="194"/>
        <v>0</v>
      </c>
      <c r="AT213" s="34">
        <f t="shared" si="195"/>
        <v>0</v>
      </c>
      <c r="AU213" s="34">
        <f t="shared" si="205"/>
        <v>0</v>
      </c>
      <c r="AV213" s="226">
        <f t="shared" si="196"/>
        <v>0</v>
      </c>
      <c r="AW213" s="114">
        <f t="shared" si="206"/>
        <v>0</v>
      </c>
      <c r="AX213" s="114">
        <f t="shared" si="207"/>
        <v>0</v>
      </c>
      <c r="AY213" s="114"/>
    </row>
    <row r="214" spans="1:51" ht="26" customHeight="1">
      <c r="A214" s="497"/>
      <c r="B214" s="508"/>
      <c r="C214" s="509"/>
      <c r="D214" s="154" t="s">
        <v>477</v>
      </c>
      <c r="E214" s="154" t="s">
        <v>483</v>
      </c>
      <c r="F214" s="265">
        <v>25</v>
      </c>
      <c r="G214" s="244">
        <v>12.5</v>
      </c>
      <c r="H214" s="263">
        <f t="shared" si="184"/>
        <v>11.88</v>
      </c>
      <c r="I214" s="263">
        <f t="shared" si="185"/>
        <v>11.25</v>
      </c>
      <c r="J214" s="14">
        <f t="shared" si="199"/>
        <v>12.5</v>
      </c>
      <c r="K214" s="14">
        <f t="shared" si="200"/>
        <v>11.88</v>
      </c>
      <c r="L214" s="14">
        <f t="shared" si="201"/>
        <v>11.25</v>
      </c>
      <c r="M214" s="14">
        <f t="shared" si="187"/>
        <v>12.5</v>
      </c>
      <c r="N214" s="222"/>
      <c r="O214" s="16">
        <f t="shared" si="183"/>
        <v>0</v>
      </c>
      <c r="P214" s="416"/>
      <c r="Q214" s="417"/>
      <c r="R214" s="417"/>
      <c r="S214" s="417"/>
      <c r="T214" s="418"/>
      <c r="U214" s="33">
        <f t="shared" si="188"/>
        <v>0</v>
      </c>
      <c r="V214" s="34">
        <f t="shared" si="189"/>
        <v>0</v>
      </c>
      <c r="W214" s="34">
        <f t="shared" si="202"/>
        <v>0</v>
      </c>
      <c r="X214" s="435"/>
      <c r="Y214" s="436"/>
      <c r="Z214" s="436"/>
      <c r="AA214" s="436"/>
      <c r="AB214" s="437"/>
      <c r="AC214" s="33">
        <f t="shared" si="190"/>
        <v>0</v>
      </c>
      <c r="AD214" s="34">
        <f t="shared" si="191"/>
        <v>0</v>
      </c>
      <c r="AE214" s="34">
        <f t="shared" si="203"/>
        <v>0</v>
      </c>
      <c r="AF214" s="416"/>
      <c r="AG214" s="417"/>
      <c r="AH214" s="417"/>
      <c r="AI214" s="417"/>
      <c r="AJ214" s="418"/>
      <c r="AK214" s="33">
        <f t="shared" si="192"/>
        <v>0</v>
      </c>
      <c r="AL214" s="34">
        <f t="shared" si="193"/>
        <v>0</v>
      </c>
      <c r="AM214" s="34">
        <f t="shared" si="204"/>
        <v>0</v>
      </c>
      <c r="AN214" s="435"/>
      <c r="AO214" s="436"/>
      <c r="AP214" s="436"/>
      <c r="AQ214" s="436"/>
      <c r="AR214" s="437"/>
      <c r="AS214" s="33">
        <f t="shared" si="194"/>
        <v>0</v>
      </c>
      <c r="AT214" s="34">
        <f t="shared" si="195"/>
        <v>0</v>
      </c>
      <c r="AU214" s="34">
        <f t="shared" si="205"/>
        <v>0</v>
      </c>
      <c r="AV214" s="226">
        <f t="shared" si="196"/>
        <v>0</v>
      </c>
      <c r="AW214" s="114">
        <f t="shared" si="206"/>
        <v>0</v>
      </c>
      <c r="AX214" s="114">
        <f t="shared" si="207"/>
        <v>0</v>
      </c>
      <c r="AY214" s="114"/>
    </row>
    <row r="215" spans="1:51" ht="26" customHeight="1">
      <c r="A215" s="497"/>
      <c r="B215" s="508"/>
      <c r="C215" s="509"/>
      <c r="D215" s="154" t="s">
        <v>478</v>
      </c>
      <c r="E215" s="154" t="s">
        <v>483</v>
      </c>
      <c r="F215" s="265">
        <v>25</v>
      </c>
      <c r="G215" s="244">
        <v>12.5</v>
      </c>
      <c r="H215" s="263">
        <f t="shared" si="184"/>
        <v>11.88</v>
      </c>
      <c r="I215" s="263">
        <f t="shared" si="185"/>
        <v>11.25</v>
      </c>
      <c r="J215" s="14">
        <f t="shared" si="199"/>
        <v>12.5</v>
      </c>
      <c r="K215" s="14">
        <f t="shared" si="200"/>
        <v>11.88</v>
      </c>
      <c r="L215" s="14">
        <f t="shared" si="201"/>
        <v>11.25</v>
      </c>
      <c r="M215" s="14">
        <f t="shared" si="187"/>
        <v>12.5</v>
      </c>
      <c r="N215" s="222"/>
      <c r="O215" s="16">
        <f t="shared" si="183"/>
        <v>0</v>
      </c>
      <c r="P215" s="416"/>
      <c r="Q215" s="417"/>
      <c r="R215" s="417"/>
      <c r="S215" s="417"/>
      <c r="T215" s="418"/>
      <c r="U215" s="33">
        <f t="shared" si="188"/>
        <v>0</v>
      </c>
      <c r="V215" s="34">
        <f t="shared" si="189"/>
        <v>0</v>
      </c>
      <c r="W215" s="34">
        <f>U215*($M215+$O215)</f>
        <v>0</v>
      </c>
      <c r="X215" s="435"/>
      <c r="Y215" s="436"/>
      <c r="Z215" s="436"/>
      <c r="AA215" s="436"/>
      <c r="AB215" s="437"/>
      <c r="AC215" s="33">
        <f t="shared" si="190"/>
        <v>0</v>
      </c>
      <c r="AD215" s="34">
        <f t="shared" si="191"/>
        <v>0</v>
      </c>
      <c r="AE215" s="34">
        <f>AC215*($M215+$O215)</f>
        <v>0</v>
      </c>
      <c r="AF215" s="416"/>
      <c r="AG215" s="417"/>
      <c r="AH215" s="417"/>
      <c r="AI215" s="417"/>
      <c r="AJ215" s="418"/>
      <c r="AK215" s="33">
        <f t="shared" si="192"/>
        <v>0</v>
      </c>
      <c r="AL215" s="34">
        <f t="shared" si="193"/>
        <v>0</v>
      </c>
      <c r="AM215" s="34">
        <f>AK215*($M215+$O215)</f>
        <v>0</v>
      </c>
      <c r="AN215" s="435"/>
      <c r="AO215" s="436"/>
      <c r="AP215" s="436"/>
      <c r="AQ215" s="436"/>
      <c r="AR215" s="437"/>
      <c r="AS215" s="33">
        <f t="shared" si="194"/>
        <v>0</v>
      </c>
      <c r="AT215" s="34">
        <f t="shared" si="195"/>
        <v>0</v>
      </c>
      <c r="AU215" s="34">
        <f>AS215*($M215+$O215)</f>
        <v>0</v>
      </c>
      <c r="AV215" s="226">
        <f t="shared" si="196"/>
        <v>0</v>
      </c>
      <c r="AW215" s="114">
        <f t="shared" si="206"/>
        <v>0</v>
      </c>
      <c r="AX215" s="114">
        <f t="shared" si="207"/>
        <v>0</v>
      </c>
      <c r="AY215" s="114"/>
    </row>
    <row r="216" spans="1:51" ht="26" customHeight="1">
      <c r="A216" s="245" t="s">
        <v>22</v>
      </c>
      <c r="B216" s="506" t="s">
        <v>14</v>
      </c>
      <c r="C216" s="507"/>
      <c r="D216" s="242" t="s">
        <v>474</v>
      </c>
      <c r="E216" s="242" t="s">
        <v>483</v>
      </c>
      <c r="F216" s="264">
        <v>25</v>
      </c>
      <c r="G216" s="243">
        <v>12.5</v>
      </c>
      <c r="H216" s="262">
        <f t="shared" si="184"/>
        <v>11.88</v>
      </c>
      <c r="I216" s="262">
        <f t="shared" si="185"/>
        <v>11.25</v>
      </c>
      <c r="J216" s="14">
        <f t="shared" si="199"/>
        <v>12.5</v>
      </c>
      <c r="K216" s="14">
        <f t="shared" si="200"/>
        <v>11.88</v>
      </c>
      <c r="L216" s="14">
        <f t="shared" si="201"/>
        <v>11.25</v>
      </c>
      <c r="M216" s="14">
        <f t="shared" si="187"/>
        <v>12.5</v>
      </c>
      <c r="N216" s="222"/>
      <c r="O216" s="16">
        <f t="shared" si="183"/>
        <v>0</v>
      </c>
      <c r="P216" s="416"/>
      <c r="Q216" s="417"/>
      <c r="R216" s="417"/>
      <c r="S216" s="417"/>
      <c r="T216" s="418"/>
      <c r="U216" s="33">
        <f t="shared" si="188"/>
        <v>0</v>
      </c>
      <c r="V216" s="34">
        <f t="shared" si="189"/>
        <v>0</v>
      </c>
      <c r="W216" s="34">
        <f t="shared" ref="W216:W217" si="208">U216*($M216+$O216)</f>
        <v>0</v>
      </c>
      <c r="X216" s="435"/>
      <c r="Y216" s="436"/>
      <c r="Z216" s="436"/>
      <c r="AA216" s="436"/>
      <c r="AB216" s="437"/>
      <c r="AC216" s="33">
        <f t="shared" si="190"/>
        <v>0</v>
      </c>
      <c r="AD216" s="34">
        <f t="shared" si="191"/>
        <v>0</v>
      </c>
      <c r="AE216" s="34">
        <f t="shared" ref="AE216:AE217" si="209">AC216*($M216+$O216)</f>
        <v>0</v>
      </c>
      <c r="AF216" s="416"/>
      <c r="AG216" s="417"/>
      <c r="AH216" s="417"/>
      <c r="AI216" s="417"/>
      <c r="AJ216" s="418"/>
      <c r="AK216" s="33">
        <f t="shared" si="192"/>
        <v>0</v>
      </c>
      <c r="AL216" s="34">
        <f t="shared" si="193"/>
        <v>0</v>
      </c>
      <c r="AM216" s="34">
        <f t="shared" ref="AM216:AM217" si="210">AK216*($M216+$O216)</f>
        <v>0</v>
      </c>
      <c r="AN216" s="435"/>
      <c r="AO216" s="436"/>
      <c r="AP216" s="436"/>
      <c r="AQ216" s="436"/>
      <c r="AR216" s="437"/>
      <c r="AS216" s="33">
        <f t="shared" si="194"/>
        <v>0</v>
      </c>
      <c r="AT216" s="34">
        <f t="shared" si="195"/>
        <v>0</v>
      </c>
      <c r="AU216" s="34">
        <f t="shared" ref="AU216:AU217" si="211">AS216*($M216+$O216)</f>
        <v>0</v>
      </c>
      <c r="AV216" s="226">
        <f t="shared" si="196"/>
        <v>0</v>
      </c>
      <c r="AW216" s="114">
        <f t="shared" si="206"/>
        <v>0</v>
      </c>
      <c r="AX216" s="114">
        <f t="shared" si="207"/>
        <v>0</v>
      </c>
      <c r="AY216" s="114"/>
    </row>
    <row r="217" spans="1:51" ht="26" customHeight="1">
      <c r="A217" s="246" t="s">
        <v>23</v>
      </c>
      <c r="B217" s="508" t="s">
        <v>7</v>
      </c>
      <c r="C217" s="509"/>
      <c r="D217" s="154" t="s">
        <v>441</v>
      </c>
      <c r="E217" s="154" t="s">
        <v>483</v>
      </c>
      <c r="F217" s="265">
        <v>25</v>
      </c>
      <c r="G217" s="244">
        <v>12.5</v>
      </c>
      <c r="H217" s="263">
        <f t="shared" si="184"/>
        <v>11.88</v>
      </c>
      <c r="I217" s="263">
        <f t="shared" si="185"/>
        <v>11.25</v>
      </c>
      <c r="J217" s="14">
        <f t="shared" si="199"/>
        <v>12.5</v>
      </c>
      <c r="K217" s="14">
        <f t="shared" si="200"/>
        <v>11.88</v>
      </c>
      <c r="L217" s="14">
        <f t="shared" si="201"/>
        <v>11.25</v>
      </c>
      <c r="M217" s="14">
        <f t="shared" si="187"/>
        <v>12.5</v>
      </c>
      <c r="N217" s="222"/>
      <c r="O217" s="16">
        <f t="shared" si="183"/>
        <v>0</v>
      </c>
      <c r="P217" s="416"/>
      <c r="Q217" s="417"/>
      <c r="R217" s="417"/>
      <c r="S217" s="417"/>
      <c r="T217" s="418"/>
      <c r="U217" s="33">
        <f t="shared" si="188"/>
        <v>0</v>
      </c>
      <c r="V217" s="34">
        <f t="shared" si="189"/>
        <v>0</v>
      </c>
      <c r="W217" s="34">
        <f t="shared" si="208"/>
        <v>0</v>
      </c>
      <c r="X217" s="435"/>
      <c r="Y217" s="436"/>
      <c r="Z217" s="436"/>
      <c r="AA217" s="436"/>
      <c r="AB217" s="437"/>
      <c r="AC217" s="33">
        <f t="shared" si="190"/>
        <v>0</v>
      </c>
      <c r="AD217" s="34">
        <f t="shared" si="191"/>
        <v>0</v>
      </c>
      <c r="AE217" s="34">
        <f t="shared" si="209"/>
        <v>0</v>
      </c>
      <c r="AF217" s="416"/>
      <c r="AG217" s="417"/>
      <c r="AH217" s="417"/>
      <c r="AI217" s="417"/>
      <c r="AJ217" s="418"/>
      <c r="AK217" s="33">
        <f t="shared" si="192"/>
        <v>0</v>
      </c>
      <c r="AL217" s="34">
        <f t="shared" si="193"/>
        <v>0</v>
      </c>
      <c r="AM217" s="34">
        <f t="shared" si="210"/>
        <v>0</v>
      </c>
      <c r="AN217" s="435"/>
      <c r="AO217" s="436"/>
      <c r="AP217" s="436"/>
      <c r="AQ217" s="436"/>
      <c r="AR217" s="437"/>
      <c r="AS217" s="33">
        <f t="shared" si="194"/>
        <v>0</v>
      </c>
      <c r="AT217" s="34">
        <f t="shared" si="195"/>
        <v>0</v>
      </c>
      <c r="AU217" s="34">
        <f t="shared" si="211"/>
        <v>0</v>
      </c>
      <c r="AV217" s="226">
        <f t="shared" si="196"/>
        <v>0</v>
      </c>
      <c r="AW217" s="114">
        <f t="shared" si="206"/>
        <v>0</v>
      </c>
      <c r="AX217" s="114">
        <f t="shared" si="207"/>
        <v>0</v>
      </c>
      <c r="AY217" s="114"/>
    </row>
    <row r="218" spans="1:51" ht="26" customHeight="1">
      <c r="A218" s="247" t="s">
        <v>24</v>
      </c>
      <c r="B218" s="510" t="s">
        <v>8</v>
      </c>
      <c r="C218" s="511"/>
      <c r="D218" s="242" t="s">
        <v>442</v>
      </c>
      <c r="E218" s="242" t="s">
        <v>483</v>
      </c>
      <c r="F218" s="264">
        <v>25</v>
      </c>
      <c r="G218" s="243">
        <v>12.5</v>
      </c>
      <c r="H218" s="262">
        <f t="shared" si="184"/>
        <v>11.88</v>
      </c>
      <c r="I218" s="262">
        <f t="shared" si="185"/>
        <v>11.25</v>
      </c>
      <c r="J218" s="14">
        <f t="shared" si="199"/>
        <v>12.5</v>
      </c>
      <c r="K218" s="14">
        <f t="shared" si="200"/>
        <v>11.88</v>
      </c>
      <c r="L218" s="14">
        <f t="shared" si="201"/>
        <v>11.25</v>
      </c>
      <c r="M218" s="14">
        <f t="shared" si="187"/>
        <v>12.5</v>
      </c>
      <c r="N218" s="222"/>
      <c r="O218" s="16">
        <f t="shared" si="183"/>
        <v>0</v>
      </c>
      <c r="P218" s="416"/>
      <c r="Q218" s="417"/>
      <c r="R218" s="417"/>
      <c r="S218" s="417"/>
      <c r="T218" s="418"/>
      <c r="U218" s="33">
        <f t="shared" ref="U218:U219" si="212">SUM(P218:T218)</f>
        <v>0</v>
      </c>
      <c r="V218" s="34">
        <f>U218*($G216+$O216)</f>
        <v>0</v>
      </c>
      <c r="W218" s="34">
        <f>U218*($M216+$O216)</f>
        <v>0</v>
      </c>
      <c r="X218" s="435"/>
      <c r="Y218" s="436"/>
      <c r="Z218" s="436"/>
      <c r="AA218" s="436"/>
      <c r="AB218" s="437"/>
      <c r="AC218" s="33">
        <f t="shared" ref="AC218:AC219" si="213">SUM(X218:AB218)</f>
        <v>0</v>
      </c>
      <c r="AD218" s="34">
        <f>AC218*($G216+$O216)</f>
        <v>0</v>
      </c>
      <c r="AE218" s="34">
        <f>AC218*($M216+$O216)</f>
        <v>0</v>
      </c>
      <c r="AF218" s="416"/>
      <c r="AG218" s="417"/>
      <c r="AH218" s="417"/>
      <c r="AI218" s="417"/>
      <c r="AJ218" s="418"/>
      <c r="AK218" s="33">
        <f t="shared" ref="AK218:AK219" si="214">SUM(AF218:AJ218)</f>
        <v>0</v>
      </c>
      <c r="AL218" s="34">
        <f>AK218*($G216+$O216)</f>
        <v>0</v>
      </c>
      <c r="AM218" s="34">
        <f>AK218*($M216+$O216)</f>
        <v>0</v>
      </c>
      <c r="AN218" s="435"/>
      <c r="AO218" s="436"/>
      <c r="AP218" s="436"/>
      <c r="AQ218" s="436"/>
      <c r="AR218" s="437"/>
      <c r="AS218" s="33">
        <f t="shared" ref="AS218:AS219" si="215">SUM(AN218:AR218)</f>
        <v>0</v>
      </c>
      <c r="AT218" s="34">
        <f>AS218*($G216+$O216)</f>
        <v>0</v>
      </c>
      <c r="AU218" s="34">
        <f>AS218*($M216+$O216)</f>
        <v>0</v>
      </c>
      <c r="AV218" s="226">
        <f t="shared" si="196"/>
        <v>0</v>
      </c>
      <c r="AW218" s="114">
        <f t="shared" si="206"/>
        <v>0</v>
      </c>
      <c r="AX218" s="114">
        <f t="shared" si="207"/>
        <v>0</v>
      </c>
      <c r="AY218" s="114"/>
    </row>
    <row r="219" spans="1:51" ht="26" customHeight="1">
      <c r="A219" s="246" t="s">
        <v>506</v>
      </c>
      <c r="B219" s="508" t="s">
        <v>508</v>
      </c>
      <c r="C219" s="509"/>
      <c r="D219" s="154" t="s">
        <v>474</v>
      </c>
      <c r="E219" s="154" t="s">
        <v>483</v>
      </c>
      <c r="F219" s="265">
        <v>25</v>
      </c>
      <c r="G219" s="244">
        <v>12.5</v>
      </c>
      <c r="H219" s="263">
        <f t="shared" si="184"/>
        <v>11.88</v>
      </c>
      <c r="I219" s="263">
        <f t="shared" si="185"/>
        <v>11.25</v>
      </c>
      <c r="J219" s="14">
        <f t="shared" si="199"/>
        <v>12.5</v>
      </c>
      <c r="K219" s="14">
        <f t="shared" si="200"/>
        <v>11.88</v>
      </c>
      <c r="L219" s="14">
        <f t="shared" si="201"/>
        <v>11.25</v>
      </c>
      <c r="M219" s="14">
        <f t="shared" si="187"/>
        <v>12.5</v>
      </c>
      <c r="N219" s="222"/>
      <c r="O219" s="16">
        <f t="shared" si="183"/>
        <v>0</v>
      </c>
      <c r="P219" s="416"/>
      <c r="Q219" s="417"/>
      <c r="R219" s="417"/>
      <c r="S219" s="417"/>
      <c r="T219" s="418"/>
      <c r="U219" s="33">
        <f t="shared" si="212"/>
        <v>0</v>
      </c>
      <c r="V219" s="34">
        <f>U219*($G217+$O217)</f>
        <v>0</v>
      </c>
      <c r="W219" s="34">
        <f>U219*($M217+$O217)</f>
        <v>0</v>
      </c>
      <c r="X219" s="435"/>
      <c r="Y219" s="436"/>
      <c r="Z219" s="436"/>
      <c r="AA219" s="436"/>
      <c r="AB219" s="437"/>
      <c r="AC219" s="33">
        <f t="shared" si="213"/>
        <v>0</v>
      </c>
      <c r="AD219" s="34">
        <f>AC219*($G217+$O217)</f>
        <v>0</v>
      </c>
      <c r="AE219" s="34">
        <f>AC219*($M217+$O217)</f>
        <v>0</v>
      </c>
      <c r="AF219" s="416"/>
      <c r="AG219" s="417"/>
      <c r="AH219" s="417"/>
      <c r="AI219" s="417"/>
      <c r="AJ219" s="418"/>
      <c r="AK219" s="33">
        <f t="shared" si="214"/>
        <v>0</v>
      </c>
      <c r="AL219" s="34">
        <f>AK219*($G217+$O217)</f>
        <v>0</v>
      </c>
      <c r="AM219" s="34">
        <f>AK219*($M217+$O217)</f>
        <v>0</v>
      </c>
      <c r="AN219" s="435"/>
      <c r="AO219" s="436"/>
      <c r="AP219" s="436"/>
      <c r="AQ219" s="436"/>
      <c r="AR219" s="437"/>
      <c r="AS219" s="33">
        <f t="shared" si="215"/>
        <v>0</v>
      </c>
      <c r="AT219" s="34">
        <f>AS219*($G217+$O217)</f>
        <v>0</v>
      </c>
      <c r="AU219" s="34">
        <f>AS219*($M217+$O217)</f>
        <v>0</v>
      </c>
      <c r="AV219" s="226">
        <f t="shared" si="196"/>
        <v>0</v>
      </c>
      <c r="AW219" s="114">
        <f t="shared" si="206"/>
        <v>0</v>
      </c>
      <c r="AX219" s="114">
        <f t="shared" si="207"/>
        <v>0</v>
      </c>
      <c r="AY219" s="114"/>
    </row>
    <row r="220" spans="1:51" ht="26" customHeight="1">
      <c r="A220" s="247" t="s">
        <v>507</v>
      </c>
      <c r="B220" s="510" t="s">
        <v>509</v>
      </c>
      <c r="C220" s="511"/>
      <c r="D220" s="242" t="s">
        <v>510</v>
      </c>
      <c r="E220" s="242" t="s">
        <v>483</v>
      </c>
      <c r="F220" s="264">
        <v>25</v>
      </c>
      <c r="G220" s="243">
        <v>12.5</v>
      </c>
      <c r="H220" s="262">
        <f t="shared" si="184"/>
        <v>11.88</v>
      </c>
      <c r="I220" s="262">
        <f t="shared" si="185"/>
        <v>11.25</v>
      </c>
      <c r="J220" s="14">
        <f t="shared" si="199"/>
        <v>12.5</v>
      </c>
      <c r="K220" s="14">
        <f t="shared" si="200"/>
        <v>11.88</v>
      </c>
      <c r="L220" s="14">
        <f t="shared" si="201"/>
        <v>11.25</v>
      </c>
      <c r="M220" s="14">
        <f t="shared" si="187"/>
        <v>12.5</v>
      </c>
      <c r="N220" s="222"/>
      <c r="O220" s="16">
        <f t="shared" si="183"/>
        <v>0</v>
      </c>
      <c r="P220" s="416"/>
      <c r="Q220" s="417"/>
      <c r="R220" s="417"/>
      <c r="S220" s="417"/>
      <c r="T220" s="418"/>
      <c r="U220" s="33">
        <f t="shared" si="188"/>
        <v>0</v>
      </c>
      <c r="V220" s="34">
        <f>U220*($G218+$O218)</f>
        <v>0</v>
      </c>
      <c r="W220" s="34">
        <f>U220*($M218+$O218)</f>
        <v>0</v>
      </c>
      <c r="X220" s="435"/>
      <c r="Y220" s="436"/>
      <c r="Z220" s="436"/>
      <c r="AA220" s="436"/>
      <c r="AB220" s="437"/>
      <c r="AC220" s="33">
        <f t="shared" si="190"/>
        <v>0</v>
      </c>
      <c r="AD220" s="34">
        <f>AC220*($G218+$O218)</f>
        <v>0</v>
      </c>
      <c r="AE220" s="34">
        <f>AC220*($M218+$O218)</f>
        <v>0</v>
      </c>
      <c r="AF220" s="416"/>
      <c r="AG220" s="417"/>
      <c r="AH220" s="417"/>
      <c r="AI220" s="417"/>
      <c r="AJ220" s="418"/>
      <c r="AK220" s="33">
        <f t="shared" si="192"/>
        <v>0</v>
      </c>
      <c r="AL220" s="34">
        <f>AK220*($G218+$O218)</f>
        <v>0</v>
      </c>
      <c r="AM220" s="34">
        <f>AK220*($M218+$O218)</f>
        <v>0</v>
      </c>
      <c r="AN220" s="435"/>
      <c r="AO220" s="436"/>
      <c r="AP220" s="436"/>
      <c r="AQ220" s="436"/>
      <c r="AR220" s="437"/>
      <c r="AS220" s="33">
        <f t="shared" si="194"/>
        <v>0</v>
      </c>
      <c r="AT220" s="34">
        <f>AS220*($G218+$O218)</f>
        <v>0</v>
      </c>
      <c r="AU220" s="34">
        <f>AS220*($M218+$O218)</f>
        <v>0</v>
      </c>
      <c r="AV220" s="226">
        <f t="shared" si="196"/>
        <v>0</v>
      </c>
      <c r="AW220" s="114">
        <f t="shared" si="206"/>
        <v>0</v>
      </c>
      <c r="AX220" s="114">
        <f t="shared" si="207"/>
        <v>0</v>
      </c>
      <c r="AY220" s="114"/>
    </row>
    <row r="221" spans="1:51" ht="26" customHeight="1">
      <c r="A221" s="497" t="s">
        <v>579</v>
      </c>
      <c r="B221" s="508" t="s">
        <v>580</v>
      </c>
      <c r="C221" s="509"/>
      <c r="D221" s="154" t="s">
        <v>581</v>
      </c>
      <c r="E221" s="154" t="s">
        <v>483</v>
      </c>
      <c r="F221" s="265">
        <v>25</v>
      </c>
      <c r="G221" s="244">
        <v>12.5</v>
      </c>
      <c r="H221" s="263">
        <f t="shared" si="184"/>
        <v>11.88</v>
      </c>
      <c r="I221" s="263">
        <f t="shared" si="185"/>
        <v>11.25</v>
      </c>
      <c r="J221" s="13"/>
      <c r="K221" s="13"/>
      <c r="L221" s="13"/>
      <c r="M221" s="13"/>
      <c r="N221" s="224"/>
      <c r="O221" s="223">
        <f t="shared" si="183"/>
        <v>0</v>
      </c>
      <c r="P221" s="416"/>
      <c r="Q221" s="417"/>
      <c r="R221" s="417"/>
      <c r="S221" s="417"/>
      <c r="T221" s="418"/>
      <c r="U221" s="33">
        <f t="shared" si="188"/>
        <v>0</v>
      </c>
      <c r="V221" s="34">
        <f>U221*($G219+$O219)</f>
        <v>0</v>
      </c>
      <c r="W221" s="34">
        <f>U221*($M219+$O219)</f>
        <v>0</v>
      </c>
      <c r="X221" s="435"/>
      <c r="Y221" s="436"/>
      <c r="Z221" s="436"/>
      <c r="AA221" s="436"/>
      <c r="AB221" s="437"/>
      <c r="AC221" s="33">
        <f t="shared" si="190"/>
        <v>0</v>
      </c>
      <c r="AD221" s="34">
        <f>AC221*($G219+$O219)</f>
        <v>0</v>
      </c>
      <c r="AE221" s="34">
        <f>AC221*($M219+$O219)</f>
        <v>0</v>
      </c>
      <c r="AF221" s="416"/>
      <c r="AG221" s="417"/>
      <c r="AH221" s="417"/>
      <c r="AI221" s="417"/>
      <c r="AJ221" s="418"/>
      <c r="AK221" s="33">
        <f t="shared" si="192"/>
        <v>0</v>
      </c>
      <c r="AL221" s="34">
        <f>AK221*($G219+$O219)</f>
        <v>0</v>
      </c>
      <c r="AM221" s="34">
        <f>AK221*($M219+$O219)</f>
        <v>0</v>
      </c>
      <c r="AN221" s="435"/>
      <c r="AO221" s="436"/>
      <c r="AP221" s="436"/>
      <c r="AQ221" s="436"/>
      <c r="AR221" s="437"/>
      <c r="AS221" s="33">
        <f t="shared" si="194"/>
        <v>0</v>
      </c>
      <c r="AT221" s="34">
        <f>AS221*($G219+$O219)</f>
        <v>0</v>
      </c>
      <c r="AU221" s="34">
        <f>AS221*($M219+$O219)</f>
        <v>0</v>
      </c>
      <c r="AV221" s="226">
        <f t="shared" si="196"/>
        <v>0</v>
      </c>
      <c r="AW221" s="114">
        <f t="shared" si="206"/>
        <v>0</v>
      </c>
      <c r="AX221" s="114">
        <f t="shared" si="207"/>
        <v>0</v>
      </c>
      <c r="AY221" s="114"/>
    </row>
    <row r="222" spans="1:51" ht="26" customHeight="1">
      <c r="A222" s="498"/>
      <c r="B222" s="512"/>
      <c r="C222" s="513"/>
      <c r="D222" s="248" t="s">
        <v>582</v>
      </c>
      <c r="E222" s="249" t="s">
        <v>483</v>
      </c>
      <c r="F222" s="265">
        <v>25</v>
      </c>
      <c r="G222" s="244">
        <v>12.5</v>
      </c>
      <c r="H222" s="263">
        <f t="shared" si="184"/>
        <v>11.88</v>
      </c>
      <c r="I222" s="263">
        <f t="shared" si="185"/>
        <v>11.25</v>
      </c>
      <c r="J222" s="14">
        <f t="shared" si="199"/>
        <v>12.5</v>
      </c>
      <c r="K222" s="14">
        <f t="shared" si="200"/>
        <v>11.88</v>
      </c>
      <c r="L222" s="14">
        <f t="shared" si="201"/>
        <v>11.25</v>
      </c>
      <c r="M222" s="14">
        <f t="shared" ref="M222:M227" si="216">IF($AX$252="",J222, IF($AX$252="SILVER (5%)",K222, IF($AX$252="GOLD (10%)",L222)))</f>
        <v>12.5</v>
      </c>
      <c r="N222" s="222"/>
      <c r="O222" s="16">
        <f t="shared" si="183"/>
        <v>0</v>
      </c>
      <c r="P222" s="416"/>
      <c r="Q222" s="417"/>
      <c r="R222" s="417"/>
      <c r="S222" s="417"/>
      <c r="T222" s="418"/>
      <c r="U222" s="33">
        <f t="shared" si="188"/>
        <v>0</v>
      </c>
      <c r="V222" s="34">
        <f>U222*($G220+$O220)</f>
        <v>0</v>
      </c>
      <c r="W222" s="34">
        <f>U222*($M220+$O220)</f>
        <v>0</v>
      </c>
      <c r="X222" s="435"/>
      <c r="Y222" s="436"/>
      <c r="Z222" s="436"/>
      <c r="AA222" s="436"/>
      <c r="AB222" s="437"/>
      <c r="AC222" s="33">
        <f t="shared" si="190"/>
        <v>0</v>
      </c>
      <c r="AD222" s="34">
        <f>AC222*($G220+$O220)</f>
        <v>0</v>
      </c>
      <c r="AE222" s="34">
        <f>AC222*($M220+$O220)</f>
        <v>0</v>
      </c>
      <c r="AF222" s="416"/>
      <c r="AG222" s="417"/>
      <c r="AH222" s="417"/>
      <c r="AI222" s="417"/>
      <c r="AJ222" s="418"/>
      <c r="AK222" s="33">
        <f t="shared" si="192"/>
        <v>0</v>
      </c>
      <c r="AL222" s="34">
        <f>AK222*($G220+$O220)</f>
        <v>0</v>
      </c>
      <c r="AM222" s="34">
        <f>AK222*($M220+$O220)</f>
        <v>0</v>
      </c>
      <c r="AN222" s="435"/>
      <c r="AO222" s="436"/>
      <c r="AP222" s="436"/>
      <c r="AQ222" s="436"/>
      <c r="AR222" s="437"/>
      <c r="AS222" s="33">
        <f t="shared" si="194"/>
        <v>0</v>
      </c>
      <c r="AT222" s="34">
        <f>AS222*($G220+$O220)</f>
        <v>0</v>
      </c>
      <c r="AU222" s="34">
        <f>AS222*($M220+$O220)</f>
        <v>0</v>
      </c>
      <c r="AV222" s="226">
        <f t="shared" si="196"/>
        <v>0</v>
      </c>
      <c r="AW222" s="114">
        <f t="shared" si="206"/>
        <v>0</v>
      </c>
      <c r="AX222" s="114">
        <f t="shared" si="207"/>
        <v>0</v>
      </c>
      <c r="AY222" s="114"/>
    </row>
    <row r="223" spans="1:51" ht="26" customHeight="1">
      <c r="A223" s="250"/>
      <c r="B223" s="251" t="s">
        <v>583</v>
      </c>
      <c r="C223" s="251"/>
      <c r="D223" s="239"/>
      <c r="E223" s="239"/>
      <c r="F223" s="240"/>
      <c r="G223" s="240"/>
      <c r="H223" s="241"/>
      <c r="I223" s="241"/>
      <c r="J223" s="14">
        <f t="shared" si="199"/>
        <v>0</v>
      </c>
      <c r="K223" s="14">
        <f t="shared" si="200"/>
        <v>0</v>
      </c>
      <c r="L223" s="14">
        <f t="shared" si="201"/>
        <v>0</v>
      </c>
      <c r="M223" s="14">
        <f t="shared" si="216"/>
        <v>0</v>
      </c>
      <c r="N223" s="222"/>
      <c r="O223" s="16">
        <f t="shared" si="183"/>
        <v>0</v>
      </c>
      <c r="P223" s="85" t="s">
        <v>187</v>
      </c>
      <c r="Q223" s="123" t="s">
        <v>188</v>
      </c>
      <c r="R223" s="85" t="s">
        <v>445</v>
      </c>
      <c r="S223" s="85" t="s">
        <v>446</v>
      </c>
      <c r="T223" s="85" t="s">
        <v>447</v>
      </c>
      <c r="U223" s="85"/>
      <c r="V223" s="44"/>
      <c r="W223" s="44"/>
      <c r="X223" s="85" t="s">
        <v>187</v>
      </c>
      <c r="Y223" s="123" t="s">
        <v>188</v>
      </c>
      <c r="Z223" s="85" t="s">
        <v>445</v>
      </c>
      <c r="AA223" s="85" t="s">
        <v>446</v>
      </c>
      <c r="AB223" s="85" t="s">
        <v>447</v>
      </c>
      <c r="AC223" s="85"/>
      <c r="AD223" s="44"/>
      <c r="AE223" s="44"/>
      <c r="AF223" s="85" t="s">
        <v>187</v>
      </c>
      <c r="AG223" s="123" t="s">
        <v>188</v>
      </c>
      <c r="AH223" s="85" t="s">
        <v>445</v>
      </c>
      <c r="AI223" s="85" t="s">
        <v>446</v>
      </c>
      <c r="AJ223" s="85" t="s">
        <v>447</v>
      </c>
      <c r="AK223" s="85"/>
      <c r="AL223" s="44"/>
      <c r="AM223" s="44"/>
      <c r="AN223" s="85" t="s">
        <v>187</v>
      </c>
      <c r="AO223" s="123" t="s">
        <v>188</v>
      </c>
      <c r="AP223" s="85" t="s">
        <v>445</v>
      </c>
      <c r="AQ223" s="85" t="s">
        <v>446</v>
      </c>
      <c r="AR223" s="85" t="s">
        <v>447</v>
      </c>
      <c r="AS223" s="85"/>
      <c r="AT223" s="44"/>
      <c r="AU223" s="44"/>
      <c r="AV223" s="229"/>
      <c r="AW223" s="114">
        <f t="shared" si="206"/>
        <v>0</v>
      </c>
      <c r="AX223" s="114">
        <f t="shared" si="207"/>
        <v>0</v>
      </c>
      <c r="AY223" s="114"/>
    </row>
    <row r="224" spans="1:51" ht="26" customHeight="1">
      <c r="A224" s="246" t="s">
        <v>486</v>
      </c>
      <c r="B224" s="518" t="s">
        <v>332</v>
      </c>
      <c r="C224" s="519"/>
      <c r="D224" s="154" t="s">
        <v>474</v>
      </c>
      <c r="E224" s="154" t="s">
        <v>554</v>
      </c>
      <c r="F224" s="265">
        <v>25</v>
      </c>
      <c r="G224" s="244">
        <v>12.5</v>
      </c>
      <c r="H224" s="244">
        <v>11.88</v>
      </c>
      <c r="I224" s="244">
        <f t="shared" si="185"/>
        <v>11.25</v>
      </c>
      <c r="J224" s="14">
        <f t="shared" si="199"/>
        <v>12.5</v>
      </c>
      <c r="K224" s="14">
        <f t="shared" si="200"/>
        <v>11.88</v>
      </c>
      <c r="L224" s="14">
        <f t="shared" si="201"/>
        <v>11.25</v>
      </c>
      <c r="M224" s="14">
        <f t="shared" si="216"/>
        <v>12.5</v>
      </c>
      <c r="N224" s="222"/>
      <c r="O224" s="16">
        <f t="shared" si="183"/>
        <v>0</v>
      </c>
      <c r="P224" s="121"/>
      <c r="Q224" s="124"/>
      <c r="R224" s="121"/>
      <c r="S224" s="121"/>
      <c r="T224" s="121"/>
      <c r="U224" s="33">
        <f t="shared" ref="U224:U230" si="217">SUM(P224:T224)</f>
        <v>0</v>
      </c>
      <c r="V224" s="34">
        <f>U224*($G222+$O222)</f>
        <v>0</v>
      </c>
      <c r="W224" s="34">
        <f>U224*($M222+$O222)</f>
        <v>0</v>
      </c>
      <c r="X224" s="273"/>
      <c r="Y224" s="274"/>
      <c r="Z224" s="273"/>
      <c r="AA224" s="273"/>
      <c r="AB224" s="273"/>
      <c r="AC224" s="33">
        <f t="shared" ref="AC224:AC230" si="218">SUM(X224:AB224)</f>
        <v>0</v>
      </c>
      <c r="AD224" s="34">
        <f>AC224*($G222+$O222)</f>
        <v>0</v>
      </c>
      <c r="AE224" s="34">
        <f>AC224*($M222+$O222)</f>
        <v>0</v>
      </c>
      <c r="AF224" s="121"/>
      <c r="AG224" s="124"/>
      <c r="AH224" s="121"/>
      <c r="AI224" s="121"/>
      <c r="AJ224" s="121"/>
      <c r="AK224" s="33">
        <f t="shared" ref="AK224:AK230" si="219">SUM(AF224:AJ224)</f>
        <v>0</v>
      </c>
      <c r="AL224" s="34">
        <f>AK224*($G222+$O222)</f>
        <v>0</v>
      </c>
      <c r="AM224" s="34">
        <f>AK224*($M222+$O222)</f>
        <v>0</v>
      </c>
      <c r="AN224" s="273"/>
      <c r="AO224" s="274"/>
      <c r="AP224" s="273"/>
      <c r="AQ224" s="273"/>
      <c r="AR224" s="273"/>
      <c r="AS224" s="33">
        <f t="shared" ref="AS224:AS230" si="220">SUM(AN224:AR224)</f>
        <v>0</v>
      </c>
      <c r="AT224" s="34">
        <f>AS224*($G222+$O222)</f>
        <v>0</v>
      </c>
      <c r="AU224" s="34">
        <f>AS224*($M222+$O222)</f>
        <v>0</v>
      </c>
      <c r="AV224" s="226">
        <f t="shared" si="196"/>
        <v>0</v>
      </c>
      <c r="AW224" s="114">
        <f t="shared" si="206"/>
        <v>0</v>
      </c>
      <c r="AX224" s="114">
        <f t="shared" si="207"/>
        <v>0</v>
      </c>
      <c r="AY224" s="114"/>
    </row>
    <row r="225" spans="1:51" ht="26" customHeight="1">
      <c r="A225" s="503" t="s">
        <v>584</v>
      </c>
      <c r="B225" s="510" t="s">
        <v>585</v>
      </c>
      <c r="C225" s="511"/>
      <c r="D225" s="242" t="s">
        <v>586</v>
      </c>
      <c r="E225" s="242" t="s">
        <v>554</v>
      </c>
      <c r="F225" s="264">
        <v>25</v>
      </c>
      <c r="G225" s="243">
        <v>12.5</v>
      </c>
      <c r="H225" s="243">
        <v>11.88</v>
      </c>
      <c r="I225" s="243">
        <f t="shared" si="185"/>
        <v>11.25</v>
      </c>
      <c r="J225" s="14">
        <f t="shared" si="199"/>
        <v>12.5</v>
      </c>
      <c r="K225" s="14">
        <f t="shared" si="200"/>
        <v>11.88</v>
      </c>
      <c r="L225" s="14">
        <f t="shared" si="201"/>
        <v>11.25</v>
      </c>
      <c r="M225" s="14">
        <f t="shared" si="216"/>
        <v>12.5</v>
      </c>
      <c r="N225" s="222"/>
      <c r="O225" s="16">
        <f t="shared" si="183"/>
        <v>0</v>
      </c>
      <c r="P225" s="121"/>
      <c r="Q225" s="124"/>
      <c r="R225" s="121"/>
      <c r="S225" s="121"/>
      <c r="T225" s="121"/>
      <c r="U225" s="33">
        <f t="shared" si="217"/>
        <v>0</v>
      </c>
      <c r="V225" s="34">
        <f>U225*($G223+$O223)</f>
        <v>0</v>
      </c>
      <c r="W225" s="34">
        <f>U225*($M223+$O223)</f>
        <v>0</v>
      </c>
      <c r="X225" s="273"/>
      <c r="Y225" s="274"/>
      <c r="Z225" s="273"/>
      <c r="AA225" s="273"/>
      <c r="AB225" s="273"/>
      <c r="AC225" s="33">
        <f t="shared" si="218"/>
        <v>0</v>
      </c>
      <c r="AD225" s="34">
        <f>AC225*($G223+$O223)</f>
        <v>0</v>
      </c>
      <c r="AE225" s="34">
        <f>AC225*($M223+$O223)</f>
        <v>0</v>
      </c>
      <c r="AF225" s="121"/>
      <c r="AG225" s="124"/>
      <c r="AH225" s="121"/>
      <c r="AI225" s="121"/>
      <c r="AJ225" s="121"/>
      <c r="AK225" s="33">
        <f t="shared" si="219"/>
        <v>0</v>
      </c>
      <c r="AL225" s="34">
        <f>AK225*($G223+$O223)</f>
        <v>0</v>
      </c>
      <c r="AM225" s="34">
        <f>AK225*($M223+$O223)</f>
        <v>0</v>
      </c>
      <c r="AN225" s="273"/>
      <c r="AO225" s="274"/>
      <c r="AP225" s="273"/>
      <c r="AQ225" s="273"/>
      <c r="AR225" s="273"/>
      <c r="AS225" s="33">
        <f t="shared" si="220"/>
        <v>0</v>
      </c>
      <c r="AT225" s="34">
        <f>AS225*($G223+$O223)</f>
        <v>0</v>
      </c>
      <c r="AU225" s="34">
        <f>AS225*($M223+$O223)</f>
        <v>0</v>
      </c>
      <c r="AV225" s="226">
        <f t="shared" si="196"/>
        <v>0</v>
      </c>
      <c r="AW225" s="114">
        <f t="shared" si="206"/>
        <v>0</v>
      </c>
      <c r="AX225" s="114">
        <f t="shared" si="207"/>
        <v>0</v>
      </c>
      <c r="AY225" s="114"/>
    </row>
    <row r="226" spans="1:51" ht="26" customHeight="1">
      <c r="A226" s="503"/>
      <c r="B226" s="510"/>
      <c r="C226" s="511"/>
      <c r="D226" s="242" t="s">
        <v>474</v>
      </c>
      <c r="E226" s="242" t="s">
        <v>554</v>
      </c>
      <c r="F226" s="264">
        <v>25</v>
      </c>
      <c r="G226" s="243">
        <v>12.5</v>
      </c>
      <c r="H226" s="243">
        <v>11.88</v>
      </c>
      <c r="I226" s="243">
        <f t="shared" si="185"/>
        <v>11.25</v>
      </c>
      <c r="J226" s="14">
        <f t="shared" si="199"/>
        <v>12.5</v>
      </c>
      <c r="K226" s="14">
        <f t="shared" si="200"/>
        <v>11.88</v>
      </c>
      <c r="L226" s="14">
        <f t="shared" si="201"/>
        <v>11.25</v>
      </c>
      <c r="M226" s="14">
        <f t="shared" si="216"/>
        <v>12.5</v>
      </c>
      <c r="N226" s="222"/>
      <c r="O226" s="16">
        <f t="shared" si="183"/>
        <v>0</v>
      </c>
      <c r="P226" s="121"/>
      <c r="Q226" s="124"/>
      <c r="R226" s="121"/>
      <c r="S226" s="121"/>
      <c r="T226" s="121"/>
      <c r="U226" s="33">
        <f t="shared" si="217"/>
        <v>0</v>
      </c>
      <c r="V226" s="34">
        <f>U226*($G224+$O224)</f>
        <v>0</v>
      </c>
      <c r="W226" s="34">
        <f>U226*($M224+$O224)</f>
        <v>0</v>
      </c>
      <c r="X226" s="273"/>
      <c r="Y226" s="274"/>
      <c r="Z226" s="273"/>
      <c r="AA226" s="273"/>
      <c r="AB226" s="273"/>
      <c r="AC226" s="33">
        <f t="shared" si="218"/>
        <v>0</v>
      </c>
      <c r="AD226" s="34">
        <f>AC226*($G224+$O224)</f>
        <v>0</v>
      </c>
      <c r="AE226" s="34">
        <f>AC226*($M224+$O224)</f>
        <v>0</v>
      </c>
      <c r="AF226" s="121"/>
      <c r="AG226" s="124"/>
      <c r="AH226" s="121"/>
      <c r="AI226" s="121"/>
      <c r="AJ226" s="121"/>
      <c r="AK226" s="33">
        <f t="shared" si="219"/>
        <v>0</v>
      </c>
      <c r="AL226" s="34">
        <f>AK226*($G224+$O224)</f>
        <v>0</v>
      </c>
      <c r="AM226" s="34">
        <f>AK226*($M224+$O224)</f>
        <v>0</v>
      </c>
      <c r="AN226" s="273"/>
      <c r="AO226" s="274"/>
      <c r="AP226" s="273"/>
      <c r="AQ226" s="273"/>
      <c r="AR226" s="273"/>
      <c r="AS226" s="33">
        <f t="shared" si="220"/>
        <v>0</v>
      </c>
      <c r="AT226" s="34">
        <f>AS226*($G224+$O224)</f>
        <v>0</v>
      </c>
      <c r="AU226" s="34">
        <f>AS226*($M224+$O224)</f>
        <v>0</v>
      </c>
      <c r="AV226" s="226">
        <f t="shared" si="196"/>
        <v>0</v>
      </c>
      <c r="AW226" s="114">
        <f t="shared" si="206"/>
        <v>0</v>
      </c>
      <c r="AX226" s="114">
        <f t="shared" si="207"/>
        <v>0</v>
      </c>
      <c r="AY226" s="114"/>
    </row>
    <row r="227" spans="1:51" ht="26" customHeight="1">
      <c r="A227" s="497" t="s">
        <v>587</v>
      </c>
      <c r="B227" s="508" t="s">
        <v>588</v>
      </c>
      <c r="C227" s="509"/>
      <c r="D227" s="154" t="s">
        <v>589</v>
      </c>
      <c r="E227" s="154" t="s">
        <v>554</v>
      </c>
      <c r="F227" s="265">
        <v>25</v>
      </c>
      <c r="G227" s="244">
        <v>12.5</v>
      </c>
      <c r="H227" s="244">
        <v>11.88</v>
      </c>
      <c r="I227" s="244">
        <f t="shared" si="185"/>
        <v>11.25</v>
      </c>
      <c r="J227" s="14">
        <f t="shared" si="199"/>
        <v>12.5</v>
      </c>
      <c r="K227" s="14">
        <f t="shared" si="200"/>
        <v>11.88</v>
      </c>
      <c r="L227" s="14">
        <f t="shared" si="201"/>
        <v>11.25</v>
      </c>
      <c r="M227" s="14">
        <f t="shared" si="216"/>
        <v>12.5</v>
      </c>
      <c r="N227" s="222"/>
      <c r="O227" s="16">
        <f t="shared" si="183"/>
        <v>0</v>
      </c>
      <c r="P227" s="121"/>
      <c r="Q227" s="124"/>
      <c r="R227" s="121"/>
      <c r="S227" s="121"/>
      <c r="T227" s="121"/>
      <c r="U227" s="33">
        <f t="shared" si="217"/>
        <v>0</v>
      </c>
      <c r="V227" s="34">
        <f>U227*($G225+$O225)</f>
        <v>0</v>
      </c>
      <c r="W227" s="34">
        <f>U227*($M225+$O225)</f>
        <v>0</v>
      </c>
      <c r="X227" s="273"/>
      <c r="Y227" s="274"/>
      <c r="Z227" s="273"/>
      <c r="AA227" s="273"/>
      <c r="AB227" s="273"/>
      <c r="AC227" s="33">
        <f t="shared" si="218"/>
        <v>0</v>
      </c>
      <c r="AD227" s="34">
        <f>AC227*($G225+$O225)</f>
        <v>0</v>
      </c>
      <c r="AE227" s="34">
        <f>AC227*($M225+$O225)</f>
        <v>0</v>
      </c>
      <c r="AF227" s="121"/>
      <c r="AG227" s="124"/>
      <c r="AH227" s="121"/>
      <c r="AI227" s="121"/>
      <c r="AJ227" s="121"/>
      <c r="AK227" s="33">
        <f t="shared" si="219"/>
        <v>0</v>
      </c>
      <c r="AL227" s="34">
        <f>AK227*($G225+$O225)</f>
        <v>0</v>
      </c>
      <c r="AM227" s="34">
        <f>AK227*($M225+$O225)</f>
        <v>0</v>
      </c>
      <c r="AN227" s="273"/>
      <c r="AO227" s="274"/>
      <c r="AP227" s="273"/>
      <c r="AQ227" s="273"/>
      <c r="AR227" s="273"/>
      <c r="AS227" s="33">
        <f t="shared" si="220"/>
        <v>0</v>
      </c>
      <c r="AT227" s="34">
        <f>AS227*($G225+$O225)</f>
        <v>0</v>
      </c>
      <c r="AU227" s="34">
        <f>AS227*($M225+$O225)</f>
        <v>0</v>
      </c>
      <c r="AV227" s="226">
        <f t="shared" si="196"/>
        <v>0</v>
      </c>
      <c r="AW227" s="114">
        <f t="shared" si="206"/>
        <v>0</v>
      </c>
      <c r="AX227" s="114">
        <f t="shared" si="207"/>
        <v>0</v>
      </c>
      <c r="AY227" s="114"/>
    </row>
    <row r="228" spans="1:51" ht="26" customHeight="1">
      <c r="A228" s="497"/>
      <c r="B228" s="508"/>
      <c r="C228" s="509"/>
      <c r="D228" s="154" t="s">
        <v>590</v>
      </c>
      <c r="E228" s="154" t="s">
        <v>554</v>
      </c>
      <c r="F228" s="265">
        <v>25</v>
      </c>
      <c r="G228" s="244">
        <v>12.5</v>
      </c>
      <c r="H228" s="244">
        <v>11.88</v>
      </c>
      <c r="I228" s="244">
        <f t="shared" si="185"/>
        <v>11.25</v>
      </c>
      <c r="J228" s="13"/>
      <c r="K228" s="13"/>
      <c r="L228" s="13"/>
      <c r="M228" s="13"/>
      <c r="N228" s="224"/>
      <c r="O228" s="223">
        <f t="shared" si="183"/>
        <v>0</v>
      </c>
      <c r="P228" s="121"/>
      <c r="Q228" s="124"/>
      <c r="R228" s="121"/>
      <c r="S228" s="121"/>
      <c r="T228" s="121"/>
      <c r="U228" s="33">
        <f t="shared" ref="U228" si="221">SUM(P228:T228)</f>
        <v>0</v>
      </c>
      <c r="V228" s="34">
        <f t="shared" ref="V228:V239" si="222">U228*($G225+$O225)</f>
        <v>0</v>
      </c>
      <c r="W228" s="34">
        <f t="shared" ref="W228:W239" si="223">U228*($M225+$O225)</f>
        <v>0</v>
      </c>
      <c r="X228" s="273"/>
      <c r="Y228" s="274"/>
      <c r="Z228" s="273"/>
      <c r="AA228" s="273"/>
      <c r="AB228" s="273"/>
      <c r="AC228" s="33">
        <f t="shared" ref="AC228" si="224">SUM(X228:AB228)</f>
        <v>0</v>
      </c>
      <c r="AD228" s="34">
        <f t="shared" ref="AD228:AD239" si="225">AC228*($G225+$O225)</f>
        <v>0</v>
      </c>
      <c r="AE228" s="34">
        <f t="shared" ref="AE228:AE239" si="226">AC228*($M225+$O225)</f>
        <v>0</v>
      </c>
      <c r="AF228" s="121"/>
      <c r="AG228" s="124"/>
      <c r="AH228" s="121"/>
      <c r="AI228" s="121"/>
      <c r="AJ228" s="121"/>
      <c r="AK228" s="33">
        <f t="shared" ref="AK228" si="227">SUM(AF228:AJ228)</f>
        <v>0</v>
      </c>
      <c r="AL228" s="34">
        <f t="shared" ref="AL228:AL239" si="228">AK228*($G225+$O225)</f>
        <v>0</v>
      </c>
      <c r="AM228" s="34">
        <f t="shared" ref="AM228:AM239" si="229">AK228*($M225+$O225)</f>
        <v>0</v>
      </c>
      <c r="AN228" s="273"/>
      <c r="AO228" s="274"/>
      <c r="AP228" s="273"/>
      <c r="AQ228" s="273"/>
      <c r="AR228" s="273"/>
      <c r="AS228" s="33">
        <f t="shared" ref="AS228" si="230">SUM(AN228:AR228)</f>
        <v>0</v>
      </c>
      <c r="AT228" s="34">
        <f t="shared" ref="AT228:AT245" si="231">AS228*($G225+$O225)</f>
        <v>0</v>
      </c>
      <c r="AU228" s="34">
        <f t="shared" ref="AU228:AU245" si="232">AS228*($M225+$O225)</f>
        <v>0</v>
      </c>
      <c r="AV228" s="226">
        <f t="shared" si="196"/>
        <v>0</v>
      </c>
      <c r="AW228" s="114">
        <f t="shared" si="206"/>
        <v>0</v>
      </c>
      <c r="AX228" s="114">
        <f t="shared" si="207"/>
        <v>0</v>
      </c>
      <c r="AY228" s="114"/>
    </row>
    <row r="229" spans="1:51" ht="26" customHeight="1">
      <c r="A229" s="503" t="s">
        <v>591</v>
      </c>
      <c r="B229" s="510" t="s">
        <v>592</v>
      </c>
      <c r="C229" s="511"/>
      <c r="D229" s="242" t="s">
        <v>593</v>
      </c>
      <c r="E229" s="242" t="s">
        <v>554</v>
      </c>
      <c r="F229" s="264">
        <v>25</v>
      </c>
      <c r="G229" s="243">
        <v>12.5</v>
      </c>
      <c r="H229" s="243">
        <v>11.88</v>
      </c>
      <c r="I229" s="243">
        <f t="shared" si="185"/>
        <v>11.25</v>
      </c>
      <c r="J229" s="14">
        <f t="shared" si="199"/>
        <v>12.5</v>
      </c>
      <c r="K229" s="14">
        <f t="shared" si="200"/>
        <v>11.88</v>
      </c>
      <c r="L229" s="14">
        <f t="shared" si="201"/>
        <v>11.25</v>
      </c>
      <c r="M229" s="14">
        <f t="shared" ref="M229:M234" si="233">IF($AX$252="",J229, IF($AX$252="SILVER (5%)",K229, IF($AX$252="GOLD (10%)",L229)))</f>
        <v>12.5</v>
      </c>
      <c r="N229" s="222"/>
      <c r="O229" s="16">
        <f t="shared" si="183"/>
        <v>0</v>
      </c>
      <c r="P229" s="121"/>
      <c r="Q229" s="124"/>
      <c r="R229" s="121"/>
      <c r="S229" s="121"/>
      <c r="T229" s="121"/>
      <c r="U229" s="33">
        <f t="shared" si="217"/>
        <v>0</v>
      </c>
      <c r="V229" s="34">
        <f t="shared" si="222"/>
        <v>0</v>
      </c>
      <c r="W229" s="34">
        <f t="shared" si="223"/>
        <v>0</v>
      </c>
      <c r="X229" s="273"/>
      <c r="Y229" s="274"/>
      <c r="Z229" s="273"/>
      <c r="AA229" s="273"/>
      <c r="AB229" s="273"/>
      <c r="AC229" s="33">
        <f t="shared" si="218"/>
        <v>0</v>
      </c>
      <c r="AD229" s="34">
        <f t="shared" si="225"/>
        <v>0</v>
      </c>
      <c r="AE229" s="34">
        <f t="shared" si="226"/>
        <v>0</v>
      </c>
      <c r="AF229" s="121"/>
      <c r="AG229" s="124"/>
      <c r="AH229" s="121"/>
      <c r="AI229" s="121"/>
      <c r="AJ229" s="121"/>
      <c r="AK229" s="33">
        <f t="shared" si="219"/>
        <v>0</v>
      </c>
      <c r="AL229" s="34">
        <f t="shared" si="228"/>
        <v>0</v>
      </c>
      <c r="AM229" s="34">
        <f t="shared" si="229"/>
        <v>0</v>
      </c>
      <c r="AN229" s="273"/>
      <c r="AO229" s="274"/>
      <c r="AP229" s="273"/>
      <c r="AQ229" s="273"/>
      <c r="AR229" s="273"/>
      <c r="AS229" s="33">
        <f t="shared" si="220"/>
        <v>0</v>
      </c>
      <c r="AT229" s="34">
        <f t="shared" si="231"/>
        <v>0</v>
      </c>
      <c r="AU229" s="34">
        <f t="shared" si="232"/>
        <v>0</v>
      </c>
      <c r="AV229" s="226">
        <f t="shared" si="196"/>
        <v>0</v>
      </c>
      <c r="AW229" s="114">
        <f t="shared" si="206"/>
        <v>0</v>
      </c>
      <c r="AX229" s="114">
        <f t="shared" si="207"/>
        <v>0</v>
      </c>
      <c r="AY229" s="114"/>
    </row>
    <row r="230" spans="1:51" ht="26" customHeight="1">
      <c r="A230" s="522"/>
      <c r="B230" s="523"/>
      <c r="C230" s="524"/>
      <c r="D230" s="252" t="s">
        <v>586</v>
      </c>
      <c r="E230" s="252" t="s">
        <v>554</v>
      </c>
      <c r="F230" s="266">
        <v>25</v>
      </c>
      <c r="G230" s="253">
        <v>12.5</v>
      </c>
      <c r="H230" s="253">
        <v>11.88</v>
      </c>
      <c r="I230" s="253">
        <f t="shared" si="185"/>
        <v>11.25</v>
      </c>
      <c r="J230" s="14">
        <f t="shared" si="199"/>
        <v>12.5</v>
      </c>
      <c r="K230" s="14">
        <f t="shared" si="200"/>
        <v>11.88</v>
      </c>
      <c r="L230" s="14">
        <f t="shared" si="201"/>
        <v>11.25</v>
      </c>
      <c r="M230" s="14">
        <f t="shared" si="233"/>
        <v>12.5</v>
      </c>
      <c r="N230" s="222"/>
      <c r="O230" s="16">
        <f t="shared" si="183"/>
        <v>0</v>
      </c>
      <c r="P230" s="121"/>
      <c r="Q230" s="124"/>
      <c r="R230" s="121"/>
      <c r="S230" s="121"/>
      <c r="T230" s="121"/>
      <c r="U230" s="33">
        <f t="shared" si="217"/>
        <v>0</v>
      </c>
      <c r="V230" s="34">
        <f t="shared" si="222"/>
        <v>0</v>
      </c>
      <c r="W230" s="34">
        <f t="shared" si="223"/>
        <v>0</v>
      </c>
      <c r="X230" s="273"/>
      <c r="Y230" s="274"/>
      <c r="Z230" s="273"/>
      <c r="AA230" s="273"/>
      <c r="AB230" s="273"/>
      <c r="AC230" s="33">
        <f t="shared" si="218"/>
        <v>0</v>
      </c>
      <c r="AD230" s="34">
        <f t="shared" si="225"/>
        <v>0</v>
      </c>
      <c r="AE230" s="34">
        <f t="shared" si="226"/>
        <v>0</v>
      </c>
      <c r="AF230" s="121"/>
      <c r="AG230" s="124"/>
      <c r="AH230" s="121"/>
      <c r="AI230" s="121"/>
      <c r="AJ230" s="121"/>
      <c r="AK230" s="33">
        <f t="shared" si="219"/>
        <v>0</v>
      </c>
      <c r="AL230" s="34">
        <f t="shared" si="228"/>
        <v>0</v>
      </c>
      <c r="AM230" s="34">
        <f t="shared" si="229"/>
        <v>0</v>
      </c>
      <c r="AN230" s="273"/>
      <c r="AO230" s="274"/>
      <c r="AP230" s="273"/>
      <c r="AQ230" s="273"/>
      <c r="AR230" s="273"/>
      <c r="AS230" s="33">
        <f t="shared" si="220"/>
        <v>0</v>
      </c>
      <c r="AT230" s="34">
        <f t="shared" si="231"/>
        <v>0</v>
      </c>
      <c r="AU230" s="34">
        <f t="shared" si="232"/>
        <v>0</v>
      </c>
      <c r="AV230" s="226">
        <f t="shared" si="196"/>
        <v>0</v>
      </c>
      <c r="AW230" s="114">
        <f t="shared" si="206"/>
        <v>0</v>
      </c>
      <c r="AX230" s="114">
        <f t="shared" si="207"/>
        <v>0</v>
      </c>
      <c r="AY230" s="114"/>
    </row>
    <row r="231" spans="1:51" ht="26" customHeight="1">
      <c r="A231" s="250"/>
      <c r="B231" s="251" t="s">
        <v>594</v>
      </c>
      <c r="C231" s="251"/>
      <c r="D231" s="254"/>
      <c r="E231" s="254"/>
      <c r="F231" s="255"/>
      <c r="G231" s="255"/>
      <c r="H231" s="241"/>
      <c r="I231" s="241"/>
      <c r="J231" s="14">
        <f t="shared" si="199"/>
        <v>0</v>
      </c>
      <c r="K231" s="14">
        <f t="shared" si="200"/>
        <v>0</v>
      </c>
      <c r="L231" s="14">
        <f t="shared" si="201"/>
        <v>0</v>
      </c>
      <c r="M231" s="14">
        <f t="shared" si="233"/>
        <v>0</v>
      </c>
      <c r="N231" s="222"/>
      <c r="O231" s="16">
        <f t="shared" si="183"/>
        <v>0</v>
      </c>
      <c r="P231" s="85" t="s">
        <v>187</v>
      </c>
      <c r="Q231" s="123" t="s">
        <v>188</v>
      </c>
      <c r="R231" s="85" t="s">
        <v>445</v>
      </c>
      <c r="S231" s="85" t="s">
        <v>446</v>
      </c>
      <c r="T231" s="85"/>
      <c r="U231" s="85"/>
      <c r="V231" s="44">
        <f t="shared" si="222"/>
        <v>0</v>
      </c>
      <c r="W231" s="44">
        <f t="shared" si="223"/>
        <v>0</v>
      </c>
      <c r="X231" s="85" t="s">
        <v>187</v>
      </c>
      <c r="Y231" s="123" t="s">
        <v>188</v>
      </c>
      <c r="Z231" s="85" t="s">
        <v>445</v>
      </c>
      <c r="AA231" s="85" t="s">
        <v>446</v>
      </c>
      <c r="AB231" s="85" t="s">
        <v>447</v>
      </c>
      <c r="AC231" s="85"/>
      <c r="AD231" s="44">
        <f t="shared" si="225"/>
        <v>0</v>
      </c>
      <c r="AE231" s="44">
        <f t="shared" si="226"/>
        <v>0</v>
      </c>
      <c r="AF231" s="85" t="s">
        <v>187</v>
      </c>
      <c r="AG231" s="123" t="s">
        <v>188</v>
      </c>
      <c r="AH231" s="85" t="s">
        <v>445</v>
      </c>
      <c r="AI231" s="85" t="s">
        <v>446</v>
      </c>
      <c r="AJ231" s="85"/>
      <c r="AK231" s="85"/>
      <c r="AL231" s="44">
        <f t="shared" si="228"/>
        <v>0</v>
      </c>
      <c r="AM231" s="44">
        <f t="shared" si="229"/>
        <v>0</v>
      </c>
      <c r="AN231" s="85" t="s">
        <v>187</v>
      </c>
      <c r="AO231" s="123" t="s">
        <v>188</v>
      </c>
      <c r="AP231" s="85" t="s">
        <v>445</v>
      </c>
      <c r="AQ231" s="85" t="s">
        <v>446</v>
      </c>
      <c r="AR231" s="85"/>
      <c r="AS231" s="85"/>
      <c r="AT231" s="44">
        <f t="shared" si="231"/>
        <v>0</v>
      </c>
      <c r="AU231" s="44">
        <f t="shared" si="232"/>
        <v>0</v>
      </c>
      <c r="AV231" s="229"/>
      <c r="AW231" s="114">
        <f t="shared" si="206"/>
        <v>0</v>
      </c>
      <c r="AX231" s="114">
        <f t="shared" si="207"/>
        <v>0</v>
      </c>
      <c r="AY231" s="114"/>
    </row>
    <row r="232" spans="1:51" s="45" customFormat="1" ht="26" customHeight="1">
      <c r="A232" s="502" t="s">
        <v>487</v>
      </c>
      <c r="B232" s="514" t="s">
        <v>245</v>
      </c>
      <c r="C232" s="515"/>
      <c r="D232" s="242" t="s">
        <v>474</v>
      </c>
      <c r="E232" s="242" t="s">
        <v>488</v>
      </c>
      <c r="F232" s="264">
        <v>25</v>
      </c>
      <c r="G232" s="243">
        <v>12.5</v>
      </c>
      <c r="H232" s="243">
        <v>11.88</v>
      </c>
      <c r="I232" s="243">
        <f t="shared" si="185"/>
        <v>11.25</v>
      </c>
      <c r="J232" s="14">
        <f t="shared" si="199"/>
        <v>12.5</v>
      </c>
      <c r="K232" s="14">
        <f t="shared" si="200"/>
        <v>11.88</v>
      </c>
      <c r="L232" s="14">
        <f t="shared" si="201"/>
        <v>11.25</v>
      </c>
      <c r="M232" s="14">
        <f t="shared" si="233"/>
        <v>12.5</v>
      </c>
      <c r="N232" s="222"/>
      <c r="O232" s="16">
        <f t="shared" si="183"/>
        <v>0</v>
      </c>
      <c r="P232" s="121"/>
      <c r="Q232" s="124"/>
      <c r="R232" s="121"/>
      <c r="S232" s="121"/>
      <c r="T232" s="121"/>
      <c r="U232" s="33">
        <f t="shared" ref="U232:U235" si="234">SUM(P232:T232)</f>
        <v>0</v>
      </c>
      <c r="V232" s="34">
        <f t="shared" si="222"/>
        <v>0</v>
      </c>
      <c r="W232" s="34">
        <f t="shared" si="223"/>
        <v>0</v>
      </c>
      <c r="X232" s="273"/>
      <c r="Y232" s="274"/>
      <c r="Z232" s="273"/>
      <c r="AA232" s="273"/>
      <c r="AB232" s="273"/>
      <c r="AC232" s="33">
        <f t="shared" ref="AC232:AC235" si="235">SUM(X232:AB232)</f>
        <v>0</v>
      </c>
      <c r="AD232" s="34">
        <f t="shared" si="225"/>
        <v>0</v>
      </c>
      <c r="AE232" s="34">
        <f t="shared" si="226"/>
        <v>0</v>
      </c>
      <c r="AF232" s="121"/>
      <c r="AG232" s="124"/>
      <c r="AH232" s="121"/>
      <c r="AI232" s="121"/>
      <c r="AJ232" s="121"/>
      <c r="AK232" s="33">
        <f t="shared" ref="AK232:AK235" si="236">SUM(AF232:AJ232)</f>
        <v>0</v>
      </c>
      <c r="AL232" s="34">
        <f t="shared" si="228"/>
        <v>0</v>
      </c>
      <c r="AM232" s="34">
        <f t="shared" si="229"/>
        <v>0</v>
      </c>
      <c r="AN232" s="273"/>
      <c r="AO232" s="274"/>
      <c r="AP232" s="273"/>
      <c r="AQ232" s="273"/>
      <c r="AR232" s="273"/>
      <c r="AS232" s="33">
        <f t="shared" ref="AS232:AS235" si="237">SUM(AN232:AR232)</f>
        <v>0</v>
      </c>
      <c r="AT232" s="34">
        <f t="shared" si="231"/>
        <v>0</v>
      </c>
      <c r="AU232" s="34">
        <f t="shared" si="232"/>
        <v>0</v>
      </c>
      <c r="AV232" s="226">
        <f t="shared" si="196"/>
        <v>0</v>
      </c>
      <c r="AW232" s="114">
        <f t="shared" si="206"/>
        <v>0</v>
      </c>
      <c r="AX232" s="114">
        <f t="shared" si="207"/>
        <v>0</v>
      </c>
      <c r="AY232" s="114"/>
    </row>
    <row r="233" spans="1:51" s="45" customFormat="1" ht="26" customHeight="1">
      <c r="A233" s="503"/>
      <c r="B233" s="510"/>
      <c r="C233" s="511"/>
      <c r="D233" s="242" t="s">
        <v>443</v>
      </c>
      <c r="E233" s="242" t="s">
        <v>488</v>
      </c>
      <c r="F233" s="264">
        <v>25</v>
      </c>
      <c r="G233" s="243">
        <v>12.5</v>
      </c>
      <c r="H233" s="243">
        <v>11.88</v>
      </c>
      <c r="I233" s="243">
        <f t="shared" si="185"/>
        <v>11.25</v>
      </c>
      <c r="J233" s="14">
        <f t="shared" si="199"/>
        <v>12.5</v>
      </c>
      <c r="K233" s="14">
        <f t="shared" si="200"/>
        <v>11.88</v>
      </c>
      <c r="L233" s="14">
        <f t="shared" si="201"/>
        <v>11.25</v>
      </c>
      <c r="M233" s="14">
        <f t="shared" si="233"/>
        <v>12.5</v>
      </c>
      <c r="N233" s="222"/>
      <c r="O233" s="16">
        <f t="shared" si="183"/>
        <v>0</v>
      </c>
      <c r="P233" s="121"/>
      <c r="Q233" s="124"/>
      <c r="R233" s="121"/>
      <c r="S233" s="121"/>
      <c r="T233" s="121"/>
      <c r="U233" s="33">
        <f t="shared" si="234"/>
        <v>0</v>
      </c>
      <c r="V233" s="34">
        <f t="shared" si="222"/>
        <v>0</v>
      </c>
      <c r="W233" s="34">
        <f t="shared" si="223"/>
        <v>0</v>
      </c>
      <c r="X233" s="273"/>
      <c r="Y233" s="274"/>
      <c r="Z233" s="273"/>
      <c r="AA233" s="273"/>
      <c r="AB233" s="273"/>
      <c r="AC233" s="33">
        <f t="shared" si="235"/>
        <v>0</v>
      </c>
      <c r="AD233" s="34">
        <f t="shared" si="225"/>
        <v>0</v>
      </c>
      <c r="AE233" s="34">
        <f t="shared" si="226"/>
        <v>0</v>
      </c>
      <c r="AF233" s="121"/>
      <c r="AG233" s="124"/>
      <c r="AH233" s="121"/>
      <c r="AI233" s="121"/>
      <c r="AJ233" s="121"/>
      <c r="AK233" s="33">
        <f t="shared" si="236"/>
        <v>0</v>
      </c>
      <c r="AL233" s="34">
        <f t="shared" si="228"/>
        <v>0</v>
      </c>
      <c r="AM233" s="34">
        <f t="shared" si="229"/>
        <v>0</v>
      </c>
      <c r="AN233" s="273"/>
      <c r="AO233" s="274"/>
      <c r="AP233" s="273"/>
      <c r="AQ233" s="273"/>
      <c r="AR233" s="273"/>
      <c r="AS233" s="33">
        <f t="shared" si="237"/>
        <v>0</v>
      </c>
      <c r="AT233" s="34">
        <f t="shared" si="231"/>
        <v>0</v>
      </c>
      <c r="AU233" s="34">
        <f t="shared" si="232"/>
        <v>0</v>
      </c>
      <c r="AV233" s="226">
        <f t="shared" si="196"/>
        <v>0</v>
      </c>
      <c r="AW233" s="114">
        <f t="shared" si="206"/>
        <v>0</v>
      </c>
      <c r="AX233" s="114">
        <f t="shared" si="207"/>
        <v>0</v>
      </c>
      <c r="AY233" s="114"/>
    </row>
    <row r="234" spans="1:51" s="45" customFormat="1" ht="26" customHeight="1">
      <c r="A234" s="497" t="s">
        <v>595</v>
      </c>
      <c r="B234" s="508" t="s">
        <v>596</v>
      </c>
      <c r="C234" s="509"/>
      <c r="D234" s="154" t="s">
        <v>597</v>
      </c>
      <c r="E234" s="154" t="s">
        <v>488</v>
      </c>
      <c r="F234" s="265">
        <v>25</v>
      </c>
      <c r="G234" s="244">
        <v>12.5</v>
      </c>
      <c r="H234" s="244">
        <v>11.88</v>
      </c>
      <c r="I234" s="244">
        <f t="shared" si="185"/>
        <v>11.25</v>
      </c>
      <c r="J234" s="14">
        <f t="shared" si="199"/>
        <v>12.5</v>
      </c>
      <c r="K234" s="14">
        <f t="shared" si="200"/>
        <v>11.88</v>
      </c>
      <c r="L234" s="14">
        <f t="shared" si="201"/>
        <v>11.25</v>
      </c>
      <c r="M234" s="14">
        <f t="shared" si="233"/>
        <v>12.5</v>
      </c>
      <c r="N234" s="222"/>
      <c r="O234" s="16">
        <f t="shared" si="183"/>
        <v>0</v>
      </c>
      <c r="P234" s="121"/>
      <c r="Q234" s="124"/>
      <c r="R234" s="121"/>
      <c r="S234" s="121"/>
      <c r="T234" s="121"/>
      <c r="U234" s="33">
        <f t="shared" si="234"/>
        <v>0</v>
      </c>
      <c r="V234" s="34">
        <f t="shared" si="222"/>
        <v>0</v>
      </c>
      <c r="W234" s="34">
        <f t="shared" si="223"/>
        <v>0</v>
      </c>
      <c r="X234" s="273"/>
      <c r="Y234" s="274"/>
      <c r="Z234" s="273"/>
      <c r="AA234" s="273"/>
      <c r="AB234" s="273"/>
      <c r="AC234" s="33">
        <f t="shared" si="235"/>
        <v>0</v>
      </c>
      <c r="AD234" s="34">
        <f t="shared" si="225"/>
        <v>0</v>
      </c>
      <c r="AE234" s="34">
        <f t="shared" si="226"/>
        <v>0</v>
      </c>
      <c r="AF234" s="121"/>
      <c r="AG234" s="124"/>
      <c r="AH234" s="121"/>
      <c r="AI234" s="121"/>
      <c r="AJ234" s="121"/>
      <c r="AK234" s="33">
        <f t="shared" si="236"/>
        <v>0</v>
      </c>
      <c r="AL234" s="34">
        <f t="shared" si="228"/>
        <v>0</v>
      </c>
      <c r="AM234" s="34">
        <f t="shared" si="229"/>
        <v>0</v>
      </c>
      <c r="AN234" s="273"/>
      <c r="AO234" s="274"/>
      <c r="AP234" s="273"/>
      <c r="AQ234" s="273"/>
      <c r="AR234" s="273"/>
      <c r="AS234" s="33">
        <f t="shared" si="237"/>
        <v>0</v>
      </c>
      <c r="AT234" s="34">
        <f t="shared" si="231"/>
        <v>0</v>
      </c>
      <c r="AU234" s="34">
        <f t="shared" si="232"/>
        <v>0</v>
      </c>
      <c r="AV234" s="226">
        <f t="shared" si="196"/>
        <v>0</v>
      </c>
      <c r="AW234" s="114">
        <f t="shared" si="206"/>
        <v>0</v>
      </c>
      <c r="AX234" s="114">
        <f t="shared" si="207"/>
        <v>0</v>
      </c>
      <c r="AY234" s="114"/>
    </row>
    <row r="235" spans="1:51" ht="26" customHeight="1">
      <c r="A235" s="516"/>
      <c r="B235" s="512"/>
      <c r="C235" s="513"/>
      <c r="D235" s="154" t="s">
        <v>598</v>
      </c>
      <c r="E235" s="154" t="s">
        <v>488</v>
      </c>
      <c r="F235" s="265">
        <v>25</v>
      </c>
      <c r="G235" s="244">
        <v>12.5</v>
      </c>
      <c r="H235" s="244">
        <v>11.88</v>
      </c>
      <c r="I235" s="244">
        <f t="shared" si="185"/>
        <v>11.25</v>
      </c>
      <c r="J235" s="13"/>
      <c r="K235" s="13"/>
      <c r="L235" s="13"/>
      <c r="M235" s="13"/>
      <c r="N235" s="224"/>
      <c r="O235" s="223">
        <f t="shared" si="183"/>
        <v>0</v>
      </c>
      <c r="P235" s="121"/>
      <c r="Q235" s="124"/>
      <c r="R235" s="121"/>
      <c r="S235" s="121"/>
      <c r="T235" s="121"/>
      <c r="U235" s="33">
        <f t="shared" si="234"/>
        <v>0</v>
      </c>
      <c r="V235" s="34">
        <f t="shared" si="222"/>
        <v>0</v>
      </c>
      <c r="W235" s="34">
        <f t="shared" si="223"/>
        <v>0</v>
      </c>
      <c r="X235" s="273"/>
      <c r="Y235" s="274"/>
      <c r="Z235" s="273"/>
      <c r="AA235" s="273"/>
      <c r="AB235" s="273"/>
      <c r="AC235" s="33">
        <f t="shared" si="235"/>
        <v>0</v>
      </c>
      <c r="AD235" s="34">
        <f t="shared" si="225"/>
        <v>0</v>
      </c>
      <c r="AE235" s="34">
        <f t="shared" si="226"/>
        <v>0</v>
      </c>
      <c r="AF235" s="121"/>
      <c r="AG235" s="124"/>
      <c r="AH235" s="121"/>
      <c r="AI235" s="121"/>
      <c r="AJ235" s="121"/>
      <c r="AK235" s="33">
        <f t="shared" si="236"/>
        <v>0</v>
      </c>
      <c r="AL235" s="34">
        <f t="shared" si="228"/>
        <v>0</v>
      </c>
      <c r="AM235" s="34">
        <f t="shared" si="229"/>
        <v>0</v>
      </c>
      <c r="AN235" s="273"/>
      <c r="AO235" s="274"/>
      <c r="AP235" s="273"/>
      <c r="AQ235" s="273"/>
      <c r="AR235" s="273"/>
      <c r="AS235" s="33">
        <f t="shared" si="237"/>
        <v>0</v>
      </c>
      <c r="AT235" s="34">
        <f t="shared" si="231"/>
        <v>0</v>
      </c>
      <c r="AU235" s="34">
        <f t="shared" si="232"/>
        <v>0</v>
      </c>
      <c r="AV235" s="226">
        <f t="shared" si="196"/>
        <v>0</v>
      </c>
      <c r="AW235" s="114">
        <f t="shared" si="206"/>
        <v>0</v>
      </c>
      <c r="AX235" s="114">
        <f t="shared" si="207"/>
        <v>0</v>
      </c>
      <c r="AY235" s="114"/>
    </row>
    <row r="236" spans="1:51" ht="26" customHeight="1">
      <c r="A236" s="237"/>
      <c r="B236" s="238" t="s">
        <v>599</v>
      </c>
      <c r="C236" s="238"/>
      <c r="D236" s="239"/>
      <c r="E236" s="239"/>
      <c r="F236" s="240"/>
      <c r="G236" s="240"/>
      <c r="H236" s="241"/>
      <c r="I236" s="241"/>
      <c r="J236" s="14">
        <f t="shared" si="199"/>
        <v>0</v>
      </c>
      <c r="K236" s="14">
        <f t="shared" si="200"/>
        <v>0</v>
      </c>
      <c r="L236" s="14">
        <f t="shared" si="201"/>
        <v>0</v>
      </c>
      <c r="M236" s="14">
        <f>IF($AX$252="",J236, IF($AX$252="SILVER (5%)",K236, IF($AX$252="GOLD (10%)",L236)))</f>
        <v>0</v>
      </c>
      <c r="N236" s="222"/>
      <c r="O236" s="16">
        <f t="shared" si="183"/>
        <v>0</v>
      </c>
      <c r="P236" s="85" t="s">
        <v>448</v>
      </c>
      <c r="Q236" s="123" t="s">
        <v>193</v>
      </c>
      <c r="R236" s="85" t="s">
        <v>194</v>
      </c>
      <c r="S236" s="85" t="s">
        <v>9</v>
      </c>
      <c r="T236" s="85"/>
      <c r="U236" s="85"/>
      <c r="V236" s="44">
        <f t="shared" si="222"/>
        <v>0</v>
      </c>
      <c r="W236" s="44">
        <f t="shared" si="223"/>
        <v>0</v>
      </c>
      <c r="X236" s="85" t="s">
        <v>448</v>
      </c>
      <c r="Y236" s="123" t="s">
        <v>193</v>
      </c>
      <c r="Z236" s="85" t="s">
        <v>194</v>
      </c>
      <c r="AA236" s="85" t="s">
        <v>9</v>
      </c>
      <c r="AB236" s="85"/>
      <c r="AC236" s="85"/>
      <c r="AD236" s="44">
        <f t="shared" si="225"/>
        <v>0</v>
      </c>
      <c r="AE236" s="44">
        <f t="shared" si="226"/>
        <v>0</v>
      </c>
      <c r="AF236" s="85" t="s">
        <v>448</v>
      </c>
      <c r="AG236" s="123" t="s">
        <v>193</v>
      </c>
      <c r="AH236" s="85" t="s">
        <v>194</v>
      </c>
      <c r="AI236" s="85" t="s">
        <v>9</v>
      </c>
      <c r="AJ236" s="85"/>
      <c r="AK236" s="85"/>
      <c r="AL236" s="44">
        <f t="shared" si="228"/>
        <v>0</v>
      </c>
      <c r="AM236" s="44">
        <f t="shared" si="229"/>
        <v>0</v>
      </c>
      <c r="AN236" s="85" t="s">
        <v>448</v>
      </c>
      <c r="AO236" s="123" t="s">
        <v>193</v>
      </c>
      <c r="AP236" s="85" t="s">
        <v>194</v>
      </c>
      <c r="AQ236" s="85" t="s">
        <v>9</v>
      </c>
      <c r="AR236" s="85"/>
      <c r="AS236" s="85"/>
      <c r="AT236" s="44">
        <f t="shared" si="231"/>
        <v>0</v>
      </c>
      <c r="AU236" s="44">
        <f t="shared" si="232"/>
        <v>0</v>
      </c>
      <c r="AV236" s="229"/>
      <c r="AW236" s="114">
        <f t="shared" si="206"/>
        <v>0</v>
      </c>
      <c r="AX236" s="114">
        <f t="shared" si="207"/>
        <v>0</v>
      </c>
      <c r="AY236" s="114"/>
    </row>
    <row r="237" spans="1:51" ht="26" customHeight="1">
      <c r="A237" s="517" t="s">
        <v>600</v>
      </c>
      <c r="B237" s="518" t="s">
        <v>601</v>
      </c>
      <c r="C237" s="519"/>
      <c r="D237" s="154" t="s">
        <v>602</v>
      </c>
      <c r="E237" s="154" t="s">
        <v>489</v>
      </c>
      <c r="F237" s="265">
        <v>25</v>
      </c>
      <c r="G237" s="244">
        <v>12.5</v>
      </c>
      <c r="H237" s="244">
        <v>11.88</v>
      </c>
      <c r="I237" s="244">
        <f t="shared" si="185"/>
        <v>11.25</v>
      </c>
      <c r="J237" s="14">
        <f t="shared" si="199"/>
        <v>12.5</v>
      </c>
      <c r="K237" s="14">
        <f t="shared" si="200"/>
        <v>11.88</v>
      </c>
      <c r="L237" s="14">
        <f t="shared" si="201"/>
        <v>11.25</v>
      </c>
      <c r="M237" s="14">
        <f>IF($AX$252="",J237, IF($AX$252="SILVER (5%)",K237, IF($AX$252="GOLD (10%)",L237)))</f>
        <v>12.5</v>
      </c>
      <c r="N237" s="222"/>
      <c r="O237" s="16">
        <f t="shared" si="183"/>
        <v>0</v>
      </c>
      <c r="P237" s="121"/>
      <c r="Q237" s="124"/>
      <c r="R237" s="121"/>
      <c r="S237" s="121"/>
      <c r="T237" s="121"/>
      <c r="U237" s="33">
        <f>SUM(P237:T237)</f>
        <v>0</v>
      </c>
      <c r="V237" s="34">
        <f t="shared" si="222"/>
        <v>0</v>
      </c>
      <c r="W237" s="34">
        <f t="shared" si="223"/>
        <v>0</v>
      </c>
      <c r="X237" s="273"/>
      <c r="Y237" s="274"/>
      <c r="Z237" s="273"/>
      <c r="AA237" s="273"/>
      <c r="AB237" s="273"/>
      <c r="AC237" s="33">
        <f>SUM(X237:AB237)</f>
        <v>0</v>
      </c>
      <c r="AD237" s="34">
        <f t="shared" si="225"/>
        <v>0</v>
      </c>
      <c r="AE237" s="34">
        <f t="shared" si="226"/>
        <v>0</v>
      </c>
      <c r="AF237" s="121"/>
      <c r="AG237" s="124"/>
      <c r="AH237" s="121"/>
      <c r="AI237" s="121"/>
      <c r="AJ237" s="121"/>
      <c r="AK237" s="33">
        <f>SUM(AF237:AJ237)</f>
        <v>0</v>
      </c>
      <c r="AL237" s="34">
        <f t="shared" si="228"/>
        <v>0</v>
      </c>
      <c r="AM237" s="34">
        <f t="shared" si="229"/>
        <v>0</v>
      </c>
      <c r="AN237" s="273"/>
      <c r="AO237" s="274"/>
      <c r="AP237" s="273"/>
      <c r="AQ237" s="273"/>
      <c r="AR237" s="273"/>
      <c r="AS237" s="33">
        <f>SUM(AN237:AR237)</f>
        <v>0</v>
      </c>
      <c r="AT237" s="34">
        <f t="shared" si="231"/>
        <v>0</v>
      </c>
      <c r="AU237" s="34">
        <f t="shared" si="232"/>
        <v>0</v>
      </c>
      <c r="AV237" s="226">
        <f t="shared" si="196"/>
        <v>0</v>
      </c>
      <c r="AW237" s="114">
        <f t="shared" si="206"/>
        <v>0</v>
      </c>
      <c r="AX237" s="114">
        <f t="shared" si="207"/>
        <v>0</v>
      </c>
      <c r="AY237" s="114"/>
    </row>
    <row r="238" spans="1:51" ht="26" customHeight="1">
      <c r="A238" s="498"/>
      <c r="B238" s="520"/>
      <c r="C238" s="521"/>
      <c r="D238" s="256" t="s">
        <v>603</v>
      </c>
      <c r="E238" s="256" t="s">
        <v>489</v>
      </c>
      <c r="F238" s="267">
        <v>25</v>
      </c>
      <c r="G238" s="257">
        <v>12.5</v>
      </c>
      <c r="H238" s="244">
        <v>11.88</v>
      </c>
      <c r="I238" s="244">
        <f t="shared" si="185"/>
        <v>11.25</v>
      </c>
      <c r="J238" s="13"/>
      <c r="K238" s="13"/>
      <c r="L238" s="13"/>
      <c r="M238" s="13"/>
      <c r="N238" s="224"/>
      <c r="O238" s="223">
        <f t="shared" si="183"/>
        <v>0</v>
      </c>
      <c r="P238" s="121"/>
      <c r="Q238" s="124"/>
      <c r="R238" s="121"/>
      <c r="S238" s="121"/>
      <c r="T238" s="121"/>
      <c r="U238" s="33">
        <f>SUM(P238:T238)</f>
        <v>0</v>
      </c>
      <c r="V238" s="34">
        <f t="shared" si="222"/>
        <v>0</v>
      </c>
      <c r="W238" s="34">
        <f t="shared" si="223"/>
        <v>0</v>
      </c>
      <c r="X238" s="273"/>
      <c r="Y238" s="274"/>
      <c r="Z238" s="273"/>
      <c r="AA238" s="273"/>
      <c r="AB238" s="273"/>
      <c r="AC238" s="33">
        <f>SUM(X238:AB238)</f>
        <v>0</v>
      </c>
      <c r="AD238" s="34">
        <f t="shared" si="225"/>
        <v>0</v>
      </c>
      <c r="AE238" s="34">
        <f t="shared" si="226"/>
        <v>0</v>
      </c>
      <c r="AF238" s="121"/>
      <c r="AG238" s="124"/>
      <c r="AH238" s="121"/>
      <c r="AI238" s="121"/>
      <c r="AJ238" s="121"/>
      <c r="AK238" s="33">
        <f>SUM(AF238:AJ238)</f>
        <v>0</v>
      </c>
      <c r="AL238" s="34">
        <f t="shared" si="228"/>
        <v>0</v>
      </c>
      <c r="AM238" s="34">
        <f t="shared" si="229"/>
        <v>0</v>
      </c>
      <c r="AN238" s="273"/>
      <c r="AO238" s="274"/>
      <c r="AP238" s="273"/>
      <c r="AQ238" s="273"/>
      <c r="AR238" s="273"/>
      <c r="AS238" s="33">
        <f>SUM(AN238:AR238)</f>
        <v>0</v>
      </c>
      <c r="AT238" s="34">
        <f t="shared" si="231"/>
        <v>0</v>
      </c>
      <c r="AU238" s="34">
        <f t="shared" si="232"/>
        <v>0</v>
      </c>
      <c r="AV238" s="226">
        <f t="shared" si="196"/>
        <v>0</v>
      </c>
      <c r="AW238" s="114">
        <f t="shared" si="206"/>
        <v>0</v>
      </c>
      <c r="AX238" s="114">
        <f t="shared" si="207"/>
        <v>0</v>
      </c>
      <c r="AY238" s="114"/>
    </row>
    <row r="239" spans="1:51" ht="26" customHeight="1">
      <c r="A239" s="250"/>
      <c r="B239" s="251" t="s">
        <v>604</v>
      </c>
      <c r="C239" s="251"/>
      <c r="D239" s="254"/>
      <c r="E239" s="254"/>
      <c r="F239" s="255"/>
      <c r="G239" s="255"/>
      <c r="H239" s="241"/>
      <c r="I239" s="241"/>
      <c r="J239" s="14">
        <f t="shared" si="199"/>
        <v>0</v>
      </c>
      <c r="K239" s="14">
        <f t="shared" si="200"/>
        <v>0</v>
      </c>
      <c r="L239" s="14">
        <f t="shared" si="201"/>
        <v>0</v>
      </c>
      <c r="M239" s="14">
        <f t="shared" ref="M239:M244" si="238">IF($AX$252="",J239, IF($AX$252="SILVER (5%)",K239, IF($AX$252="GOLD (10%)",L239)))</f>
        <v>0</v>
      </c>
      <c r="N239" s="222"/>
      <c r="O239" s="16">
        <f t="shared" si="183"/>
        <v>0</v>
      </c>
      <c r="P239" s="388" t="s">
        <v>444</v>
      </c>
      <c r="Q239" s="389"/>
      <c r="R239" s="389"/>
      <c r="S239" s="389"/>
      <c r="T239" s="390"/>
      <c r="U239" s="85"/>
      <c r="V239" s="44">
        <f t="shared" si="222"/>
        <v>0</v>
      </c>
      <c r="W239" s="44">
        <f t="shared" si="223"/>
        <v>0</v>
      </c>
      <c r="X239" s="388" t="s">
        <v>444</v>
      </c>
      <c r="Y239" s="389"/>
      <c r="Z239" s="389"/>
      <c r="AA239" s="389"/>
      <c r="AB239" s="390"/>
      <c r="AC239" s="85"/>
      <c r="AD239" s="44">
        <f t="shared" si="225"/>
        <v>0</v>
      </c>
      <c r="AE239" s="44">
        <f t="shared" si="226"/>
        <v>0</v>
      </c>
      <c r="AF239" s="388" t="s">
        <v>444</v>
      </c>
      <c r="AG239" s="389"/>
      <c r="AH239" s="389"/>
      <c r="AI239" s="389"/>
      <c r="AJ239" s="390"/>
      <c r="AK239" s="85"/>
      <c r="AL239" s="44">
        <f t="shared" si="228"/>
        <v>0</v>
      </c>
      <c r="AM239" s="44">
        <f t="shared" si="229"/>
        <v>0</v>
      </c>
      <c r="AN239" s="388" t="s">
        <v>444</v>
      </c>
      <c r="AO239" s="389"/>
      <c r="AP239" s="389"/>
      <c r="AQ239" s="389"/>
      <c r="AR239" s="390"/>
      <c r="AS239" s="85"/>
      <c r="AT239" s="34">
        <f t="shared" si="231"/>
        <v>0</v>
      </c>
      <c r="AU239" s="34">
        <f t="shared" si="232"/>
        <v>0</v>
      </c>
      <c r="AV239" s="230"/>
      <c r="AW239" s="114">
        <f t="shared" si="206"/>
        <v>0</v>
      </c>
      <c r="AX239" s="114">
        <f t="shared" si="207"/>
        <v>0</v>
      </c>
      <c r="AY239" s="114"/>
    </row>
    <row r="240" spans="1:51" ht="26" customHeight="1">
      <c r="A240" s="245" t="s">
        <v>26</v>
      </c>
      <c r="B240" s="514" t="s">
        <v>27</v>
      </c>
      <c r="C240" s="515"/>
      <c r="D240" s="252" t="s">
        <v>0</v>
      </c>
      <c r="E240" s="242" t="s">
        <v>483</v>
      </c>
      <c r="F240" s="264">
        <v>25</v>
      </c>
      <c r="G240" s="243">
        <v>12.5</v>
      </c>
      <c r="H240" s="243">
        <v>11.88</v>
      </c>
      <c r="I240" s="243">
        <f t="shared" si="185"/>
        <v>11.25</v>
      </c>
      <c r="J240" s="14">
        <f t="shared" si="199"/>
        <v>12.5</v>
      </c>
      <c r="K240" s="14">
        <f t="shared" si="200"/>
        <v>11.88</v>
      </c>
      <c r="L240" s="14">
        <f t="shared" si="201"/>
        <v>11.25</v>
      </c>
      <c r="M240" s="14">
        <f t="shared" si="238"/>
        <v>12.5</v>
      </c>
      <c r="N240" s="222"/>
      <c r="O240" s="16">
        <f t="shared" si="183"/>
        <v>0</v>
      </c>
      <c r="P240" s="416"/>
      <c r="Q240" s="417"/>
      <c r="R240" s="417"/>
      <c r="S240" s="417"/>
      <c r="T240" s="418"/>
      <c r="U240" s="33">
        <f t="shared" ref="U240:U245" si="239">SUM(P240:T240)</f>
        <v>0</v>
      </c>
      <c r="V240" s="34">
        <f t="shared" ref="V240" si="240">U240*($G240+$O240)</f>
        <v>0</v>
      </c>
      <c r="W240" s="34">
        <f t="shared" ref="W240" si="241">U240*($M240+$O240)</f>
        <v>0</v>
      </c>
      <c r="X240" s="435"/>
      <c r="Y240" s="436"/>
      <c r="Z240" s="436"/>
      <c r="AA240" s="436"/>
      <c r="AB240" s="437"/>
      <c r="AC240" s="33">
        <f t="shared" ref="AC240:AC245" si="242">SUM(X240:AB240)</f>
        <v>0</v>
      </c>
      <c r="AD240" s="34">
        <f t="shared" ref="AD240" si="243">AC240*($G240+$O240)</f>
        <v>0</v>
      </c>
      <c r="AE240" s="34">
        <f t="shared" ref="AE240" si="244">AC240*($M240+$O240)</f>
        <v>0</v>
      </c>
      <c r="AF240" s="416"/>
      <c r="AG240" s="417"/>
      <c r="AH240" s="417"/>
      <c r="AI240" s="417"/>
      <c r="AJ240" s="418"/>
      <c r="AK240" s="33">
        <f t="shared" ref="AK240:AK245" si="245">SUM(AF240:AJ240)</f>
        <v>0</v>
      </c>
      <c r="AL240" s="34">
        <f t="shared" ref="AL240" si="246">AK240*($G240+$O240)</f>
        <v>0</v>
      </c>
      <c r="AM240" s="34">
        <f t="shared" ref="AM240" si="247">AK240*($M240+$O240)</f>
        <v>0</v>
      </c>
      <c r="AN240" s="435"/>
      <c r="AO240" s="436"/>
      <c r="AP240" s="436"/>
      <c r="AQ240" s="436"/>
      <c r="AR240" s="437"/>
      <c r="AS240" s="33">
        <f t="shared" ref="AS240:AS245" si="248">SUM(AN240:AR240)</f>
        <v>0</v>
      </c>
      <c r="AT240" s="34">
        <f t="shared" si="231"/>
        <v>0</v>
      </c>
      <c r="AU240" s="34">
        <f t="shared" si="232"/>
        <v>0</v>
      </c>
      <c r="AV240" s="226">
        <f t="shared" si="196"/>
        <v>0</v>
      </c>
      <c r="AW240" s="114">
        <f t="shared" si="206"/>
        <v>0</v>
      </c>
      <c r="AX240" s="114">
        <f t="shared" si="207"/>
        <v>0</v>
      </c>
      <c r="AY240" s="114"/>
    </row>
    <row r="241" spans="1:51" ht="26" customHeight="1">
      <c r="A241" s="258" t="s">
        <v>28</v>
      </c>
      <c r="B241" s="508" t="s">
        <v>29</v>
      </c>
      <c r="C241" s="509"/>
      <c r="D241" s="259"/>
      <c r="E241" s="154" t="s">
        <v>2</v>
      </c>
      <c r="F241" s="265">
        <v>2</v>
      </c>
      <c r="G241" s="244">
        <v>1</v>
      </c>
      <c r="H241" s="244">
        <v>0.95</v>
      </c>
      <c r="I241" s="244">
        <f t="shared" si="185"/>
        <v>0.9</v>
      </c>
      <c r="J241" s="14">
        <f t="shared" si="199"/>
        <v>1</v>
      </c>
      <c r="K241" s="14">
        <f t="shared" si="200"/>
        <v>0.95</v>
      </c>
      <c r="L241" s="14">
        <f t="shared" si="201"/>
        <v>0.9</v>
      </c>
      <c r="M241" s="14">
        <f t="shared" si="238"/>
        <v>1</v>
      </c>
      <c r="N241" s="222"/>
      <c r="O241" s="16">
        <f t="shared" si="183"/>
        <v>0</v>
      </c>
      <c r="P241" s="416"/>
      <c r="Q241" s="417"/>
      <c r="R241" s="417"/>
      <c r="S241" s="417"/>
      <c r="T241" s="418"/>
      <c r="U241" s="33">
        <f t="shared" si="239"/>
        <v>0</v>
      </c>
      <c r="V241" s="34">
        <f>U241*($G239+$O239)</f>
        <v>0</v>
      </c>
      <c r="W241" s="34">
        <f>U241*($M239+$O239)</f>
        <v>0</v>
      </c>
      <c r="X241" s="435"/>
      <c r="Y241" s="436"/>
      <c r="Z241" s="436"/>
      <c r="AA241" s="436"/>
      <c r="AB241" s="437"/>
      <c r="AC241" s="33">
        <f t="shared" si="242"/>
        <v>0</v>
      </c>
      <c r="AD241" s="34">
        <f>AC241*($G239+$O239)</f>
        <v>0</v>
      </c>
      <c r="AE241" s="34">
        <f>AC241*($M239+$O239)</f>
        <v>0</v>
      </c>
      <c r="AF241" s="416"/>
      <c r="AG241" s="417"/>
      <c r="AH241" s="417"/>
      <c r="AI241" s="417"/>
      <c r="AJ241" s="418"/>
      <c r="AK241" s="33">
        <f t="shared" si="245"/>
        <v>0</v>
      </c>
      <c r="AL241" s="34">
        <f>AK241*($G239+$O239)</f>
        <v>0</v>
      </c>
      <c r="AM241" s="34">
        <f>AK241*($M239+$O239)</f>
        <v>0</v>
      </c>
      <c r="AN241" s="435"/>
      <c r="AO241" s="436"/>
      <c r="AP241" s="436"/>
      <c r="AQ241" s="436"/>
      <c r="AR241" s="437"/>
      <c r="AS241" s="33">
        <f t="shared" si="248"/>
        <v>0</v>
      </c>
      <c r="AT241" s="34">
        <f t="shared" si="231"/>
        <v>0</v>
      </c>
      <c r="AU241" s="34">
        <f t="shared" si="232"/>
        <v>0</v>
      </c>
      <c r="AV241" s="226">
        <f t="shared" si="196"/>
        <v>0</v>
      </c>
      <c r="AW241" s="114">
        <f t="shared" si="206"/>
        <v>0</v>
      </c>
      <c r="AX241" s="114">
        <f t="shared" si="207"/>
        <v>0</v>
      </c>
      <c r="AY241" s="114"/>
    </row>
    <row r="242" spans="1:51" ht="26" customHeight="1">
      <c r="A242" s="245" t="s">
        <v>30</v>
      </c>
      <c r="B242" s="510" t="s">
        <v>31</v>
      </c>
      <c r="C242" s="511"/>
      <c r="D242" s="259"/>
      <c r="E242" s="242" t="s">
        <v>1</v>
      </c>
      <c r="F242" s="264">
        <v>2</v>
      </c>
      <c r="G242" s="243">
        <v>1</v>
      </c>
      <c r="H242" s="243">
        <v>0.95</v>
      </c>
      <c r="I242" s="243">
        <f t="shared" si="185"/>
        <v>0.9</v>
      </c>
      <c r="J242" s="14">
        <f t="shared" si="199"/>
        <v>1</v>
      </c>
      <c r="K242" s="14">
        <f t="shared" si="200"/>
        <v>0.95</v>
      </c>
      <c r="L242" s="14">
        <f t="shared" si="201"/>
        <v>0.9</v>
      </c>
      <c r="M242" s="14">
        <f t="shared" si="238"/>
        <v>1</v>
      </c>
      <c r="N242" s="222"/>
      <c r="O242" s="16">
        <f t="shared" si="183"/>
        <v>0</v>
      </c>
      <c r="P242" s="416"/>
      <c r="Q242" s="417"/>
      <c r="R242" s="417"/>
      <c r="S242" s="417"/>
      <c r="T242" s="418"/>
      <c r="U242" s="33">
        <f t="shared" si="239"/>
        <v>0</v>
      </c>
      <c r="V242" s="34">
        <f>U242*($G240+$O240)</f>
        <v>0</v>
      </c>
      <c r="W242" s="34">
        <f>U242*($M240+$O240)</f>
        <v>0</v>
      </c>
      <c r="X242" s="435"/>
      <c r="Y242" s="436"/>
      <c r="Z242" s="436"/>
      <c r="AA242" s="436"/>
      <c r="AB242" s="437"/>
      <c r="AC242" s="33">
        <f t="shared" si="242"/>
        <v>0</v>
      </c>
      <c r="AD242" s="34">
        <f>AC242*($G240+$O240)</f>
        <v>0</v>
      </c>
      <c r="AE242" s="34">
        <f>AC242*($M240+$O240)</f>
        <v>0</v>
      </c>
      <c r="AF242" s="416"/>
      <c r="AG242" s="417"/>
      <c r="AH242" s="417"/>
      <c r="AI242" s="417"/>
      <c r="AJ242" s="418"/>
      <c r="AK242" s="33">
        <f t="shared" si="245"/>
        <v>0</v>
      </c>
      <c r="AL242" s="34">
        <f>AK242*($G240+$O240)</f>
        <v>0</v>
      </c>
      <c r="AM242" s="34">
        <f>AK242*($M240+$O240)</f>
        <v>0</v>
      </c>
      <c r="AN242" s="435"/>
      <c r="AO242" s="436"/>
      <c r="AP242" s="436"/>
      <c r="AQ242" s="436"/>
      <c r="AR242" s="437"/>
      <c r="AS242" s="33">
        <f t="shared" si="248"/>
        <v>0</v>
      </c>
      <c r="AT242" s="34">
        <f t="shared" si="231"/>
        <v>0</v>
      </c>
      <c r="AU242" s="34">
        <f t="shared" si="232"/>
        <v>0</v>
      </c>
      <c r="AV242" s="226">
        <f t="shared" si="196"/>
        <v>0</v>
      </c>
      <c r="AW242" s="114">
        <f t="shared" si="206"/>
        <v>0</v>
      </c>
      <c r="AX242" s="114">
        <f t="shared" si="207"/>
        <v>0</v>
      </c>
      <c r="AY242" s="114"/>
    </row>
    <row r="243" spans="1:51" ht="26" customHeight="1">
      <c r="A243" s="258" t="s">
        <v>605</v>
      </c>
      <c r="B243" s="508" t="s">
        <v>606</v>
      </c>
      <c r="C243" s="509"/>
      <c r="D243" s="259"/>
      <c r="E243" s="154" t="s">
        <v>347</v>
      </c>
      <c r="F243" s="265">
        <v>2</v>
      </c>
      <c r="G243" s="244">
        <v>1</v>
      </c>
      <c r="H243" s="244">
        <v>0.95</v>
      </c>
      <c r="I243" s="244">
        <f t="shared" si="185"/>
        <v>0.9</v>
      </c>
      <c r="J243" s="14">
        <f t="shared" si="199"/>
        <v>1</v>
      </c>
      <c r="K243" s="14">
        <f t="shared" si="200"/>
        <v>0.95</v>
      </c>
      <c r="L243" s="14">
        <f t="shared" si="201"/>
        <v>0.9</v>
      </c>
      <c r="M243" s="14">
        <f t="shared" si="238"/>
        <v>1</v>
      </c>
      <c r="N243" s="222"/>
      <c r="O243" s="16">
        <f t="shared" si="183"/>
        <v>0</v>
      </c>
      <c r="P243" s="416"/>
      <c r="Q243" s="417"/>
      <c r="R243" s="417"/>
      <c r="S243" s="417"/>
      <c r="T243" s="418"/>
      <c r="U243" s="33">
        <f t="shared" si="239"/>
        <v>0</v>
      </c>
      <c r="V243" s="34">
        <f>U243*($G241+$O241)</f>
        <v>0</v>
      </c>
      <c r="W243" s="34">
        <f>U243*($M241+$O241)</f>
        <v>0</v>
      </c>
      <c r="X243" s="435"/>
      <c r="Y243" s="436"/>
      <c r="Z243" s="436"/>
      <c r="AA243" s="436"/>
      <c r="AB243" s="437"/>
      <c r="AC243" s="33">
        <f t="shared" si="242"/>
        <v>0</v>
      </c>
      <c r="AD243" s="34">
        <f>AC243*($G241+$O241)</f>
        <v>0</v>
      </c>
      <c r="AE243" s="34">
        <f>AC243*($M241+$O241)</f>
        <v>0</v>
      </c>
      <c r="AF243" s="416"/>
      <c r="AG243" s="417"/>
      <c r="AH243" s="417"/>
      <c r="AI243" s="417"/>
      <c r="AJ243" s="418"/>
      <c r="AK243" s="33">
        <f t="shared" si="245"/>
        <v>0</v>
      </c>
      <c r="AL243" s="34">
        <f>AK243*($G241+$O241)</f>
        <v>0</v>
      </c>
      <c r="AM243" s="34">
        <f>AK243*($M241+$O241)</f>
        <v>0</v>
      </c>
      <c r="AN243" s="435"/>
      <c r="AO243" s="436"/>
      <c r="AP243" s="436"/>
      <c r="AQ243" s="436"/>
      <c r="AR243" s="437"/>
      <c r="AS243" s="33">
        <f t="shared" si="248"/>
        <v>0</v>
      </c>
      <c r="AT243" s="34">
        <f t="shared" si="231"/>
        <v>0</v>
      </c>
      <c r="AU243" s="34">
        <f t="shared" si="232"/>
        <v>0</v>
      </c>
      <c r="AV243" s="226">
        <f t="shared" si="196"/>
        <v>0</v>
      </c>
      <c r="AW243" s="114">
        <f t="shared" si="206"/>
        <v>0</v>
      </c>
      <c r="AX243" s="114">
        <f t="shared" si="207"/>
        <v>0</v>
      </c>
      <c r="AY243" s="114"/>
    </row>
    <row r="244" spans="1:51" ht="26" customHeight="1">
      <c r="A244" s="245" t="s">
        <v>607</v>
      </c>
      <c r="B244" s="510" t="s">
        <v>608</v>
      </c>
      <c r="C244" s="511"/>
      <c r="D244" s="259"/>
      <c r="E244" s="242" t="s">
        <v>348</v>
      </c>
      <c r="F244" s="264">
        <v>2</v>
      </c>
      <c r="G244" s="243">
        <v>1</v>
      </c>
      <c r="H244" s="243">
        <v>0.95</v>
      </c>
      <c r="I244" s="243">
        <f t="shared" si="185"/>
        <v>0.9</v>
      </c>
      <c r="J244" s="14">
        <f t="shared" si="199"/>
        <v>1</v>
      </c>
      <c r="K244" s="14">
        <f t="shared" si="200"/>
        <v>0.95</v>
      </c>
      <c r="L244" s="14">
        <f t="shared" si="201"/>
        <v>0.9</v>
      </c>
      <c r="M244" s="14">
        <f t="shared" si="238"/>
        <v>1</v>
      </c>
      <c r="N244" s="222"/>
      <c r="O244" s="16">
        <f t="shared" si="183"/>
        <v>0</v>
      </c>
      <c r="P244" s="416"/>
      <c r="Q244" s="417"/>
      <c r="R244" s="417"/>
      <c r="S244" s="417"/>
      <c r="T244" s="418"/>
      <c r="U244" s="33">
        <f t="shared" si="239"/>
        <v>0</v>
      </c>
      <c r="V244" s="34">
        <f>U244*($G242+$O242)</f>
        <v>0</v>
      </c>
      <c r="W244" s="34">
        <f>U244*($M242+$O242)</f>
        <v>0</v>
      </c>
      <c r="X244" s="435"/>
      <c r="Y244" s="436"/>
      <c r="Z244" s="436"/>
      <c r="AA244" s="436"/>
      <c r="AB244" s="437"/>
      <c r="AC244" s="33">
        <f t="shared" si="242"/>
        <v>0</v>
      </c>
      <c r="AD244" s="34">
        <f>AC244*($G242+$O242)</f>
        <v>0</v>
      </c>
      <c r="AE244" s="34">
        <f>AC244*($M242+$O242)</f>
        <v>0</v>
      </c>
      <c r="AF244" s="416"/>
      <c r="AG244" s="417"/>
      <c r="AH244" s="417"/>
      <c r="AI244" s="417"/>
      <c r="AJ244" s="418"/>
      <c r="AK244" s="33">
        <f t="shared" si="245"/>
        <v>0</v>
      </c>
      <c r="AL244" s="34">
        <f>AK244*($G242+$O242)</f>
        <v>0</v>
      </c>
      <c r="AM244" s="34">
        <f>AK244*($M242+$O242)</f>
        <v>0</v>
      </c>
      <c r="AN244" s="435"/>
      <c r="AO244" s="436"/>
      <c r="AP244" s="436"/>
      <c r="AQ244" s="436"/>
      <c r="AR244" s="437"/>
      <c r="AS244" s="33">
        <f t="shared" si="248"/>
        <v>0</v>
      </c>
      <c r="AT244" s="34">
        <f t="shared" si="231"/>
        <v>0</v>
      </c>
      <c r="AU244" s="34">
        <f t="shared" si="232"/>
        <v>0</v>
      </c>
      <c r="AV244" s="226">
        <f t="shared" si="196"/>
        <v>0</v>
      </c>
      <c r="AW244" s="114">
        <f t="shared" si="206"/>
        <v>0</v>
      </c>
      <c r="AX244" s="114">
        <f t="shared" si="207"/>
        <v>0</v>
      </c>
      <c r="AY244" s="114"/>
    </row>
    <row r="245" spans="1:51" ht="26" customHeight="1">
      <c r="A245" s="260" t="s">
        <v>609</v>
      </c>
      <c r="B245" s="512" t="s">
        <v>610</v>
      </c>
      <c r="C245" s="513"/>
      <c r="D245" s="259"/>
      <c r="E245" s="256" t="s">
        <v>3</v>
      </c>
      <c r="F245" s="267">
        <v>2</v>
      </c>
      <c r="G245" s="257">
        <v>1</v>
      </c>
      <c r="H245" s="257">
        <v>0.95</v>
      </c>
      <c r="I245" s="257">
        <f t="shared" si="185"/>
        <v>0.9</v>
      </c>
      <c r="J245" s="10"/>
      <c r="K245" s="10"/>
      <c r="L245" s="10"/>
      <c r="M245" s="10"/>
      <c r="N245" s="222"/>
      <c r="O245" s="80"/>
      <c r="P245" s="416"/>
      <c r="Q245" s="417"/>
      <c r="R245" s="417"/>
      <c r="S245" s="417"/>
      <c r="T245" s="418"/>
      <c r="U245" s="33">
        <f t="shared" si="239"/>
        <v>0</v>
      </c>
      <c r="V245" s="34">
        <f>U245*($G243+$O243)</f>
        <v>0</v>
      </c>
      <c r="W245" s="34">
        <f>U245*($M243+$O243)</f>
        <v>0</v>
      </c>
      <c r="X245" s="435"/>
      <c r="Y245" s="436"/>
      <c r="Z245" s="436"/>
      <c r="AA245" s="436"/>
      <c r="AB245" s="437"/>
      <c r="AC245" s="33">
        <f t="shared" si="242"/>
        <v>0</v>
      </c>
      <c r="AD245" s="34">
        <f>AC245*($G243+$O243)</f>
        <v>0</v>
      </c>
      <c r="AE245" s="34">
        <f>AC245*($M243+$O243)</f>
        <v>0</v>
      </c>
      <c r="AF245" s="416"/>
      <c r="AG245" s="417"/>
      <c r="AH245" s="417"/>
      <c r="AI245" s="417"/>
      <c r="AJ245" s="418"/>
      <c r="AK245" s="33">
        <f t="shared" si="245"/>
        <v>0</v>
      </c>
      <c r="AL245" s="34">
        <f>AK245*($G243+$O243)</f>
        <v>0</v>
      </c>
      <c r="AM245" s="34">
        <f>AK245*($M243+$O243)</f>
        <v>0</v>
      </c>
      <c r="AN245" s="435"/>
      <c r="AO245" s="436"/>
      <c r="AP245" s="436"/>
      <c r="AQ245" s="436"/>
      <c r="AR245" s="437"/>
      <c r="AS245" s="33">
        <f t="shared" si="248"/>
        <v>0</v>
      </c>
      <c r="AT245" s="34">
        <f t="shared" si="231"/>
        <v>0</v>
      </c>
      <c r="AU245" s="34">
        <f t="shared" si="232"/>
        <v>0</v>
      </c>
      <c r="AV245" s="226">
        <f t="shared" si="196"/>
        <v>0</v>
      </c>
      <c r="AW245" s="114">
        <f t="shared" si="206"/>
        <v>0</v>
      </c>
      <c r="AX245" s="114">
        <f t="shared" si="207"/>
        <v>0</v>
      </c>
      <c r="AY245" s="114"/>
    </row>
    <row r="246" spans="1:51" ht="26" customHeight="1">
      <c r="A246" s="8"/>
      <c r="B246" s="9"/>
      <c r="C246" s="8"/>
      <c r="D246" s="9"/>
      <c r="E246" s="8"/>
      <c r="F246" s="112"/>
      <c r="G246" s="10"/>
      <c r="H246" s="10"/>
      <c r="I246" s="10"/>
      <c r="J246" s="10"/>
      <c r="K246" s="10"/>
      <c r="L246" s="10"/>
      <c r="M246" s="10"/>
      <c r="N246" s="10"/>
      <c r="O246" s="37"/>
      <c r="P246" s="494" t="s">
        <v>165</v>
      </c>
      <c r="Q246" s="494"/>
      <c r="R246" s="494"/>
      <c r="S246" s="494"/>
      <c r="T246" s="495"/>
      <c r="U246" s="208"/>
      <c r="V246" s="209">
        <f>SUM(V8:V245)</f>
        <v>0</v>
      </c>
      <c r="W246" s="209">
        <f>SUM(W8:W245)</f>
        <v>0</v>
      </c>
      <c r="X246" s="494" t="s">
        <v>165</v>
      </c>
      <c r="Y246" s="494"/>
      <c r="Z246" s="494"/>
      <c r="AA246" s="494"/>
      <c r="AB246" s="495"/>
      <c r="AC246" s="208"/>
      <c r="AD246" s="209">
        <f>SUM(AD8:AD245)</f>
        <v>0</v>
      </c>
      <c r="AE246" s="209">
        <f>SUM(AE8:AE245)</f>
        <v>0</v>
      </c>
      <c r="AF246" s="494" t="s">
        <v>165</v>
      </c>
      <c r="AG246" s="494"/>
      <c r="AH246" s="494"/>
      <c r="AI246" s="494"/>
      <c r="AJ246" s="495"/>
      <c r="AK246" s="208"/>
      <c r="AL246" s="209">
        <f>SUM(AL8:AL245)</f>
        <v>0</v>
      </c>
      <c r="AM246" s="209">
        <f>SUM(AM8:AM245)</f>
        <v>0</v>
      </c>
      <c r="AN246" s="496" t="s">
        <v>165</v>
      </c>
      <c r="AO246" s="494"/>
      <c r="AP246" s="494"/>
      <c r="AQ246" s="494"/>
      <c r="AR246" s="495"/>
      <c r="AS246" s="208"/>
      <c r="AT246" s="209">
        <f>SUM(AT8:AT245)</f>
        <v>0</v>
      </c>
      <c r="AU246" s="209">
        <f>SUM(AU8:AU245)</f>
        <v>0</v>
      </c>
      <c r="AV246" s="232" t="s">
        <v>469</v>
      </c>
      <c r="AW246" s="114">
        <f t="shared" si="206"/>
        <v>0</v>
      </c>
      <c r="AX246" s="114">
        <f t="shared" si="207"/>
        <v>0</v>
      </c>
    </row>
    <row r="247" spans="1:51" ht="26" customHeight="1">
      <c r="A247" s="8"/>
      <c r="B247" s="9"/>
      <c r="C247" s="8"/>
      <c r="D247" s="9"/>
      <c r="E247" s="8"/>
      <c r="F247" s="112"/>
      <c r="G247" s="10"/>
      <c r="H247" s="10"/>
      <c r="I247" s="10"/>
      <c r="J247" s="10"/>
      <c r="K247" s="10"/>
      <c r="L247" s="10"/>
      <c r="M247" s="10"/>
      <c r="N247" s="10"/>
      <c r="O247" s="37"/>
      <c r="P247" s="490">
        <f>W246</f>
        <v>0</v>
      </c>
      <c r="Q247" s="490"/>
      <c r="R247" s="490"/>
      <c r="S247" s="490"/>
      <c r="T247" s="490"/>
      <c r="U247" s="210"/>
      <c r="V247" s="231"/>
      <c r="W247" s="231"/>
      <c r="X247" s="490">
        <f>AE246</f>
        <v>0</v>
      </c>
      <c r="Y247" s="490"/>
      <c r="Z247" s="490"/>
      <c r="AA247" s="490"/>
      <c r="AB247" s="490"/>
      <c r="AC247" s="210"/>
      <c r="AD247" s="231"/>
      <c r="AE247" s="231"/>
      <c r="AF247" s="490">
        <f>AM246</f>
        <v>0</v>
      </c>
      <c r="AG247" s="490"/>
      <c r="AH247" s="490"/>
      <c r="AI247" s="490"/>
      <c r="AJ247" s="490"/>
      <c r="AK247" s="210"/>
      <c r="AL247" s="231"/>
      <c r="AM247" s="231"/>
      <c r="AN247" s="490">
        <f>AU246</f>
        <v>0</v>
      </c>
      <c r="AO247" s="490"/>
      <c r="AP247" s="490"/>
      <c r="AQ247" s="490"/>
      <c r="AR247" s="490"/>
      <c r="AS247" s="210"/>
      <c r="AT247" s="231"/>
      <c r="AU247" s="231"/>
      <c r="AV247" s="492">
        <f>AX254</f>
        <v>0</v>
      </c>
      <c r="AW247" s="114">
        <f t="shared" si="206"/>
        <v>0</v>
      </c>
      <c r="AX247" s="114">
        <f t="shared" si="207"/>
        <v>0</v>
      </c>
    </row>
    <row r="248" spans="1:51" ht="26" customHeight="1">
      <c r="A248" s="8"/>
      <c r="B248" s="9"/>
      <c r="C248" s="8"/>
      <c r="D248" s="9"/>
      <c r="E248" s="8"/>
      <c r="F248" s="112"/>
      <c r="G248" s="10"/>
      <c r="H248" s="10"/>
      <c r="I248" s="10"/>
      <c r="J248" s="10"/>
      <c r="K248" s="10"/>
      <c r="L248" s="10"/>
      <c r="M248" s="10"/>
      <c r="N248" s="10"/>
      <c r="P248" s="491"/>
      <c r="Q248" s="491"/>
      <c r="R248" s="491"/>
      <c r="S248" s="491"/>
      <c r="T248" s="491"/>
      <c r="U248" s="210"/>
      <c r="V248" s="231"/>
      <c r="W248" s="231"/>
      <c r="X248" s="491"/>
      <c r="Y248" s="491"/>
      <c r="Z248" s="491"/>
      <c r="AA248" s="491"/>
      <c r="AB248" s="491"/>
      <c r="AC248" s="210"/>
      <c r="AD248" s="231"/>
      <c r="AE248" s="231"/>
      <c r="AF248" s="491"/>
      <c r="AG248" s="491"/>
      <c r="AH248" s="491"/>
      <c r="AI248" s="491"/>
      <c r="AJ248" s="491"/>
      <c r="AK248" s="210"/>
      <c r="AL248" s="231"/>
      <c r="AM248" s="231"/>
      <c r="AN248" s="491"/>
      <c r="AO248" s="491"/>
      <c r="AP248" s="491"/>
      <c r="AQ248" s="491"/>
      <c r="AR248" s="491"/>
      <c r="AS248" s="210"/>
      <c r="AT248" s="231"/>
      <c r="AU248" s="231"/>
      <c r="AV248" s="493"/>
      <c r="AW248" s="114"/>
      <c r="AX248" s="114"/>
    </row>
    <row r="249" spans="1:51" ht="26" customHeight="1">
      <c r="A249" s="8"/>
      <c r="B249" s="9"/>
      <c r="C249" s="8"/>
      <c r="D249" s="9"/>
      <c r="E249" s="8"/>
      <c r="F249" s="112"/>
      <c r="G249" s="10"/>
      <c r="H249" s="10"/>
      <c r="I249" s="10"/>
      <c r="J249" s="10"/>
      <c r="K249" s="10"/>
      <c r="L249" s="10"/>
      <c r="M249" s="10"/>
      <c r="N249" s="10"/>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s="114"/>
      <c r="AX249" s="114"/>
    </row>
    <row r="250" spans="1:51" ht="20" customHeight="1">
      <c r="A250" s="8"/>
      <c r="B250" s="9"/>
      <c r="C250" s="8"/>
      <c r="D250" s="9"/>
      <c r="E250" s="8"/>
      <c r="F250" s="112"/>
      <c r="G250" s="10"/>
      <c r="H250" s="10"/>
      <c r="I250" s="10"/>
      <c r="J250" s="10"/>
      <c r="K250" s="10"/>
      <c r="L250" s="10"/>
      <c r="M250" s="10"/>
      <c r="N250" s="1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s="147" t="s">
        <v>470</v>
      </c>
      <c r="AX250" s="148"/>
    </row>
    <row r="251" spans="1:51" ht="42" customHeight="1">
      <c r="A251" s="8"/>
      <c r="B251" s="9"/>
      <c r="C251" s="8"/>
      <c r="D251" s="9"/>
      <c r="E251" s="8"/>
      <c r="F251" s="112"/>
      <c r="G251" s="10"/>
      <c r="H251" s="10"/>
      <c r="I251" s="10"/>
      <c r="J251" s="10"/>
      <c r="K251" s="10"/>
      <c r="L251" s="10"/>
      <c r="M251" s="10"/>
      <c r="N251" s="10"/>
      <c r="AW251" s="130" t="s">
        <v>469</v>
      </c>
      <c r="AX251" s="131">
        <f>AW246</f>
        <v>0</v>
      </c>
      <c r="AY251" s="53"/>
    </row>
    <row r="252" spans="1:51" ht="33" customHeight="1">
      <c r="A252" s="8"/>
      <c r="B252" s="9"/>
      <c r="C252" s="8"/>
      <c r="D252" s="9"/>
      <c r="E252" s="8"/>
      <c r="F252" s="112"/>
      <c r="G252" s="10"/>
      <c r="H252" s="10"/>
      <c r="I252" s="10"/>
      <c r="J252" s="10"/>
      <c r="K252" s="10"/>
      <c r="L252" s="10"/>
      <c r="M252" s="10"/>
      <c r="N252" s="10"/>
      <c r="AW252" s="130" t="s">
        <v>472</v>
      </c>
      <c r="AX252" s="132" t="str">
        <f>IF(AND(AW246&gt;1000,AW246&lt;2000),"SILVER (5%)",IF(AW246&gt;2000,"GOLD (10%)",""))</f>
        <v/>
      </c>
      <c r="AY252" s="54"/>
    </row>
    <row r="253" spans="1:51" ht="33" customHeight="1">
      <c r="A253" s="8"/>
      <c r="B253" s="9"/>
      <c r="C253" s="8"/>
      <c r="D253" s="9"/>
      <c r="E253" s="8"/>
      <c r="F253" s="112"/>
      <c r="G253" s="10"/>
      <c r="H253" s="10"/>
      <c r="I253" s="10"/>
      <c r="J253" s="10"/>
      <c r="K253" s="10"/>
      <c r="L253" s="10"/>
      <c r="M253" s="10"/>
      <c r="N253" s="10"/>
      <c r="AW253" s="130"/>
      <c r="AX253" s="133"/>
    </row>
    <row r="254" spans="1:51" ht="33" customHeight="1">
      <c r="A254" s="8"/>
      <c r="B254" s="9"/>
      <c r="C254" s="8"/>
      <c r="D254" s="9"/>
      <c r="E254" s="8"/>
      <c r="F254" s="112"/>
      <c r="G254" s="10"/>
      <c r="H254" s="10"/>
      <c r="I254" s="10"/>
      <c r="J254" s="10"/>
      <c r="K254" s="10"/>
      <c r="L254" s="10"/>
      <c r="M254" s="10"/>
      <c r="N254" s="10"/>
      <c r="P254" s="473" t="s">
        <v>166</v>
      </c>
      <c r="Q254" s="474"/>
      <c r="R254" s="474"/>
      <c r="S254" s="474"/>
      <c r="T254" s="474"/>
      <c r="U254" s="474"/>
      <c r="V254" s="474"/>
      <c r="W254" s="474"/>
      <c r="X254" s="474"/>
      <c r="Y254" s="474"/>
      <c r="Z254" s="474"/>
      <c r="AA254" s="474"/>
      <c r="AB254" s="474"/>
      <c r="AC254" s="474"/>
      <c r="AD254" s="474"/>
      <c r="AE254" s="474"/>
      <c r="AF254" s="474"/>
      <c r="AG254" s="474"/>
      <c r="AH254" s="474"/>
      <c r="AI254" s="474"/>
      <c r="AJ254" s="474"/>
      <c r="AK254" s="474"/>
      <c r="AL254" s="474"/>
      <c r="AM254" s="474"/>
      <c r="AN254" s="474"/>
      <c r="AO254" s="474"/>
      <c r="AP254" s="474"/>
      <c r="AQ254" s="474"/>
      <c r="AR254" s="474"/>
      <c r="AS254" s="474"/>
      <c r="AT254" s="474"/>
      <c r="AU254" s="475"/>
      <c r="AV254" s="22">
        <f>AV247</f>
        <v>0</v>
      </c>
      <c r="AW254" s="130" t="s">
        <v>471</v>
      </c>
      <c r="AX254" s="131">
        <f>AX246</f>
        <v>0</v>
      </c>
      <c r="AY254" s="53"/>
    </row>
    <row r="255" spans="1:51" ht="33" customHeight="1">
      <c r="A255" s="8"/>
      <c r="B255" s="9"/>
      <c r="C255" s="8"/>
      <c r="D255" s="9"/>
      <c r="E255" s="8"/>
      <c r="F255" s="112"/>
      <c r="G255" s="10"/>
      <c r="H255" s="10"/>
      <c r="I255" s="10"/>
      <c r="J255" s="10"/>
      <c r="K255" s="10"/>
      <c r="L255" s="10"/>
      <c r="M255" s="10"/>
      <c r="N255" s="10"/>
      <c r="P255" s="476" t="s">
        <v>167</v>
      </c>
      <c r="Q255" s="477"/>
      <c r="R255" s="477"/>
      <c r="S255" s="477"/>
      <c r="T255" s="477"/>
      <c r="U255" s="477"/>
      <c r="V255" s="477"/>
      <c r="W255" s="477"/>
      <c r="X255" s="477"/>
      <c r="Y255" s="477"/>
      <c r="Z255" s="477"/>
      <c r="AA255" s="477"/>
      <c r="AB255" s="477"/>
      <c r="AC255" s="477"/>
      <c r="AD255" s="477"/>
      <c r="AE255" s="477"/>
      <c r="AF255" s="477"/>
      <c r="AG255" s="477"/>
      <c r="AH255" s="477"/>
      <c r="AI255" s="477"/>
      <c r="AJ255" s="477"/>
      <c r="AK255" s="477"/>
      <c r="AL255" s="477"/>
      <c r="AM255" s="477"/>
      <c r="AN255" s="477"/>
      <c r="AO255" s="477"/>
      <c r="AP255" s="477"/>
      <c r="AQ255" s="477"/>
      <c r="AR255" s="477"/>
      <c r="AS255" s="477"/>
      <c r="AT255" s="477"/>
      <c r="AU255" s="478"/>
      <c r="AV255" s="21" t="str">
        <f>AX252</f>
        <v/>
      </c>
      <c r="AW255" s="130" t="s">
        <v>230</v>
      </c>
      <c r="AX255" s="131">
        <f>IF(AND(AW245&gt;1000,AW245&lt;2000),2000,IF(AW245&lt;1000,1000,"N/A"))</f>
        <v>1000</v>
      </c>
      <c r="AY255" s="53"/>
    </row>
    <row r="256" spans="1:51" ht="20" customHeight="1">
      <c r="A256" s="8"/>
      <c r="B256" s="9"/>
      <c r="C256" s="8"/>
      <c r="D256" s="9"/>
      <c r="E256" s="8"/>
      <c r="F256" s="112"/>
      <c r="G256" s="10"/>
      <c r="H256" s="10"/>
      <c r="I256" s="10"/>
      <c r="J256" s="10"/>
      <c r="K256" s="10"/>
      <c r="L256" s="10"/>
      <c r="M256" s="10"/>
      <c r="N256" s="10"/>
      <c r="P256" s="476" t="s">
        <v>168</v>
      </c>
      <c r="Q256" s="477"/>
      <c r="R256" s="477"/>
      <c r="S256" s="477"/>
      <c r="T256" s="477"/>
      <c r="U256" s="477"/>
      <c r="V256" s="477"/>
      <c r="W256" s="477"/>
      <c r="X256" s="477"/>
      <c r="Y256" s="477"/>
      <c r="Z256" s="477"/>
      <c r="AA256" s="477"/>
      <c r="AB256" s="477"/>
      <c r="AC256" s="477"/>
      <c r="AD256" s="477"/>
      <c r="AE256" s="477"/>
      <c r="AF256" s="477"/>
      <c r="AG256" s="477"/>
      <c r="AH256" s="477"/>
      <c r="AI256" s="477"/>
      <c r="AJ256" s="477"/>
      <c r="AK256" s="477"/>
      <c r="AL256" s="477"/>
      <c r="AM256" s="477"/>
      <c r="AN256" s="477"/>
      <c r="AO256" s="477"/>
      <c r="AP256" s="477"/>
      <c r="AQ256" s="477"/>
      <c r="AR256" s="477"/>
      <c r="AS256" s="477"/>
      <c r="AT256" s="477"/>
      <c r="AU256" s="478"/>
      <c r="AV256" s="20">
        <f>AX256</f>
        <v>1000</v>
      </c>
      <c r="AW256" s="130" t="s">
        <v>231</v>
      </c>
      <c r="AX256" s="131">
        <f>IF(AND(AW246&gt;1000,AW246&lt;2000),2000-AX251,IF(AW246&lt;1000,1000-AX251,"N/A"))</f>
        <v>1000</v>
      </c>
      <c r="AY256" s="53"/>
    </row>
    <row r="257" spans="1:51" ht="20" customHeight="1">
      <c r="A257" s="8"/>
      <c r="B257" s="9"/>
      <c r="C257" s="8"/>
      <c r="D257" s="9"/>
      <c r="E257" s="8"/>
      <c r="F257" s="112"/>
      <c r="G257" s="10"/>
      <c r="H257" s="10"/>
      <c r="I257" s="10"/>
      <c r="J257" s="10"/>
      <c r="K257" s="10"/>
      <c r="L257" s="10"/>
      <c r="M257" s="10"/>
      <c r="N257" s="10"/>
      <c r="O257" s="4"/>
      <c r="P257" s="479" t="s">
        <v>195</v>
      </c>
      <c r="Q257" s="480"/>
      <c r="R257" s="480"/>
      <c r="S257" s="480"/>
      <c r="T257" s="480"/>
      <c r="U257" s="480"/>
      <c r="V257" s="480"/>
      <c r="W257" s="480"/>
      <c r="X257" s="480"/>
      <c r="Y257" s="480"/>
      <c r="Z257" s="480"/>
      <c r="AA257" s="480"/>
      <c r="AB257" s="480"/>
      <c r="AC257" s="480"/>
      <c r="AD257" s="480"/>
      <c r="AE257" s="480"/>
      <c r="AF257" s="480"/>
      <c r="AG257" s="480"/>
      <c r="AH257" s="480"/>
      <c r="AI257" s="480"/>
      <c r="AJ257" s="480"/>
      <c r="AK257" s="211"/>
      <c r="AL257" s="211"/>
      <c r="AM257" s="211"/>
      <c r="AN257" s="483" t="s">
        <v>233</v>
      </c>
      <c r="AO257" s="483"/>
      <c r="AP257" s="483"/>
      <c r="AQ257" s="483"/>
      <c r="AR257" s="483"/>
      <c r="AS257" s="483"/>
      <c r="AT257" s="483"/>
      <c r="AU257" s="484"/>
      <c r="AV257" s="21">
        <f>AX258</f>
        <v>0</v>
      </c>
      <c r="AW257" s="145" t="s">
        <v>10</v>
      </c>
      <c r="AX257" s="146"/>
      <c r="AY257" s="53"/>
    </row>
    <row r="258" spans="1:51" ht="20" customHeight="1">
      <c r="A258" s="8"/>
      <c r="B258" s="9"/>
      <c r="C258" s="8"/>
      <c r="D258" s="9"/>
      <c r="E258" s="8"/>
      <c r="F258" s="112"/>
      <c r="G258" s="10"/>
      <c r="H258" s="10"/>
      <c r="I258" s="10"/>
      <c r="J258" s="10"/>
      <c r="K258" s="10"/>
      <c r="L258" s="10"/>
      <c r="M258" s="10"/>
      <c r="N258" s="10"/>
      <c r="P258" s="481"/>
      <c r="Q258" s="482"/>
      <c r="R258" s="482"/>
      <c r="S258" s="482"/>
      <c r="T258" s="482"/>
      <c r="U258" s="482"/>
      <c r="V258" s="482"/>
      <c r="W258" s="482"/>
      <c r="X258" s="482"/>
      <c r="Y258" s="482"/>
      <c r="Z258" s="482"/>
      <c r="AA258" s="482"/>
      <c r="AB258" s="482"/>
      <c r="AC258" s="482"/>
      <c r="AD258" s="482"/>
      <c r="AE258" s="482"/>
      <c r="AF258" s="482"/>
      <c r="AG258" s="482"/>
      <c r="AH258" s="482"/>
      <c r="AI258" s="482"/>
      <c r="AJ258" s="482"/>
      <c r="AK258" s="212"/>
      <c r="AL258" s="212"/>
      <c r="AM258" s="212"/>
      <c r="AN258" s="485" t="s">
        <v>234</v>
      </c>
      <c r="AO258" s="485"/>
      <c r="AP258" s="485"/>
      <c r="AQ258" s="485"/>
      <c r="AR258" s="485"/>
      <c r="AS258" s="485"/>
      <c r="AT258" s="485"/>
      <c r="AU258" s="486"/>
      <c r="AV258" s="21">
        <f>AX259</f>
        <v>0</v>
      </c>
      <c r="AW258" s="134" t="s">
        <v>454</v>
      </c>
      <c r="AX258" s="135">
        <f>IF($AX$252="",0, IF($AX$252="SILVER (5%)",2, IF($AX$252="GOLD (10%)",4,0)))</f>
        <v>0</v>
      </c>
      <c r="AY258" s="54"/>
    </row>
    <row r="259" spans="1:51" ht="20" customHeight="1">
      <c r="A259" s="8"/>
      <c r="B259" s="9"/>
      <c r="C259" s="8"/>
      <c r="D259" s="9"/>
      <c r="E259" s="8"/>
      <c r="F259" s="112"/>
      <c r="G259" s="10"/>
      <c r="H259" s="10"/>
      <c r="I259" s="10"/>
      <c r="J259" s="10"/>
      <c r="K259" s="10"/>
      <c r="L259" s="10"/>
      <c r="M259" s="10"/>
      <c r="N259" s="10"/>
      <c r="AS259" s="87"/>
      <c r="AW259" s="134" t="s">
        <v>455</v>
      </c>
      <c r="AX259" s="135">
        <f>IF($AX$252="",0, IF($AX$252="SILVER (5%)",1, IF($AX$252="GOLD (10%)",2,0)))</f>
        <v>0</v>
      </c>
      <c r="AY259" s="54"/>
    </row>
    <row r="260" spans="1:51" ht="20" customHeight="1">
      <c r="A260" s="8"/>
      <c r="B260" s="9"/>
      <c r="C260" s="8"/>
      <c r="D260" s="9"/>
      <c r="E260" s="8"/>
      <c r="F260" s="112"/>
      <c r="G260" s="10"/>
      <c r="H260" s="10"/>
      <c r="I260" s="10"/>
      <c r="J260" s="10"/>
      <c r="K260" s="10"/>
      <c r="L260" s="10"/>
      <c r="M260" s="10"/>
      <c r="N260" s="10"/>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143" t="s">
        <v>11</v>
      </c>
      <c r="AX260" s="144"/>
      <c r="AY260" s="53"/>
    </row>
    <row r="261" spans="1:51" ht="20" customHeight="1">
      <c r="A261" s="8"/>
      <c r="B261" s="9"/>
      <c r="C261" s="8"/>
      <c r="D261" s="9"/>
      <c r="E261" s="8"/>
      <c r="F261" s="112"/>
      <c r="G261" s="10"/>
      <c r="H261" s="10"/>
      <c r="I261" s="10"/>
      <c r="J261" s="10"/>
      <c r="K261" s="10"/>
      <c r="L261" s="10"/>
      <c r="M261" s="10"/>
      <c r="N261" s="10"/>
      <c r="P261" s="487" t="s">
        <v>185</v>
      </c>
      <c r="Q261" s="488"/>
      <c r="R261" s="488"/>
      <c r="S261" s="488"/>
      <c r="T261" s="488"/>
      <c r="U261" s="488"/>
      <c r="V261" s="488"/>
      <c r="W261" s="488"/>
      <c r="X261" s="488"/>
      <c r="Y261" s="488"/>
      <c r="Z261" s="488"/>
      <c r="AA261" s="488"/>
      <c r="AB261" s="488"/>
      <c r="AC261" s="488"/>
      <c r="AD261" s="488"/>
      <c r="AE261" s="488"/>
      <c r="AF261" s="488"/>
      <c r="AG261" s="488"/>
      <c r="AH261" s="488"/>
      <c r="AI261" s="488"/>
      <c r="AJ261" s="488"/>
      <c r="AK261" s="488"/>
      <c r="AL261" s="488"/>
      <c r="AM261" s="488"/>
      <c r="AN261" s="488"/>
      <c r="AO261" s="488"/>
      <c r="AP261" s="488"/>
      <c r="AQ261" s="488"/>
      <c r="AR261" s="488"/>
      <c r="AS261" s="488"/>
      <c r="AT261" s="489"/>
      <c r="AU261" s="487" t="s">
        <v>186</v>
      </c>
      <c r="AV261" s="489"/>
      <c r="AW261" s="136"/>
      <c r="AX261" s="137"/>
      <c r="AY261" s="53"/>
    </row>
    <row r="262" spans="1:51" ht="20" customHeight="1">
      <c r="A262" s="8"/>
      <c r="B262" s="9"/>
      <c r="C262" s="8"/>
      <c r="D262" s="9"/>
      <c r="E262" s="8"/>
      <c r="F262" s="112"/>
      <c r="G262" s="10"/>
      <c r="H262" s="10"/>
      <c r="I262" s="10"/>
      <c r="J262" s="10"/>
      <c r="K262" s="10"/>
      <c r="L262" s="10"/>
      <c r="M262" s="10"/>
      <c r="N262" s="10"/>
      <c r="P262" s="487" t="s">
        <v>185</v>
      </c>
      <c r="Q262" s="488"/>
      <c r="R262" s="488"/>
      <c r="S262" s="488"/>
      <c r="T262" s="488"/>
      <c r="U262" s="488"/>
      <c r="V262" s="488"/>
      <c r="W262" s="488"/>
      <c r="X262" s="488"/>
      <c r="Y262" s="488"/>
      <c r="Z262" s="488"/>
      <c r="AA262" s="488"/>
      <c r="AB262" s="488"/>
      <c r="AC262" s="488"/>
      <c r="AD262" s="488"/>
      <c r="AE262" s="488"/>
      <c r="AF262" s="488"/>
      <c r="AG262" s="488"/>
      <c r="AH262" s="488"/>
      <c r="AI262" s="488"/>
      <c r="AJ262" s="488"/>
      <c r="AK262" s="488"/>
      <c r="AL262" s="488"/>
      <c r="AM262" s="488"/>
      <c r="AN262" s="488"/>
      <c r="AO262" s="488"/>
      <c r="AP262" s="488"/>
      <c r="AQ262" s="488"/>
      <c r="AR262" s="488"/>
      <c r="AS262" s="488"/>
      <c r="AT262" s="489"/>
      <c r="AU262" s="487" t="s">
        <v>186</v>
      </c>
      <c r="AV262" s="489"/>
      <c r="AW262" s="136" t="s">
        <v>200</v>
      </c>
      <c r="AX262" s="136">
        <f>SUM(P11+X11+AF11+AN11)</f>
        <v>0</v>
      </c>
    </row>
    <row r="263" spans="1:51" ht="20" customHeight="1">
      <c r="A263" s="8"/>
      <c r="B263" s="9"/>
      <c r="C263" s="8"/>
      <c r="D263" s="9"/>
      <c r="E263" s="8"/>
      <c r="F263" s="112"/>
      <c r="G263" s="10"/>
      <c r="H263" s="10"/>
      <c r="I263" s="10"/>
      <c r="J263" s="10"/>
      <c r="K263" s="10"/>
      <c r="L263" s="10"/>
      <c r="M263" s="10"/>
      <c r="N263" s="10"/>
      <c r="P263" s="487" t="s">
        <v>185</v>
      </c>
      <c r="Q263" s="488"/>
      <c r="R263" s="488"/>
      <c r="S263" s="488"/>
      <c r="T263" s="488"/>
      <c r="U263" s="488"/>
      <c r="V263" s="488"/>
      <c r="W263" s="488"/>
      <c r="X263" s="488"/>
      <c r="Y263" s="488"/>
      <c r="Z263" s="488"/>
      <c r="AA263" s="488"/>
      <c r="AB263" s="488"/>
      <c r="AC263" s="488"/>
      <c r="AD263" s="488"/>
      <c r="AE263" s="488"/>
      <c r="AF263" s="488"/>
      <c r="AG263" s="488"/>
      <c r="AH263" s="488"/>
      <c r="AI263" s="488"/>
      <c r="AJ263" s="488"/>
      <c r="AK263" s="488"/>
      <c r="AL263" s="488"/>
      <c r="AM263" s="488"/>
      <c r="AN263" s="488"/>
      <c r="AO263" s="488"/>
      <c r="AP263" s="488"/>
      <c r="AQ263" s="488"/>
      <c r="AR263" s="488"/>
      <c r="AS263" s="488"/>
      <c r="AT263" s="488"/>
      <c r="AU263" s="488"/>
      <c r="AV263" s="489"/>
      <c r="AW263" s="142" t="s">
        <v>12</v>
      </c>
      <c r="AX263" s="142"/>
    </row>
    <row r="264" spans="1:51" ht="20" customHeight="1">
      <c r="A264" s="8"/>
      <c r="B264" s="9"/>
      <c r="C264" s="8"/>
      <c r="D264" s="9"/>
      <c r="E264" s="8"/>
      <c r="F264" s="112"/>
      <c r="G264" s="10"/>
      <c r="H264" s="10"/>
      <c r="I264" s="10"/>
      <c r="J264" s="10"/>
      <c r="K264" s="10"/>
      <c r="L264" s="10"/>
      <c r="M264" s="10"/>
      <c r="N264" s="10"/>
      <c r="P264" s="487" t="s">
        <v>185</v>
      </c>
      <c r="Q264" s="488"/>
      <c r="R264" s="488"/>
      <c r="S264" s="488"/>
      <c r="T264" s="488"/>
      <c r="U264" s="488"/>
      <c r="V264" s="488"/>
      <c r="W264" s="488"/>
      <c r="X264" s="488"/>
      <c r="Y264" s="488"/>
      <c r="Z264" s="488"/>
      <c r="AA264" s="488"/>
      <c r="AB264" s="488"/>
      <c r="AC264" s="488"/>
      <c r="AD264" s="488"/>
      <c r="AE264" s="488"/>
      <c r="AF264" s="488"/>
      <c r="AG264" s="488"/>
      <c r="AH264" s="488"/>
      <c r="AI264" s="488"/>
      <c r="AJ264" s="488"/>
      <c r="AK264" s="488"/>
      <c r="AL264" s="488"/>
      <c r="AM264" s="488"/>
      <c r="AN264" s="488"/>
      <c r="AO264" s="488"/>
      <c r="AP264" s="488"/>
      <c r="AQ264" s="488"/>
      <c r="AR264" s="488"/>
      <c r="AS264" s="488"/>
      <c r="AT264" s="488"/>
      <c r="AU264" s="488"/>
      <c r="AV264" s="489"/>
      <c r="AW264" s="141" t="s">
        <v>451</v>
      </c>
      <c r="AX264" s="141" t="s">
        <v>450</v>
      </c>
    </row>
    <row r="265" spans="1:51" ht="20" customHeight="1">
      <c r="A265" s="8"/>
      <c r="B265" s="9"/>
      <c r="C265" s="8"/>
      <c r="D265" s="9"/>
      <c r="E265" s="8"/>
      <c r="F265" s="112"/>
      <c r="G265" s="10"/>
      <c r="H265" s="10"/>
      <c r="I265" s="10"/>
      <c r="J265" s="10"/>
      <c r="K265" s="10"/>
      <c r="L265" s="10"/>
      <c r="M265" s="10"/>
      <c r="N265" s="10"/>
      <c r="P265" s="487" t="s">
        <v>185</v>
      </c>
      <c r="Q265" s="488"/>
      <c r="R265" s="488"/>
      <c r="S265" s="488"/>
      <c r="T265" s="488"/>
      <c r="U265" s="488"/>
      <c r="V265" s="488"/>
      <c r="W265" s="488"/>
      <c r="X265" s="488"/>
      <c r="Y265" s="488"/>
      <c r="Z265" s="488"/>
      <c r="AA265" s="488"/>
      <c r="AB265" s="488"/>
      <c r="AC265" s="488"/>
      <c r="AD265" s="488"/>
      <c r="AE265" s="488"/>
      <c r="AF265" s="488"/>
      <c r="AG265" s="488"/>
      <c r="AH265" s="488"/>
      <c r="AI265" s="488"/>
      <c r="AJ265" s="488"/>
      <c r="AK265" s="488"/>
      <c r="AL265" s="488"/>
      <c r="AM265" s="488"/>
      <c r="AN265" s="488"/>
      <c r="AO265" s="488"/>
      <c r="AP265" s="488"/>
      <c r="AQ265" s="488"/>
      <c r="AR265" s="488"/>
      <c r="AS265" s="488"/>
      <c r="AT265" s="488"/>
      <c r="AU265" s="488"/>
      <c r="AV265" s="489"/>
      <c r="AW265" s="141"/>
      <c r="AX265" s="141" t="s">
        <v>68</v>
      </c>
    </row>
    <row r="266" spans="1:51" ht="20" customHeight="1">
      <c r="A266" s="8"/>
      <c r="B266" s="9"/>
      <c r="C266" s="8"/>
      <c r="D266" s="9"/>
      <c r="E266" s="8"/>
      <c r="F266" s="112"/>
      <c r="G266" s="10"/>
      <c r="H266" s="10"/>
      <c r="I266" s="10"/>
      <c r="J266" s="10"/>
      <c r="K266" s="10"/>
      <c r="L266" s="10"/>
      <c r="M266" s="10"/>
      <c r="N266" s="10"/>
      <c r="P266" s="487" t="s">
        <v>185</v>
      </c>
      <c r="Q266" s="488"/>
      <c r="R266" s="488"/>
      <c r="S266" s="488"/>
      <c r="T266" s="488"/>
      <c r="U266" s="488"/>
      <c r="V266" s="488"/>
      <c r="W266" s="488"/>
      <c r="X266" s="488"/>
      <c r="Y266" s="488"/>
      <c r="Z266" s="488"/>
      <c r="AA266" s="488"/>
      <c r="AB266" s="488"/>
      <c r="AC266" s="488"/>
      <c r="AD266" s="488"/>
      <c r="AE266" s="488"/>
      <c r="AF266" s="488"/>
      <c r="AG266" s="488"/>
      <c r="AH266" s="488"/>
      <c r="AI266" s="488"/>
      <c r="AJ266" s="488"/>
      <c r="AK266" s="488"/>
      <c r="AL266" s="488"/>
      <c r="AM266" s="488"/>
      <c r="AN266" s="488"/>
      <c r="AO266" s="488"/>
      <c r="AP266" s="488"/>
      <c r="AQ266" s="488"/>
      <c r="AR266" s="488"/>
      <c r="AS266" s="488"/>
      <c r="AT266" s="488"/>
      <c r="AU266" s="488"/>
      <c r="AV266" s="489"/>
    </row>
    <row r="267" spans="1:51" ht="20" customHeight="1">
      <c r="A267" s="8"/>
      <c r="B267" s="9"/>
      <c r="C267" s="8"/>
      <c r="D267" s="9"/>
      <c r="E267" s="8"/>
      <c r="F267" s="112"/>
      <c r="G267" s="10"/>
      <c r="H267" s="10"/>
      <c r="I267" s="10"/>
      <c r="J267" s="10"/>
      <c r="K267" s="10"/>
      <c r="L267" s="10"/>
      <c r="M267" s="10"/>
      <c r="N267" s="10"/>
      <c r="AW267" s="139" t="s">
        <v>13</v>
      </c>
      <c r="AX267" s="140"/>
      <c r="AY267" s="140"/>
    </row>
    <row r="268" spans="1:51" ht="20" customHeight="1">
      <c r="I268" s="10"/>
      <c r="J268" s="10"/>
      <c r="K268" s="10"/>
      <c r="L268" s="10"/>
      <c r="M268" s="10"/>
      <c r="N268" s="10"/>
      <c r="AW268" s="138" t="s">
        <v>185</v>
      </c>
      <c r="AX268" s="138"/>
      <c r="AY268" s="138"/>
    </row>
    <row r="269" spans="1:51" ht="20" customHeight="1">
      <c r="I269" s="10"/>
      <c r="J269" s="10"/>
      <c r="K269" s="10"/>
      <c r="L269" s="10"/>
      <c r="M269" s="10"/>
      <c r="N269" s="10"/>
      <c r="AW269" s="138" t="str">
        <f>AX269&amp;" ("&amp;AY269&amp;")"</f>
        <v>CLASSIC LOGO HAT (BLACK)</v>
      </c>
      <c r="AX269" s="138" t="s">
        <v>330</v>
      </c>
      <c r="AY269" s="138" t="s">
        <v>474</v>
      </c>
    </row>
    <row r="270" spans="1:51" ht="20" customHeight="1">
      <c r="I270" s="10"/>
      <c r="J270" s="10"/>
      <c r="K270" s="10"/>
      <c r="L270" s="10"/>
      <c r="M270" s="10"/>
      <c r="N270" s="10"/>
      <c r="AW270" s="138" t="str">
        <f t="shared" ref="AW270:AW280" si="249">AX270&amp;" ("&amp;AY270&amp;")"</f>
        <v>CLASSIC LOGO HAT (TAN)</v>
      </c>
      <c r="AX270" s="138" t="s">
        <v>330</v>
      </c>
      <c r="AY270" s="138" t="s">
        <v>475</v>
      </c>
    </row>
    <row r="271" spans="1:51" ht="20" customHeight="1">
      <c r="I271" s="10"/>
      <c r="J271" s="10"/>
      <c r="K271" s="10"/>
      <c r="L271" s="10"/>
      <c r="M271" s="10"/>
      <c r="N271" s="10"/>
      <c r="AW271" s="138" t="str">
        <f t="shared" si="249"/>
        <v>CLASSIC LOGO TRUCKER HAT (BLACK/WHITE)</v>
      </c>
      <c r="AX271" s="138" t="s">
        <v>331</v>
      </c>
      <c r="AY271" s="138" t="s">
        <v>476</v>
      </c>
    </row>
    <row r="272" spans="1:51" ht="20" customHeight="1">
      <c r="I272" s="10"/>
      <c r="J272" s="10"/>
      <c r="K272" s="10"/>
      <c r="L272" s="10"/>
      <c r="M272" s="10"/>
      <c r="N272" s="10"/>
      <c r="AW272" s="138" t="str">
        <f t="shared" si="249"/>
        <v>CLASSIC LOGO TRUCKER HAT (CAMO/BROWN)</v>
      </c>
      <c r="AX272" s="138" t="s">
        <v>331</v>
      </c>
      <c r="AY272" s="138" t="s">
        <v>477</v>
      </c>
    </row>
    <row r="273" spans="4:51" ht="20" customHeight="1">
      <c r="I273" s="10"/>
      <c r="J273" s="10"/>
      <c r="K273" s="10"/>
      <c r="L273" s="10"/>
      <c r="M273" s="10"/>
      <c r="N273" s="10"/>
      <c r="AW273" s="138" t="str">
        <f t="shared" si="249"/>
        <v>CLASSIC LOGO TRUCKER HAT (BLACK/BLACK)</v>
      </c>
      <c r="AX273" s="138" t="s">
        <v>331</v>
      </c>
      <c r="AY273" s="138" t="s">
        <v>478</v>
      </c>
    </row>
    <row r="274" spans="4:51" ht="20" customHeight="1">
      <c r="D274" s="3"/>
      <c r="E274" s="4"/>
      <c r="F274" s="4"/>
      <c r="H274" s="104"/>
      <c r="I274" s="10"/>
      <c r="J274" s="10"/>
      <c r="K274" s="10"/>
      <c r="L274" s="10"/>
      <c r="M274" s="10"/>
      <c r="N274" s="10"/>
      <c r="AW274" s="138" t="str">
        <f t="shared" si="249"/>
        <v>SUNSET HAT (BLACK)</v>
      </c>
      <c r="AX274" s="155" t="s">
        <v>25</v>
      </c>
      <c r="AY274" s="138" t="s">
        <v>474</v>
      </c>
    </row>
    <row r="275" spans="4:51" ht="20" customHeight="1">
      <c r="D275" s="3"/>
      <c r="E275" s="4"/>
      <c r="F275" s="4"/>
      <c r="H275" s="104"/>
      <c r="I275" s="10"/>
      <c r="J275" s="10"/>
      <c r="K275" s="10"/>
      <c r="L275" s="10"/>
      <c r="M275" s="10"/>
      <c r="N275" s="10"/>
      <c r="AW275" s="138" t="str">
        <f t="shared" si="249"/>
        <v>CAMPER HAT (WHITE/BLACK)</v>
      </c>
      <c r="AX275" s="138" t="s">
        <v>7</v>
      </c>
      <c r="AY275" s="138" t="s">
        <v>441</v>
      </c>
    </row>
    <row r="276" spans="4:51" ht="20" customHeight="1">
      <c r="D276" s="3"/>
      <c r="E276" s="4"/>
      <c r="F276" s="4"/>
      <c r="H276" s="104"/>
      <c r="I276" s="10"/>
      <c r="J276" s="10"/>
      <c r="K276" s="10"/>
      <c r="L276" s="10"/>
      <c r="M276" s="10"/>
      <c r="N276" s="10"/>
      <c r="AW276" s="138" t="str">
        <f t="shared" si="249"/>
        <v>LINEAR HAT (HEATHER GRAY)</v>
      </c>
      <c r="AX276" s="138" t="s">
        <v>8</v>
      </c>
      <c r="AY276" s="138" t="s">
        <v>442</v>
      </c>
    </row>
    <row r="277" spans="4:51" ht="20" customHeight="1">
      <c r="D277" s="3"/>
      <c r="E277" s="4"/>
      <c r="F277" s="4"/>
      <c r="H277" s="104"/>
      <c r="I277" s="10"/>
      <c r="J277" s="10"/>
      <c r="K277" s="10"/>
      <c r="L277" s="10"/>
      <c r="M277" s="10"/>
      <c r="N277" s="10"/>
      <c r="AW277" s="138" t="str">
        <f t="shared" si="249"/>
        <v>NICE LID BEANIE (BLACK)</v>
      </c>
      <c r="AX277" s="138" t="s">
        <v>508</v>
      </c>
      <c r="AY277" s="138" t="s">
        <v>474</v>
      </c>
    </row>
    <row r="278" spans="4:51" ht="20" customHeight="1">
      <c r="D278" s="3"/>
      <c r="E278" s="4"/>
      <c r="F278" s="4"/>
      <c r="H278" s="104"/>
      <c r="I278" s="10"/>
      <c r="J278" s="10"/>
      <c r="K278" s="10"/>
      <c r="L278" s="10"/>
      <c r="M278" s="10"/>
      <c r="N278" s="10"/>
      <c r="AW278" s="138" t="str">
        <f t="shared" si="249"/>
        <v>OLD SCHOOL BEANIE (BLACK/YELLOW)</v>
      </c>
      <c r="AX278" s="138" t="s">
        <v>509</v>
      </c>
      <c r="AY278" s="138" t="s">
        <v>510</v>
      </c>
    </row>
    <row r="279" spans="4:51" ht="20" customHeight="1">
      <c r="D279" s="3"/>
      <c r="E279" s="4"/>
      <c r="F279" s="4"/>
      <c r="H279" s="104"/>
      <c r="I279" s="10"/>
      <c r="J279" s="10"/>
      <c r="K279" s="10"/>
      <c r="L279" s="10"/>
      <c r="M279" s="10"/>
      <c r="N279" s="10"/>
      <c r="AW279" s="138" t="str">
        <f t="shared" si="249"/>
        <v>BIG TIME HAT (NIMBUS GRAY)</v>
      </c>
      <c r="AX279" s="261" t="s">
        <v>580</v>
      </c>
      <c r="AY279" s="138" t="s">
        <v>581</v>
      </c>
    </row>
    <row r="280" spans="4:51" ht="20" customHeight="1">
      <c r="D280" s="3"/>
      <c r="E280" s="4"/>
      <c r="F280" s="4"/>
      <c r="H280" s="104"/>
      <c r="I280" s="10"/>
      <c r="J280" s="10"/>
      <c r="K280" s="10"/>
      <c r="L280" s="10"/>
      <c r="M280" s="10"/>
      <c r="N280" s="10"/>
      <c r="AW280" s="138" t="str">
        <f t="shared" si="249"/>
        <v>BIG TIME HAT (KELLY GREEN)</v>
      </c>
      <c r="AX280" s="261" t="s">
        <v>580</v>
      </c>
      <c r="AY280" s="138" t="s">
        <v>582</v>
      </c>
    </row>
    <row r="281" spans="4:51" ht="20" customHeight="1">
      <c r="D281" s="3"/>
      <c r="E281" s="4"/>
      <c r="F281" s="4"/>
      <c r="H281" s="104"/>
      <c r="I281" s="10"/>
      <c r="J281" s="10"/>
      <c r="K281" s="10"/>
      <c r="L281" s="10"/>
      <c r="M281" s="10"/>
      <c r="N281" s="10"/>
      <c r="AW281" s="138"/>
      <c r="AX281" s="138"/>
      <c r="AY281" s="138"/>
    </row>
    <row r="282" spans="4:51" ht="20" customHeight="1">
      <c r="D282" s="3"/>
      <c r="E282" s="4"/>
      <c r="F282" s="4"/>
      <c r="H282" s="104"/>
      <c r="I282" s="10"/>
      <c r="J282" s="10"/>
      <c r="K282" s="10"/>
      <c r="L282" s="10"/>
      <c r="M282" s="10"/>
      <c r="N282" s="10"/>
      <c r="AW282" s="138"/>
      <c r="AX282" s="138"/>
      <c r="AY282" s="138"/>
    </row>
    <row r="283" spans="4:51" ht="20" customHeight="1">
      <c r="D283" s="3"/>
      <c r="E283" s="4"/>
      <c r="F283" s="4"/>
      <c r="H283" s="104"/>
      <c r="I283" s="10"/>
      <c r="J283" s="10"/>
      <c r="K283" s="10"/>
      <c r="L283" s="10"/>
      <c r="M283" s="10"/>
      <c r="N283" s="10"/>
      <c r="AW283" s="138" t="s">
        <v>185</v>
      </c>
      <c r="AX283" s="138"/>
      <c r="AY283" s="138"/>
    </row>
    <row r="284" spans="4:51" ht="20" customHeight="1">
      <c r="D284" s="3"/>
      <c r="E284" s="4"/>
      <c r="F284" s="4"/>
      <c r="H284" s="104"/>
      <c r="I284" s="10"/>
      <c r="J284" s="10"/>
      <c r="K284" s="10"/>
      <c r="L284" s="10"/>
      <c r="M284" s="10"/>
      <c r="N284" s="10"/>
      <c r="AW284" s="138" t="s">
        <v>182</v>
      </c>
      <c r="AX284" s="138"/>
      <c r="AY284" s="138"/>
    </row>
    <row r="285" spans="4:51" ht="20" customHeight="1">
      <c r="I285" s="10"/>
      <c r="J285" s="10"/>
      <c r="K285" s="10"/>
      <c r="L285" s="10"/>
      <c r="M285" s="10"/>
      <c r="N285" s="10"/>
      <c r="AW285" s="138" t="str">
        <f t="shared" ref="AW285:AW291" si="250">AX285&amp;" ("&amp;AY285&amp;")"</f>
        <v>CLASSIC LOGO T-SHIRT (BLACK)</v>
      </c>
      <c r="AX285" s="138" t="s">
        <v>332</v>
      </c>
      <c r="AY285" s="138" t="s">
        <v>474</v>
      </c>
    </row>
    <row r="286" spans="4:51" ht="20" customHeight="1">
      <c r="I286" s="10"/>
      <c r="J286" s="10"/>
      <c r="K286" s="10"/>
      <c r="L286" s="10"/>
      <c r="M286" s="10"/>
      <c r="N286" s="10"/>
      <c r="AW286" s="138" t="str">
        <f t="shared" si="250"/>
        <v>STOIC T-SHIRT (KELLY HEATHER)</v>
      </c>
      <c r="AX286" s="261" t="s">
        <v>611</v>
      </c>
      <c r="AY286" s="138" t="s">
        <v>586</v>
      </c>
    </row>
    <row r="287" spans="4:51" ht="20" customHeight="1">
      <c r="I287" s="10"/>
      <c r="J287" s="10"/>
      <c r="K287" s="10"/>
      <c r="L287" s="10"/>
      <c r="M287" s="10"/>
      <c r="N287" s="10"/>
      <c r="AW287" s="138" t="str">
        <f t="shared" si="250"/>
        <v>STOIC T-SHIRT (BLACK)</v>
      </c>
      <c r="AX287" s="261" t="s">
        <v>611</v>
      </c>
      <c r="AY287" s="138" t="s">
        <v>474</v>
      </c>
    </row>
    <row r="288" spans="4:51" ht="20" customHeight="1">
      <c r="I288" s="10"/>
      <c r="J288" s="10"/>
      <c r="K288" s="10"/>
      <c r="L288" s="10"/>
      <c r="M288" s="10"/>
      <c r="N288" s="10"/>
      <c r="AW288" s="138" t="str">
        <f t="shared" si="250"/>
        <v>STAMPED T-SHIRT (INDIGO)</v>
      </c>
      <c r="AX288" s="261" t="s">
        <v>612</v>
      </c>
      <c r="AY288" s="138" t="s">
        <v>589</v>
      </c>
    </row>
    <row r="289" spans="9:51" ht="20" customHeight="1">
      <c r="I289" s="10"/>
      <c r="J289" s="10"/>
      <c r="K289" s="10"/>
      <c r="L289" s="10"/>
      <c r="M289" s="10"/>
      <c r="N289" s="10"/>
      <c r="AW289" s="138" t="str">
        <f t="shared" si="250"/>
        <v>STAMPED T-SHIRT (CARDINAL)</v>
      </c>
      <c r="AX289" s="261" t="s">
        <v>612</v>
      </c>
      <c r="AY289" s="138" t="s">
        <v>590</v>
      </c>
    </row>
    <row r="290" spans="9:51" ht="20" customHeight="1">
      <c r="I290" s="10"/>
      <c r="J290" s="10"/>
      <c r="K290" s="10"/>
      <c r="L290" s="10"/>
      <c r="M290" s="10"/>
      <c r="N290" s="10"/>
      <c r="AW290" s="138" t="str">
        <f t="shared" si="250"/>
        <v>FISHING SQUATCH T-SHIRT (LT BLUE HEATHER)</v>
      </c>
      <c r="AX290" s="261" t="s">
        <v>613</v>
      </c>
      <c r="AY290" s="138" t="s">
        <v>593</v>
      </c>
    </row>
    <row r="291" spans="9:51" ht="20" customHeight="1">
      <c r="AW291" s="138" t="str">
        <f t="shared" si="250"/>
        <v>FISHING SQUATCH T-SHIRT (KELLY HEATHER)</v>
      </c>
      <c r="AX291" s="261" t="s">
        <v>613</v>
      </c>
      <c r="AY291" s="138" t="s">
        <v>586</v>
      </c>
    </row>
    <row r="292" spans="9:51" ht="20" customHeight="1">
      <c r="AW292" s="138"/>
      <c r="AX292" s="138"/>
      <c r="AY292" s="138"/>
    </row>
    <row r="293" spans="9:51" ht="20" customHeight="1">
      <c r="AW293" s="138" t="s">
        <v>183</v>
      </c>
      <c r="AX293" s="138"/>
      <c r="AY293" s="138"/>
    </row>
    <row r="294" spans="9:51" ht="20" customHeight="1">
      <c r="AW294" s="138" t="str">
        <f>AX294&amp;" ("&amp;AY294&amp;")"</f>
        <v>WOMENS CLASSIC LOGO SHIRT (BLACK)</v>
      </c>
      <c r="AX294" s="138" t="s">
        <v>245</v>
      </c>
      <c r="AY294" s="138" t="s">
        <v>474</v>
      </c>
    </row>
    <row r="295" spans="9:51" ht="20" customHeight="1">
      <c r="AW295" s="138" t="str">
        <f>AX295&amp;" ("&amp;AY295&amp;")"</f>
        <v>WOMENS CLASSIC LOGO SHIRT (WHITE)</v>
      </c>
      <c r="AX295" s="138" t="s">
        <v>245</v>
      </c>
      <c r="AY295" s="138" t="s">
        <v>443</v>
      </c>
    </row>
    <row r="296" spans="9:51" ht="20" customHeight="1">
      <c r="AW296" s="138" t="str">
        <f>AX296&amp;" ("&amp;AY296&amp;")"</f>
        <v>WOMENS EXPLORATION T-SHIRT (WHITE FLECK)</v>
      </c>
      <c r="AX296" s="261" t="s">
        <v>614</v>
      </c>
      <c r="AY296" s="138" t="s">
        <v>597</v>
      </c>
    </row>
    <row r="297" spans="9:51" ht="20" customHeight="1">
      <c r="AW297" s="138" t="str">
        <f>AX297&amp;" ("&amp;AY297&amp;")"</f>
        <v>WOMENS EXPLORATION T-SHIRT (GREEN TRIBLEND)</v>
      </c>
      <c r="AX297" s="261" t="s">
        <v>614</v>
      </c>
      <c r="AY297" s="138" t="s">
        <v>598</v>
      </c>
    </row>
    <row r="298" spans="9:51" ht="20" customHeight="1">
      <c r="AW298" s="138"/>
      <c r="AX298" s="261"/>
      <c r="AY298" s="138"/>
    </row>
    <row r="299" spans="9:51" ht="20" customHeight="1">
      <c r="AW299" s="138" t="s">
        <v>184</v>
      </c>
      <c r="AX299" s="138"/>
      <c r="AY299" s="138"/>
    </row>
    <row r="300" spans="9:51" ht="20" customHeight="1">
      <c r="AW300" s="138" t="str">
        <f>AX300&amp;" ("&amp;AY300&amp;")"</f>
        <v>SWIMMER KIDS T-SHIRT (CHILL)</v>
      </c>
      <c r="AX300" s="261" t="s">
        <v>615</v>
      </c>
      <c r="AY300" s="138" t="s">
        <v>602</v>
      </c>
    </row>
    <row r="301" spans="9:51" ht="20" customHeight="1">
      <c r="AW301" s="138" t="str">
        <f>AX301&amp;" ("&amp;AY301&amp;")"</f>
        <v>SWIMMER KIDS T-SHIRT (GRAY HEATHER)</v>
      </c>
      <c r="AX301" s="261" t="s">
        <v>616</v>
      </c>
      <c r="AY301" s="138" t="s">
        <v>603</v>
      </c>
    </row>
    <row r="302" spans="9:51" ht="20" customHeight="1">
      <c r="AW302" s="138"/>
      <c r="AX302" s="138"/>
      <c r="AY302" s="138"/>
    </row>
    <row r="303" spans="9:51" ht="20" customHeight="1">
      <c r="AW303" s="138" t="s">
        <v>186</v>
      </c>
      <c r="AX303" s="138"/>
      <c r="AY303" s="138"/>
    </row>
    <row r="304" spans="9:51" ht="20" customHeight="1">
      <c r="AW304" s="138" t="s">
        <v>187</v>
      </c>
      <c r="AX304" s="138"/>
      <c r="AY304" s="138"/>
    </row>
    <row r="305" spans="49:51" ht="20" customHeight="1">
      <c r="AW305" s="138" t="s">
        <v>188</v>
      </c>
      <c r="AX305" s="138"/>
      <c r="AY305" s="138"/>
    </row>
    <row r="306" spans="49:51" ht="20" customHeight="1">
      <c r="AW306" s="138" t="s">
        <v>189</v>
      </c>
      <c r="AX306" s="138"/>
      <c r="AY306" s="138"/>
    </row>
    <row r="307" spans="49:51" ht="20" customHeight="1">
      <c r="AW307" s="138" t="s">
        <v>190</v>
      </c>
      <c r="AX307" s="138"/>
      <c r="AY307" s="138"/>
    </row>
    <row r="308" spans="49:51" ht="20" customHeight="1">
      <c r="AW308" s="138" t="s">
        <v>191</v>
      </c>
      <c r="AX308" s="138"/>
      <c r="AY308" s="138"/>
    </row>
    <row r="309" spans="49:51" ht="20" customHeight="1">
      <c r="AW309" s="138"/>
      <c r="AX309" s="138"/>
      <c r="AY309" s="138"/>
    </row>
    <row r="310" spans="49:51" ht="20" customHeight="1">
      <c r="AW310" s="138" t="s">
        <v>192</v>
      </c>
      <c r="AX310" s="138"/>
      <c r="AY310" s="138"/>
    </row>
    <row r="311" spans="49:51" ht="20" customHeight="1">
      <c r="AW311" s="138" t="s">
        <v>193</v>
      </c>
      <c r="AX311" s="138"/>
      <c r="AY311" s="138"/>
    </row>
    <row r="312" spans="49:51" ht="20" customHeight="1">
      <c r="AW312" s="138" t="s">
        <v>194</v>
      </c>
      <c r="AX312" s="138"/>
      <c r="AY312" s="138"/>
    </row>
  </sheetData>
  <mergeCells count="972">
    <mergeCell ref="X243:AB243"/>
    <mergeCell ref="AF243:AJ243"/>
    <mergeCell ref="AN243:AR243"/>
    <mergeCell ref="X244:AB244"/>
    <mergeCell ref="AF244:AJ244"/>
    <mergeCell ref="AN244:AR244"/>
    <mergeCell ref="X245:AB245"/>
    <mergeCell ref="AF245:AJ245"/>
    <mergeCell ref="AN245:AR245"/>
    <mergeCell ref="X240:AB240"/>
    <mergeCell ref="AF240:AJ240"/>
    <mergeCell ref="AN240:AR240"/>
    <mergeCell ref="X241:AB241"/>
    <mergeCell ref="AF241:AJ241"/>
    <mergeCell ref="AN241:AR241"/>
    <mergeCell ref="X242:AB242"/>
    <mergeCell ref="AF242:AJ242"/>
    <mergeCell ref="AN242:AR242"/>
    <mergeCell ref="A234:A235"/>
    <mergeCell ref="B234:C235"/>
    <mergeCell ref="A237:A238"/>
    <mergeCell ref="B237:C238"/>
    <mergeCell ref="B245:C245"/>
    <mergeCell ref="P218:T218"/>
    <mergeCell ref="X218:AB218"/>
    <mergeCell ref="AF218:AJ218"/>
    <mergeCell ref="P219:T219"/>
    <mergeCell ref="X219:AB219"/>
    <mergeCell ref="AF219:AJ219"/>
    <mergeCell ref="B240:C240"/>
    <mergeCell ref="B241:C241"/>
    <mergeCell ref="B242:C242"/>
    <mergeCell ref="B243:C243"/>
    <mergeCell ref="B244:C244"/>
    <mergeCell ref="A229:A230"/>
    <mergeCell ref="B229:C230"/>
    <mergeCell ref="B224:C224"/>
    <mergeCell ref="A225:A226"/>
    <mergeCell ref="B225:C226"/>
    <mergeCell ref="A227:A228"/>
    <mergeCell ref="B227:C228"/>
    <mergeCell ref="P240:T240"/>
    <mergeCell ref="A232:A233"/>
    <mergeCell ref="B216:C216"/>
    <mergeCell ref="B218:C218"/>
    <mergeCell ref="B219:C219"/>
    <mergeCell ref="B220:C220"/>
    <mergeCell ref="B7:B8"/>
    <mergeCell ref="C7:C8"/>
    <mergeCell ref="D7:D8"/>
    <mergeCell ref="B217:C217"/>
    <mergeCell ref="B221:C222"/>
    <mergeCell ref="B232:C233"/>
    <mergeCell ref="AN211:AR211"/>
    <mergeCell ref="AN212:AR212"/>
    <mergeCell ref="N157:N164"/>
    <mergeCell ref="N166:N195"/>
    <mergeCell ref="N197:N202"/>
    <mergeCell ref="A7:A8"/>
    <mergeCell ref="A211:A212"/>
    <mergeCell ref="A213:A215"/>
    <mergeCell ref="B211:C212"/>
    <mergeCell ref="B213:C215"/>
    <mergeCell ref="E7:E8"/>
    <mergeCell ref="F7:F8"/>
    <mergeCell ref="G7:G8"/>
    <mergeCell ref="H7:H8"/>
    <mergeCell ref="I7:I8"/>
    <mergeCell ref="AN194:AR194"/>
    <mergeCell ref="AN195:AR195"/>
    <mergeCell ref="AN196:AR196"/>
    <mergeCell ref="AN197:AR197"/>
    <mergeCell ref="AN198:AR198"/>
    <mergeCell ref="AN199:AR199"/>
    <mergeCell ref="AN200:AR200"/>
    <mergeCell ref="AN201:AR201"/>
    <mergeCell ref="P154:T154"/>
    <mergeCell ref="AN202:AR202"/>
    <mergeCell ref="AN185:AR185"/>
    <mergeCell ref="AN186:AR186"/>
    <mergeCell ref="AN187:AR187"/>
    <mergeCell ref="AN188:AR188"/>
    <mergeCell ref="AN189:AR189"/>
    <mergeCell ref="AN190:AR190"/>
    <mergeCell ref="AN191:AR191"/>
    <mergeCell ref="AN192:AR192"/>
    <mergeCell ref="AN193:AR193"/>
    <mergeCell ref="AN176:AR176"/>
    <mergeCell ref="AN177:AR177"/>
    <mergeCell ref="AN178:AR178"/>
    <mergeCell ref="AN179:AR179"/>
    <mergeCell ref="AN180:AR180"/>
    <mergeCell ref="AN181:AR181"/>
    <mergeCell ref="AN182:AR182"/>
    <mergeCell ref="AN183:AR183"/>
    <mergeCell ref="AN184:AR184"/>
    <mergeCell ref="AN167:AR167"/>
    <mergeCell ref="AN168:AR168"/>
    <mergeCell ref="AN169:AR169"/>
    <mergeCell ref="AN170:AR170"/>
    <mergeCell ref="AN171:AR171"/>
    <mergeCell ref="AN172:AR172"/>
    <mergeCell ref="AN173:AR173"/>
    <mergeCell ref="AN174:AR174"/>
    <mergeCell ref="AN175:AR175"/>
    <mergeCell ref="AN158:AR158"/>
    <mergeCell ref="AN159:AR159"/>
    <mergeCell ref="AN160:AR160"/>
    <mergeCell ref="AN161:AR161"/>
    <mergeCell ref="AN162:AR162"/>
    <mergeCell ref="AN163:AR163"/>
    <mergeCell ref="AN164:AR164"/>
    <mergeCell ref="AN165:AR165"/>
    <mergeCell ref="AN166:AR166"/>
    <mergeCell ref="AN148:AR148"/>
    <mergeCell ref="AN149:AR149"/>
    <mergeCell ref="AN150:AR150"/>
    <mergeCell ref="AN151:AR151"/>
    <mergeCell ref="AN152:AR152"/>
    <mergeCell ref="AN153:AR153"/>
    <mergeCell ref="AN155:AR155"/>
    <mergeCell ref="AN156:AR156"/>
    <mergeCell ref="AN157:AR157"/>
    <mergeCell ref="AN154:AR154"/>
    <mergeCell ref="AN139:AR139"/>
    <mergeCell ref="AN140:AR140"/>
    <mergeCell ref="AN141:AR141"/>
    <mergeCell ref="AN142:AR142"/>
    <mergeCell ref="AN143:AR143"/>
    <mergeCell ref="AN144:AR144"/>
    <mergeCell ref="AN145:AR145"/>
    <mergeCell ref="AN146:AR146"/>
    <mergeCell ref="AN147:AR147"/>
    <mergeCell ref="AN130:AR130"/>
    <mergeCell ref="AN131:AR131"/>
    <mergeCell ref="AN132:AR132"/>
    <mergeCell ref="AN133:AR133"/>
    <mergeCell ref="AN134:AR134"/>
    <mergeCell ref="AN135:AR135"/>
    <mergeCell ref="AN136:AR136"/>
    <mergeCell ref="AN137:AR137"/>
    <mergeCell ref="AN138:AR138"/>
    <mergeCell ref="AN121:AR121"/>
    <mergeCell ref="AN122:AR122"/>
    <mergeCell ref="AN123:AR123"/>
    <mergeCell ref="AN124:AR124"/>
    <mergeCell ref="AN125:AR125"/>
    <mergeCell ref="AN126:AR126"/>
    <mergeCell ref="AN127:AR127"/>
    <mergeCell ref="AN128:AR128"/>
    <mergeCell ref="AN129:AR129"/>
    <mergeCell ref="AN112:AR112"/>
    <mergeCell ref="AN113:AR113"/>
    <mergeCell ref="AN114:AR114"/>
    <mergeCell ref="AN115:AR115"/>
    <mergeCell ref="AN116:AR116"/>
    <mergeCell ref="AN117:AR117"/>
    <mergeCell ref="AN118:AR118"/>
    <mergeCell ref="AN119:AR119"/>
    <mergeCell ref="AN120:AR120"/>
    <mergeCell ref="AN103:AR103"/>
    <mergeCell ref="AN104:AR104"/>
    <mergeCell ref="AN105:AR105"/>
    <mergeCell ref="AN106:AR106"/>
    <mergeCell ref="AN107:AR107"/>
    <mergeCell ref="AN108:AR108"/>
    <mergeCell ref="AN109:AR109"/>
    <mergeCell ref="AN110:AR110"/>
    <mergeCell ref="AN111:AR111"/>
    <mergeCell ref="AN94:AR94"/>
    <mergeCell ref="AN95:AR95"/>
    <mergeCell ref="AN96:AR96"/>
    <mergeCell ref="AN97:AR97"/>
    <mergeCell ref="AN98:AR98"/>
    <mergeCell ref="AN99:AR99"/>
    <mergeCell ref="AN100:AR100"/>
    <mergeCell ref="AN101:AR101"/>
    <mergeCell ref="AN102:AR102"/>
    <mergeCell ref="AN83:AR83"/>
    <mergeCell ref="AN84:AR84"/>
    <mergeCell ref="AN87:AR87"/>
    <mergeCell ref="AN88:AR88"/>
    <mergeCell ref="AN89:AR89"/>
    <mergeCell ref="AN90:AR90"/>
    <mergeCell ref="AN91:AR91"/>
    <mergeCell ref="AN92:AR92"/>
    <mergeCell ref="AN93:AR93"/>
    <mergeCell ref="AN85:AR85"/>
    <mergeCell ref="AN86:AR86"/>
    <mergeCell ref="AN75:AR75"/>
    <mergeCell ref="AN76:AR76"/>
    <mergeCell ref="AN77:AR77"/>
    <mergeCell ref="AN78:AR78"/>
    <mergeCell ref="AN79:AR79"/>
    <mergeCell ref="AN80:AR80"/>
    <mergeCell ref="AN81:AR81"/>
    <mergeCell ref="AN82:AR82"/>
    <mergeCell ref="A221:A222"/>
    <mergeCell ref="AN218:AR218"/>
    <mergeCell ref="AN219:AR219"/>
    <mergeCell ref="P213:T213"/>
    <mergeCell ref="X213:AB213"/>
    <mergeCell ref="AF213:AJ213"/>
    <mergeCell ref="AN213:AR213"/>
    <mergeCell ref="P214:T214"/>
    <mergeCell ref="X214:AB214"/>
    <mergeCell ref="AF214:AJ214"/>
    <mergeCell ref="AN214:AR214"/>
    <mergeCell ref="P215:T215"/>
    <mergeCell ref="X215:AB215"/>
    <mergeCell ref="AF215:AJ215"/>
    <mergeCell ref="AN215:AR215"/>
    <mergeCell ref="P210:T210"/>
    <mergeCell ref="AN65:AR65"/>
    <mergeCell ref="AN66:AR66"/>
    <mergeCell ref="AN67:AR67"/>
    <mergeCell ref="AN69:AR69"/>
    <mergeCell ref="AN70:AR70"/>
    <mergeCell ref="AN71:AR71"/>
    <mergeCell ref="AN72:AR72"/>
    <mergeCell ref="AN73:AR73"/>
    <mergeCell ref="AN74:AR74"/>
    <mergeCell ref="AN68:AR68"/>
    <mergeCell ref="P262:AT262"/>
    <mergeCell ref="AU262:AV262"/>
    <mergeCell ref="P263:AV263"/>
    <mergeCell ref="P264:AV264"/>
    <mergeCell ref="P265:AV265"/>
    <mergeCell ref="P266:AV266"/>
    <mergeCell ref="AN44:AR44"/>
    <mergeCell ref="AN45:AR45"/>
    <mergeCell ref="AN46:AR46"/>
    <mergeCell ref="AN47:AR47"/>
    <mergeCell ref="AN48:AR48"/>
    <mergeCell ref="AN49:AR49"/>
    <mergeCell ref="AN50:AR50"/>
    <mergeCell ref="AN51:AR51"/>
    <mergeCell ref="AN52:AR52"/>
    <mergeCell ref="AN53:AR53"/>
    <mergeCell ref="AN54:AR54"/>
    <mergeCell ref="AN55:AR55"/>
    <mergeCell ref="AN56:AR56"/>
    <mergeCell ref="AN57:AR57"/>
    <mergeCell ref="AN58:AR58"/>
    <mergeCell ref="AN59:AR59"/>
    <mergeCell ref="AN60:AR60"/>
    <mergeCell ref="AN61:AR61"/>
    <mergeCell ref="P254:AU254"/>
    <mergeCell ref="P255:AU255"/>
    <mergeCell ref="P256:AU256"/>
    <mergeCell ref="P257:AJ258"/>
    <mergeCell ref="AN257:AU257"/>
    <mergeCell ref="AN258:AU258"/>
    <mergeCell ref="P261:AT261"/>
    <mergeCell ref="AU261:AV261"/>
    <mergeCell ref="P245:T245"/>
    <mergeCell ref="P247:T248"/>
    <mergeCell ref="X247:AB248"/>
    <mergeCell ref="AF247:AJ248"/>
    <mergeCell ref="AN247:AR248"/>
    <mergeCell ref="AV247:AV248"/>
    <mergeCell ref="P246:T246"/>
    <mergeCell ref="X246:AB246"/>
    <mergeCell ref="AF246:AJ246"/>
    <mergeCell ref="AN246:AR246"/>
    <mergeCell ref="P242:T242"/>
    <mergeCell ref="P243:T243"/>
    <mergeCell ref="P244:T244"/>
    <mergeCell ref="P216:T216"/>
    <mergeCell ref="X216:AB216"/>
    <mergeCell ref="AF216:AJ216"/>
    <mergeCell ref="AN216:AR216"/>
    <mergeCell ref="P217:T217"/>
    <mergeCell ref="X217:AB217"/>
    <mergeCell ref="AF217:AJ217"/>
    <mergeCell ref="AN217:AR217"/>
    <mergeCell ref="P241:T241"/>
    <mergeCell ref="P220:T220"/>
    <mergeCell ref="X220:AB220"/>
    <mergeCell ref="AF220:AJ220"/>
    <mergeCell ref="AN220:AR220"/>
    <mergeCell ref="P221:T221"/>
    <mergeCell ref="X221:AB221"/>
    <mergeCell ref="AF221:AJ221"/>
    <mergeCell ref="AN221:AR221"/>
    <mergeCell ref="P222:T222"/>
    <mergeCell ref="X222:AB222"/>
    <mergeCell ref="AF222:AJ222"/>
    <mergeCell ref="AN222:AR222"/>
    <mergeCell ref="X210:AB210"/>
    <mergeCell ref="AF210:AJ210"/>
    <mergeCell ref="AN210:AR210"/>
    <mergeCell ref="P211:T211"/>
    <mergeCell ref="P212:T212"/>
    <mergeCell ref="AN26:AR26"/>
    <mergeCell ref="AN27:AR27"/>
    <mergeCell ref="AN28:AR28"/>
    <mergeCell ref="AN29:AR29"/>
    <mergeCell ref="AN30:AR30"/>
    <mergeCell ref="AN31:AR31"/>
    <mergeCell ref="AN32:AR32"/>
    <mergeCell ref="AN33:AR33"/>
    <mergeCell ref="AN34:AR34"/>
    <mergeCell ref="AN35:AR35"/>
    <mergeCell ref="AN36:AR36"/>
    <mergeCell ref="AN37:AR37"/>
    <mergeCell ref="AN38:AR38"/>
    <mergeCell ref="AN39:AR39"/>
    <mergeCell ref="AN40:AR40"/>
    <mergeCell ref="AN41:AR41"/>
    <mergeCell ref="AN42:AR42"/>
    <mergeCell ref="AN43:AR43"/>
    <mergeCell ref="AF201:AJ201"/>
    <mergeCell ref="J208:J209"/>
    <mergeCell ref="K208:K209"/>
    <mergeCell ref="L208:L209"/>
    <mergeCell ref="M208:M209"/>
    <mergeCell ref="A208:A209"/>
    <mergeCell ref="C208:C209"/>
    <mergeCell ref="D208:D209"/>
    <mergeCell ref="E208:E209"/>
    <mergeCell ref="F208:F209"/>
    <mergeCell ref="G208:G209"/>
    <mergeCell ref="H208:H209"/>
    <mergeCell ref="I208:I209"/>
    <mergeCell ref="AF202:AJ202"/>
    <mergeCell ref="AF211:AJ211"/>
    <mergeCell ref="AF212:AJ212"/>
    <mergeCell ref="AN10:AR10"/>
    <mergeCell ref="AN11:AR11"/>
    <mergeCell ref="AN12:AR12"/>
    <mergeCell ref="AN13:AR13"/>
    <mergeCell ref="AN14:AR14"/>
    <mergeCell ref="AN15:AR15"/>
    <mergeCell ref="AN16:AR16"/>
    <mergeCell ref="AN17:AR17"/>
    <mergeCell ref="AN18:AR18"/>
    <mergeCell ref="AN19:AR19"/>
    <mergeCell ref="AN20:AR20"/>
    <mergeCell ref="AN21:AR21"/>
    <mergeCell ref="AN22:AR22"/>
    <mergeCell ref="AN23:AR23"/>
    <mergeCell ref="AN24:AR24"/>
    <mergeCell ref="AN25:AR25"/>
    <mergeCell ref="AN207:AR207"/>
    <mergeCell ref="AN62:AR62"/>
    <mergeCell ref="AN63:AR63"/>
    <mergeCell ref="AN64:AR64"/>
    <mergeCell ref="AF192:AJ192"/>
    <mergeCell ref="AF193:AJ193"/>
    <mergeCell ref="AF194:AJ194"/>
    <mergeCell ref="AF195:AJ195"/>
    <mergeCell ref="AF196:AJ196"/>
    <mergeCell ref="AF197:AJ197"/>
    <mergeCell ref="AF198:AJ198"/>
    <mergeCell ref="AF199:AJ199"/>
    <mergeCell ref="AF200:AJ200"/>
    <mergeCell ref="AF183:AJ183"/>
    <mergeCell ref="AF184:AJ184"/>
    <mergeCell ref="AF185:AJ185"/>
    <mergeCell ref="AF186:AJ186"/>
    <mergeCell ref="AF187:AJ187"/>
    <mergeCell ref="AF188:AJ188"/>
    <mergeCell ref="AF189:AJ189"/>
    <mergeCell ref="AF190:AJ190"/>
    <mergeCell ref="AF191:AJ191"/>
    <mergeCell ref="AF174:AJ174"/>
    <mergeCell ref="AF175:AJ175"/>
    <mergeCell ref="AF176:AJ176"/>
    <mergeCell ref="AF177:AJ177"/>
    <mergeCell ref="AF178:AJ178"/>
    <mergeCell ref="AF179:AJ179"/>
    <mergeCell ref="AF180:AJ180"/>
    <mergeCell ref="AF181:AJ181"/>
    <mergeCell ref="AF182:AJ182"/>
    <mergeCell ref="AF165:AJ165"/>
    <mergeCell ref="AF166:AJ166"/>
    <mergeCell ref="AF167:AJ167"/>
    <mergeCell ref="AF168:AJ168"/>
    <mergeCell ref="AF169:AJ169"/>
    <mergeCell ref="AF170:AJ170"/>
    <mergeCell ref="AF171:AJ171"/>
    <mergeCell ref="AF172:AJ172"/>
    <mergeCell ref="AF173:AJ173"/>
    <mergeCell ref="AF156:AJ156"/>
    <mergeCell ref="AF157:AJ157"/>
    <mergeCell ref="AF158:AJ158"/>
    <mergeCell ref="AF159:AJ159"/>
    <mergeCell ref="AF160:AJ160"/>
    <mergeCell ref="AF161:AJ161"/>
    <mergeCell ref="AF162:AJ162"/>
    <mergeCell ref="AF163:AJ163"/>
    <mergeCell ref="AF164:AJ164"/>
    <mergeCell ref="AF146:AJ146"/>
    <mergeCell ref="AF147:AJ147"/>
    <mergeCell ref="AF148:AJ148"/>
    <mergeCell ref="AF149:AJ149"/>
    <mergeCell ref="AF150:AJ150"/>
    <mergeCell ref="AF151:AJ151"/>
    <mergeCell ref="AF152:AJ152"/>
    <mergeCell ref="AF153:AJ153"/>
    <mergeCell ref="AF155:AJ155"/>
    <mergeCell ref="AF154:AJ154"/>
    <mergeCell ref="AF137:AJ137"/>
    <mergeCell ref="AF138:AJ138"/>
    <mergeCell ref="AF139:AJ139"/>
    <mergeCell ref="AF140:AJ140"/>
    <mergeCell ref="AF141:AJ141"/>
    <mergeCell ref="AF142:AJ142"/>
    <mergeCell ref="AF143:AJ143"/>
    <mergeCell ref="AF144:AJ144"/>
    <mergeCell ref="AF145:AJ145"/>
    <mergeCell ref="AF128:AJ128"/>
    <mergeCell ref="AF129:AJ129"/>
    <mergeCell ref="AF130:AJ130"/>
    <mergeCell ref="AF131:AJ131"/>
    <mergeCell ref="AF132:AJ132"/>
    <mergeCell ref="AF133:AJ133"/>
    <mergeCell ref="AF134:AJ134"/>
    <mergeCell ref="AF135:AJ135"/>
    <mergeCell ref="AF136:AJ136"/>
    <mergeCell ref="AF119:AJ119"/>
    <mergeCell ref="AF120:AJ120"/>
    <mergeCell ref="AF121:AJ121"/>
    <mergeCell ref="AF122:AJ122"/>
    <mergeCell ref="AF123:AJ123"/>
    <mergeCell ref="AF124:AJ124"/>
    <mergeCell ref="AF125:AJ125"/>
    <mergeCell ref="AF126:AJ126"/>
    <mergeCell ref="AF127:AJ127"/>
    <mergeCell ref="AF110:AJ110"/>
    <mergeCell ref="AF111:AJ111"/>
    <mergeCell ref="AF112:AJ112"/>
    <mergeCell ref="AF113:AJ113"/>
    <mergeCell ref="AF114:AJ114"/>
    <mergeCell ref="AF115:AJ115"/>
    <mergeCell ref="AF116:AJ116"/>
    <mergeCell ref="AF117:AJ117"/>
    <mergeCell ref="AF118:AJ118"/>
    <mergeCell ref="AF101:AJ101"/>
    <mergeCell ref="AF102:AJ102"/>
    <mergeCell ref="AF103:AJ103"/>
    <mergeCell ref="AF104:AJ104"/>
    <mergeCell ref="AF105:AJ105"/>
    <mergeCell ref="AF106:AJ106"/>
    <mergeCell ref="AF107:AJ107"/>
    <mergeCell ref="AF108:AJ108"/>
    <mergeCell ref="AF109:AJ109"/>
    <mergeCell ref="AF92:AJ92"/>
    <mergeCell ref="AF93:AJ93"/>
    <mergeCell ref="AF94:AJ94"/>
    <mergeCell ref="AF95:AJ95"/>
    <mergeCell ref="AF96:AJ96"/>
    <mergeCell ref="AF97:AJ97"/>
    <mergeCell ref="AF98:AJ98"/>
    <mergeCell ref="AF99:AJ99"/>
    <mergeCell ref="AF100:AJ100"/>
    <mergeCell ref="AF82:AJ82"/>
    <mergeCell ref="AF83:AJ83"/>
    <mergeCell ref="AF84:AJ84"/>
    <mergeCell ref="AF87:AJ87"/>
    <mergeCell ref="AF88:AJ88"/>
    <mergeCell ref="AF89:AJ89"/>
    <mergeCell ref="AF90:AJ90"/>
    <mergeCell ref="AF91:AJ91"/>
    <mergeCell ref="AF85:AJ85"/>
    <mergeCell ref="AF86:AJ86"/>
    <mergeCell ref="AF73:AJ73"/>
    <mergeCell ref="AF74:AJ74"/>
    <mergeCell ref="AF75:AJ75"/>
    <mergeCell ref="AF76:AJ76"/>
    <mergeCell ref="AF77:AJ77"/>
    <mergeCell ref="AF78:AJ78"/>
    <mergeCell ref="AF79:AJ79"/>
    <mergeCell ref="AF80:AJ80"/>
    <mergeCell ref="AF81:AJ81"/>
    <mergeCell ref="AF63:AJ63"/>
    <mergeCell ref="AF64:AJ64"/>
    <mergeCell ref="AF65:AJ65"/>
    <mergeCell ref="AF66:AJ66"/>
    <mergeCell ref="AF67:AJ67"/>
    <mergeCell ref="AF69:AJ69"/>
    <mergeCell ref="AF70:AJ70"/>
    <mergeCell ref="AF71:AJ71"/>
    <mergeCell ref="AF72:AJ72"/>
    <mergeCell ref="AF68:AJ68"/>
    <mergeCell ref="AF54:AJ54"/>
    <mergeCell ref="AF55:AJ55"/>
    <mergeCell ref="AF56:AJ56"/>
    <mergeCell ref="AF57:AJ57"/>
    <mergeCell ref="AF58:AJ58"/>
    <mergeCell ref="AF59:AJ59"/>
    <mergeCell ref="AF60:AJ60"/>
    <mergeCell ref="AF61:AJ61"/>
    <mergeCell ref="AF62:AJ62"/>
    <mergeCell ref="AF45:AJ45"/>
    <mergeCell ref="AF46:AJ46"/>
    <mergeCell ref="AF47:AJ47"/>
    <mergeCell ref="AF48:AJ48"/>
    <mergeCell ref="AF49:AJ49"/>
    <mergeCell ref="AF50:AJ50"/>
    <mergeCell ref="AF51:AJ51"/>
    <mergeCell ref="AF52:AJ52"/>
    <mergeCell ref="AF53:AJ53"/>
    <mergeCell ref="AF36:AJ36"/>
    <mergeCell ref="AF37:AJ37"/>
    <mergeCell ref="AF38:AJ38"/>
    <mergeCell ref="AF39:AJ39"/>
    <mergeCell ref="AF40:AJ40"/>
    <mergeCell ref="AF41:AJ41"/>
    <mergeCell ref="AF42:AJ42"/>
    <mergeCell ref="AF43:AJ43"/>
    <mergeCell ref="AF44:AJ44"/>
    <mergeCell ref="AF27:AJ27"/>
    <mergeCell ref="AF28:AJ28"/>
    <mergeCell ref="AF29:AJ29"/>
    <mergeCell ref="AF30:AJ30"/>
    <mergeCell ref="AF31:AJ31"/>
    <mergeCell ref="AF32:AJ32"/>
    <mergeCell ref="AF33:AJ33"/>
    <mergeCell ref="AF34:AJ34"/>
    <mergeCell ref="AF35:AJ35"/>
    <mergeCell ref="X198:AB198"/>
    <mergeCell ref="X199:AB199"/>
    <mergeCell ref="X200:AB200"/>
    <mergeCell ref="X201:AB201"/>
    <mergeCell ref="X202:AB202"/>
    <mergeCell ref="X211:AB211"/>
    <mergeCell ref="X212:AB212"/>
    <mergeCell ref="AF10:AJ10"/>
    <mergeCell ref="AF11:AJ11"/>
    <mergeCell ref="AF12:AJ12"/>
    <mergeCell ref="AF13:AJ13"/>
    <mergeCell ref="AF14:AJ14"/>
    <mergeCell ref="AF15:AJ15"/>
    <mergeCell ref="AF16:AJ16"/>
    <mergeCell ref="AF17:AJ17"/>
    <mergeCell ref="AF18:AJ18"/>
    <mergeCell ref="AF19:AJ19"/>
    <mergeCell ref="AF20:AJ20"/>
    <mergeCell ref="AF21:AJ21"/>
    <mergeCell ref="AF22:AJ22"/>
    <mergeCell ref="AF23:AJ23"/>
    <mergeCell ref="AF24:AJ24"/>
    <mergeCell ref="AF25:AJ25"/>
    <mergeCell ref="AF26:AJ26"/>
    <mergeCell ref="X189:AB189"/>
    <mergeCell ref="X190:AB190"/>
    <mergeCell ref="X191:AB191"/>
    <mergeCell ref="X192:AB192"/>
    <mergeCell ref="X193:AB193"/>
    <mergeCell ref="X194:AB194"/>
    <mergeCell ref="X195:AB195"/>
    <mergeCell ref="X196:AB196"/>
    <mergeCell ref="X197:AB197"/>
    <mergeCell ref="X180:AB180"/>
    <mergeCell ref="X181:AB181"/>
    <mergeCell ref="X182:AB182"/>
    <mergeCell ref="X183:AB183"/>
    <mergeCell ref="X184:AB184"/>
    <mergeCell ref="X185:AB185"/>
    <mergeCell ref="X186:AB186"/>
    <mergeCell ref="X187:AB187"/>
    <mergeCell ref="X188:AB188"/>
    <mergeCell ref="X171:AB171"/>
    <mergeCell ref="X172:AB172"/>
    <mergeCell ref="X173:AB173"/>
    <mergeCell ref="X174:AB174"/>
    <mergeCell ref="X175:AB175"/>
    <mergeCell ref="X176:AB176"/>
    <mergeCell ref="X177:AB177"/>
    <mergeCell ref="X178:AB178"/>
    <mergeCell ref="X179:AB179"/>
    <mergeCell ref="X162:AB162"/>
    <mergeCell ref="X163:AB163"/>
    <mergeCell ref="X164:AB164"/>
    <mergeCell ref="X165:AB165"/>
    <mergeCell ref="X166:AB166"/>
    <mergeCell ref="X167:AB167"/>
    <mergeCell ref="X168:AB168"/>
    <mergeCell ref="X169:AB169"/>
    <mergeCell ref="X170:AB170"/>
    <mergeCell ref="X152:AB152"/>
    <mergeCell ref="X153:AB153"/>
    <mergeCell ref="X155:AB155"/>
    <mergeCell ref="X156:AB156"/>
    <mergeCell ref="X157:AB157"/>
    <mergeCell ref="X158:AB158"/>
    <mergeCell ref="X159:AB159"/>
    <mergeCell ref="X160:AB160"/>
    <mergeCell ref="X161:AB161"/>
    <mergeCell ref="X154:AB154"/>
    <mergeCell ref="X143:AB143"/>
    <mergeCell ref="X144:AB144"/>
    <mergeCell ref="X145:AB145"/>
    <mergeCell ref="X146:AB146"/>
    <mergeCell ref="X147:AB147"/>
    <mergeCell ref="X148:AB148"/>
    <mergeCell ref="X149:AB149"/>
    <mergeCell ref="X150:AB150"/>
    <mergeCell ref="X151:AB151"/>
    <mergeCell ref="X134:AB134"/>
    <mergeCell ref="X135:AB135"/>
    <mergeCell ref="X136:AB136"/>
    <mergeCell ref="X137:AB137"/>
    <mergeCell ref="X138:AB138"/>
    <mergeCell ref="X139:AB139"/>
    <mergeCell ref="X140:AB140"/>
    <mergeCell ref="X141:AB141"/>
    <mergeCell ref="X142:AB142"/>
    <mergeCell ref="X125:AB125"/>
    <mergeCell ref="X126:AB126"/>
    <mergeCell ref="X127:AB127"/>
    <mergeCell ref="X128:AB128"/>
    <mergeCell ref="X129:AB129"/>
    <mergeCell ref="X130:AB130"/>
    <mergeCell ref="X131:AB131"/>
    <mergeCell ref="X132:AB132"/>
    <mergeCell ref="X133:AB133"/>
    <mergeCell ref="X116:AB116"/>
    <mergeCell ref="X117:AB117"/>
    <mergeCell ref="X118:AB118"/>
    <mergeCell ref="X119:AB119"/>
    <mergeCell ref="X120:AB120"/>
    <mergeCell ref="X121:AB121"/>
    <mergeCell ref="X122:AB122"/>
    <mergeCell ref="X123:AB123"/>
    <mergeCell ref="X124:AB124"/>
    <mergeCell ref="X107:AB107"/>
    <mergeCell ref="X108:AB108"/>
    <mergeCell ref="X109:AB109"/>
    <mergeCell ref="X110:AB110"/>
    <mergeCell ref="X111:AB111"/>
    <mergeCell ref="X112:AB112"/>
    <mergeCell ref="X113:AB113"/>
    <mergeCell ref="X114:AB114"/>
    <mergeCell ref="X115:AB115"/>
    <mergeCell ref="X98:AB98"/>
    <mergeCell ref="X99:AB99"/>
    <mergeCell ref="X100:AB100"/>
    <mergeCell ref="X101:AB101"/>
    <mergeCell ref="X102:AB102"/>
    <mergeCell ref="X103:AB103"/>
    <mergeCell ref="X104:AB104"/>
    <mergeCell ref="X105:AB105"/>
    <mergeCell ref="X106:AB106"/>
    <mergeCell ref="X89:AB89"/>
    <mergeCell ref="X90:AB90"/>
    <mergeCell ref="X91:AB91"/>
    <mergeCell ref="X92:AB92"/>
    <mergeCell ref="X93:AB93"/>
    <mergeCell ref="X94:AB94"/>
    <mergeCell ref="X95:AB95"/>
    <mergeCell ref="X96:AB96"/>
    <mergeCell ref="X97:AB97"/>
    <mergeCell ref="X79:AB79"/>
    <mergeCell ref="X80:AB80"/>
    <mergeCell ref="X81:AB81"/>
    <mergeCell ref="X82:AB82"/>
    <mergeCell ref="X83:AB83"/>
    <mergeCell ref="X84:AB84"/>
    <mergeCell ref="X87:AB87"/>
    <mergeCell ref="X88:AB88"/>
    <mergeCell ref="X85:AB85"/>
    <mergeCell ref="X86:AB86"/>
    <mergeCell ref="X70:AB70"/>
    <mergeCell ref="X71:AB71"/>
    <mergeCell ref="X72:AB72"/>
    <mergeCell ref="X73:AB73"/>
    <mergeCell ref="X74:AB74"/>
    <mergeCell ref="X75:AB75"/>
    <mergeCell ref="X76:AB76"/>
    <mergeCell ref="X77:AB77"/>
    <mergeCell ref="X78:AB78"/>
    <mergeCell ref="X60:AB60"/>
    <mergeCell ref="X61:AB61"/>
    <mergeCell ref="X62:AB62"/>
    <mergeCell ref="X63:AB63"/>
    <mergeCell ref="X64:AB64"/>
    <mergeCell ref="X65:AB65"/>
    <mergeCell ref="X66:AB66"/>
    <mergeCell ref="X67:AB67"/>
    <mergeCell ref="X69:AB69"/>
    <mergeCell ref="X68:AB68"/>
    <mergeCell ref="X51:AB51"/>
    <mergeCell ref="X52:AB52"/>
    <mergeCell ref="X53:AB53"/>
    <mergeCell ref="X54:AB54"/>
    <mergeCell ref="X55:AB55"/>
    <mergeCell ref="X56:AB56"/>
    <mergeCell ref="X57:AB57"/>
    <mergeCell ref="X58:AB58"/>
    <mergeCell ref="X59:AB59"/>
    <mergeCell ref="X42:AB42"/>
    <mergeCell ref="X43:AB43"/>
    <mergeCell ref="X44:AB44"/>
    <mergeCell ref="X45:AB45"/>
    <mergeCell ref="X46:AB46"/>
    <mergeCell ref="X47:AB47"/>
    <mergeCell ref="X48:AB48"/>
    <mergeCell ref="X49:AB49"/>
    <mergeCell ref="X50:AB50"/>
    <mergeCell ref="X33:AB33"/>
    <mergeCell ref="X34:AB34"/>
    <mergeCell ref="X35:AB35"/>
    <mergeCell ref="X36:AB36"/>
    <mergeCell ref="X37:AB37"/>
    <mergeCell ref="X38:AB38"/>
    <mergeCell ref="X39:AB39"/>
    <mergeCell ref="X40:AB40"/>
    <mergeCell ref="X41:AB41"/>
    <mergeCell ref="P202:T202"/>
    <mergeCell ref="X10:AB10"/>
    <mergeCell ref="X11:AB11"/>
    <mergeCell ref="X12:AB12"/>
    <mergeCell ref="X13:AB13"/>
    <mergeCell ref="X14:AB14"/>
    <mergeCell ref="X15:AB15"/>
    <mergeCell ref="X16:AB16"/>
    <mergeCell ref="X17:AB17"/>
    <mergeCell ref="X18:AB18"/>
    <mergeCell ref="X19:AB19"/>
    <mergeCell ref="X20:AB20"/>
    <mergeCell ref="X21:AB21"/>
    <mergeCell ref="X22:AB22"/>
    <mergeCell ref="X23:AB23"/>
    <mergeCell ref="X24:AB24"/>
    <mergeCell ref="X25:AB25"/>
    <mergeCell ref="X26:AB26"/>
    <mergeCell ref="X27:AB27"/>
    <mergeCell ref="X28:AB28"/>
    <mergeCell ref="X29:AB29"/>
    <mergeCell ref="X30:AB30"/>
    <mergeCell ref="X31:AB31"/>
    <mergeCell ref="X32:AB32"/>
    <mergeCell ref="P193:T193"/>
    <mergeCell ref="P194:T194"/>
    <mergeCell ref="P195:T195"/>
    <mergeCell ref="P196:T196"/>
    <mergeCell ref="P197:T197"/>
    <mergeCell ref="P198:T198"/>
    <mergeCell ref="P199:T199"/>
    <mergeCell ref="P200:T200"/>
    <mergeCell ref="P201:T201"/>
    <mergeCell ref="P184:T184"/>
    <mergeCell ref="P185:T185"/>
    <mergeCell ref="P186:T186"/>
    <mergeCell ref="P187:T187"/>
    <mergeCell ref="P188:T188"/>
    <mergeCell ref="P189:T189"/>
    <mergeCell ref="P190:T190"/>
    <mergeCell ref="P191:T191"/>
    <mergeCell ref="P192:T192"/>
    <mergeCell ref="P175:T175"/>
    <mergeCell ref="P176:T176"/>
    <mergeCell ref="P177:T177"/>
    <mergeCell ref="P178:T178"/>
    <mergeCell ref="P179:T179"/>
    <mergeCell ref="P180:T180"/>
    <mergeCell ref="P181:T181"/>
    <mergeCell ref="P182:T182"/>
    <mergeCell ref="P183:T183"/>
    <mergeCell ref="P166:T166"/>
    <mergeCell ref="P167:T167"/>
    <mergeCell ref="P168:T168"/>
    <mergeCell ref="P169:T169"/>
    <mergeCell ref="P170:T170"/>
    <mergeCell ref="P171:T171"/>
    <mergeCell ref="P172:T172"/>
    <mergeCell ref="P173:T173"/>
    <mergeCell ref="P174:T174"/>
    <mergeCell ref="P157:T157"/>
    <mergeCell ref="P158:T158"/>
    <mergeCell ref="P159:T159"/>
    <mergeCell ref="P160:T160"/>
    <mergeCell ref="P161:T161"/>
    <mergeCell ref="P162:T162"/>
    <mergeCell ref="P163:T163"/>
    <mergeCell ref="P164:T164"/>
    <mergeCell ref="P165:T165"/>
    <mergeCell ref="P150:T150"/>
    <mergeCell ref="P151:T151"/>
    <mergeCell ref="P152:T152"/>
    <mergeCell ref="P153:T153"/>
    <mergeCell ref="P155:T155"/>
    <mergeCell ref="P156:T156"/>
    <mergeCell ref="N80:N98"/>
    <mergeCell ref="N111:N131"/>
    <mergeCell ref="N133:N155"/>
    <mergeCell ref="P142:T142"/>
    <mergeCell ref="P143:T143"/>
    <mergeCell ref="P144:T144"/>
    <mergeCell ref="P145:T145"/>
    <mergeCell ref="P146:T146"/>
    <mergeCell ref="P147:T147"/>
    <mergeCell ref="P117:T117"/>
    <mergeCell ref="P118:T118"/>
    <mergeCell ref="P119:T119"/>
    <mergeCell ref="P120:T120"/>
    <mergeCell ref="P121:T121"/>
    <mergeCell ref="P122:T122"/>
    <mergeCell ref="P123:T123"/>
    <mergeCell ref="P106:T106"/>
    <mergeCell ref="P107:T107"/>
    <mergeCell ref="N48:N49"/>
    <mergeCell ref="P148:T148"/>
    <mergeCell ref="P149:T149"/>
    <mergeCell ref="N73:N78"/>
    <mergeCell ref="P133:T133"/>
    <mergeCell ref="P134:T134"/>
    <mergeCell ref="P135:T135"/>
    <mergeCell ref="P136:T136"/>
    <mergeCell ref="P137:T137"/>
    <mergeCell ref="P138:T138"/>
    <mergeCell ref="P139:T139"/>
    <mergeCell ref="P140:T140"/>
    <mergeCell ref="P141:T141"/>
    <mergeCell ref="P124:T124"/>
    <mergeCell ref="P125:T125"/>
    <mergeCell ref="P126:T126"/>
    <mergeCell ref="P127:T127"/>
    <mergeCell ref="P128:T128"/>
    <mergeCell ref="P129:T129"/>
    <mergeCell ref="P130:T130"/>
    <mergeCell ref="P131:T131"/>
    <mergeCell ref="P132:T132"/>
    <mergeCell ref="P115:T115"/>
    <mergeCell ref="P116:T116"/>
    <mergeCell ref="P111:T111"/>
    <mergeCell ref="P112:T112"/>
    <mergeCell ref="P113:T113"/>
    <mergeCell ref="P114:T114"/>
    <mergeCell ref="P97:T97"/>
    <mergeCell ref="P98:T98"/>
    <mergeCell ref="P99:T99"/>
    <mergeCell ref="P100:T100"/>
    <mergeCell ref="P101:T101"/>
    <mergeCell ref="P102:T102"/>
    <mergeCell ref="P103:T103"/>
    <mergeCell ref="P104:T104"/>
    <mergeCell ref="P105:T105"/>
    <mergeCell ref="P91:T91"/>
    <mergeCell ref="P92:T92"/>
    <mergeCell ref="P93:T93"/>
    <mergeCell ref="P94:T94"/>
    <mergeCell ref="P95:T95"/>
    <mergeCell ref="P96:T96"/>
    <mergeCell ref="P108:T108"/>
    <mergeCell ref="P109:T109"/>
    <mergeCell ref="P110:T110"/>
    <mergeCell ref="P81:T81"/>
    <mergeCell ref="P82:T82"/>
    <mergeCell ref="P83:T83"/>
    <mergeCell ref="P84:T84"/>
    <mergeCell ref="P87:T87"/>
    <mergeCell ref="P88:T88"/>
    <mergeCell ref="P85:T85"/>
    <mergeCell ref="P89:T89"/>
    <mergeCell ref="P90:T90"/>
    <mergeCell ref="P86:T86"/>
    <mergeCell ref="P72:T72"/>
    <mergeCell ref="P73:T73"/>
    <mergeCell ref="P74:T74"/>
    <mergeCell ref="P75:T75"/>
    <mergeCell ref="P76:T76"/>
    <mergeCell ref="P77:T77"/>
    <mergeCell ref="P78:T78"/>
    <mergeCell ref="P79:T79"/>
    <mergeCell ref="P80:T80"/>
    <mergeCell ref="P62:T62"/>
    <mergeCell ref="P63:T63"/>
    <mergeCell ref="P64:T64"/>
    <mergeCell ref="P65:T65"/>
    <mergeCell ref="P66:T66"/>
    <mergeCell ref="P67:T67"/>
    <mergeCell ref="P69:T69"/>
    <mergeCell ref="P70:T70"/>
    <mergeCell ref="P71:T71"/>
    <mergeCell ref="P68:T68"/>
    <mergeCell ref="P53:T53"/>
    <mergeCell ref="P54:T54"/>
    <mergeCell ref="P55:T55"/>
    <mergeCell ref="P56:T56"/>
    <mergeCell ref="P57:T57"/>
    <mergeCell ref="P58:T58"/>
    <mergeCell ref="P59:T59"/>
    <mergeCell ref="P60:T60"/>
    <mergeCell ref="P61:T61"/>
    <mergeCell ref="P44:T44"/>
    <mergeCell ref="P45:T45"/>
    <mergeCell ref="P46:T46"/>
    <mergeCell ref="P47:T47"/>
    <mergeCell ref="P48:T48"/>
    <mergeCell ref="P49:T49"/>
    <mergeCell ref="P50:T50"/>
    <mergeCell ref="P51:T51"/>
    <mergeCell ref="P52:T52"/>
    <mergeCell ref="P35:T35"/>
    <mergeCell ref="P36:T36"/>
    <mergeCell ref="P37:T37"/>
    <mergeCell ref="P38:T38"/>
    <mergeCell ref="P39:T39"/>
    <mergeCell ref="P40:T40"/>
    <mergeCell ref="P41:T41"/>
    <mergeCell ref="P42:T42"/>
    <mergeCell ref="P43:T43"/>
    <mergeCell ref="P26:T26"/>
    <mergeCell ref="P27:T27"/>
    <mergeCell ref="P28:T28"/>
    <mergeCell ref="P29:T29"/>
    <mergeCell ref="P30:T30"/>
    <mergeCell ref="P31:T31"/>
    <mergeCell ref="P32:T32"/>
    <mergeCell ref="P33:T33"/>
    <mergeCell ref="P34:T34"/>
    <mergeCell ref="P17:T17"/>
    <mergeCell ref="P18:T18"/>
    <mergeCell ref="P19:T19"/>
    <mergeCell ref="P20:T20"/>
    <mergeCell ref="P21:T21"/>
    <mergeCell ref="P22:T22"/>
    <mergeCell ref="P23:T23"/>
    <mergeCell ref="P24:T24"/>
    <mergeCell ref="P25:T25"/>
    <mergeCell ref="AV208:AV209"/>
    <mergeCell ref="P3:T4"/>
    <mergeCell ref="X3:AB4"/>
    <mergeCell ref="AF3:AJ4"/>
    <mergeCell ref="AK3:AL3"/>
    <mergeCell ref="AN3:AR4"/>
    <mergeCell ref="AK4:AL4"/>
    <mergeCell ref="P5:T5"/>
    <mergeCell ref="X5:AB5"/>
    <mergeCell ref="AF5:AJ5"/>
    <mergeCell ref="AK5:AL5"/>
    <mergeCell ref="AN5:AR5"/>
    <mergeCell ref="P6:T6"/>
    <mergeCell ref="X6:AB6"/>
    <mergeCell ref="AF6:AJ6"/>
    <mergeCell ref="AK6:AL6"/>
    <mergeCell ref="AN6:AR6"/>
    <mergeCell ref="P7:T8"/>
    <mergeCell ref="X7:AB8"/>
    <mergeCell ref="AF7:AJ8"/>
    <mergeCell ref="AN7:AR8"/>
    <mergeCell ref="AV7:AV8"/>
    <mergeCell ref="P9:T9"/>
    <mergeCell ref="X9:AB9"/>
    <mergeCell ref="P239:T239"/>
    <mergeCell ref="X239:AB239"/>
    <mergeCell ref="AF239:AJ239"/>
    <mergeCell ref="AN239:AR239"/>
    <mergeCell ref="A1:F5"/>
    <mergeCell ref="G1:I5"/>
    <mergeCell ref="P208:T209"/>
    <mergeCell ref="X208:AB209"/>
    <mergeCell ref="AF208:AJ209"/>
    <mergeCell ref="AN208:AR209"/>
    <mergeCell ref="J7:J8"/>
    <mergeCell ref="K7:K8"/>
    <mergeCell ref="L7:L8"/>
    <mergeCell ref="M7:M8"/>
    <mergeCell ref="N7:N8"/>
    <mergeCell ref="AF9:AJ9"/>
    <mergeCell ref="AN9:AR9"/>
    <mergeCell ref="P10:T10"/>
    <mergeCell ref="P11:T11"/>
    <mergeCell ref="P12:T12"/>
    <mergeCell ref="P13:T13"/>
    <mergeCell ref="P14:T14"/>
    <mergeCell ref="P15:T15"/>
    <mergeCell ref="P16:T16"/>
  </mergeCells>
  <phoneticPr fontId="12" type="noConversion"/>
  <conditionalFormatting sqref="G11:I11">
    <cfRule type="expression" dxfId="16" priority="22">
      <formula>$AW$257&lt;150</formula>
    </cfRule>
  </conditionalFormatting>
  <conditionalFormatting sqref="D207 E208 E229:E234 E222:E227 E211:E220 E236:E237">
    <cfRule type="expression" dxfId="15" priority="19">
      <formula>D207="x"</formula>
    </cfRule>
  </conditionalFormatting>
  <conditionalFormatting sqref="E210">
    <cfRule type="expression" dxfId="14" priority="15">
      <formula>E210="x"</formula>
    </cfRule>
  </conditionalFormatting>
  <conditionalFormatting sqref="P261:AV261">
    <cfRule type="expression" dxfId="13" priority="13">
      <formula>$AX$259=0</formula>
    </cfRule>
    <cfRule type="expression" dxfId="12" priority="14">
      <formula>OR($P261="Choose Style/Color from Drop Down", $AV261="Choose Size from Drop Down")</formula>
    </cfRule>
  </conditionalFormatting>
  <conditionalFormatting sqref="P262:AV262">
    <cfRule type="expression" dxfId="11" priority="11">
      <formula>OR($AX$259=0, $AX$259=1)</formula>
    </cfRule>
    <cfRule type="expression" dxfId="10" priority="12">
      <formula>OR($P262="Choose Style/Color from Drop Down", $AV262="Choose Size from Drop Down")</formula>
    </cfRule>
  </conditionalFormatting>
  <conditionalFormatting sqref="P263:AV264">
    <cfRule type="expression" dxfId="9" priority="8">
      <formula>$AX$258=0</formula>
    </cfRule>
  </conditionalFormatting>
  <conditionalFormatting sqref="P263:AV263">
    <cfRule type="expression" dxfId="8" priority="10">
      <formula>$P263="Choose Style/Color from Drop Down"</formula>
    </cfRule>
  </conditionalFormatting>
  <conditionalFormatting sqref="P264:AV264">
    <cfRule type="expression" dxfId="7" priority="9">
      <formula>$P264="Choose Style/Color from Drop Down"</formula>
    </cfRule>
  </conditionalFormatting>
  <conditionalFormatting sqref="P265:AV266">
    <cfRule type="expression" dxfId="6" priority="5">
      <formula>OR($AX$258=0, $AX$258=2)</formula>
    </cfRule>
  </conditionalFormatting>
  <conditionalFormatting sqref="P265:AV265">
    <cfRule type="expression" dxfId="5" priority="7">
      <formula>$P265="Choose Style/Color from Drop Down"</formula>
    </cfRule>
  </conditionalFormatting>
  <conditionalFormatting sqref="P266:AV266">
    <cfRule type="expression" dxfId="4" priority="6">
      <formula>$P266="Choose Style/Color from Drop Down"</formula>
    </cfRule>
  </conditionalFormatting>
  <conditionalFormatting sqref="E221">
    <cfRule type="expression" dxfId="3" priority="4">
      <formula>E221="x"</formula>
    </cfRule>
  </conditionalFormatting>
  <conditionalFormatting sqref="E228">
    <cfRule type="expression" dxfId="2" priority="3">
      <formula>E228="x"</formula>
    </cfRule>
  </conditionalFormatting>
  <conditionalFormatting sqref="E235">
    <cfRule type="expression" dxfId="1" priority="2">
      <formula>E235="x"</formula>
    </cfRule>
  </conditionalFormatting>
  <conditionalFormatting sqref="E238">
    <cfRule type="expression" dxfId="0" priority="1">
      <formula>E238="x"</formula>
    </cfRule>
  </conditionalFormatting>
  <dataValidations count="11">
    <dataValidation type="list" allowBlank="1" showInputMessage="1" showErrorMessage="1" sqref="N197">
      <formula1>#REF!</formula1>
    </dataValidation>
    <dataValidation type="list" allowBlank="1" showInputMessage="1" showErrorMessage="1" sqref="AU261:AV262">
      <formula1>$AW$303:$AW$312</formula1>
    </dataValidation>
    <dataValidation type="list" allowBlank="1" showInputMessage="1" showErrorMessage="1" sqref="P263:AV266">
      <formula1>$AW$269:$AW$280</formula1>
    </dataValidation>
    <dataValidation type="list" allowBlank="1" showInputMessage="1" showErrorMessage="1" sqref="N25:N26 N37">
      <formula1>AX284:AX285</formula1>
    </dataValidation>
    <dataValidation type="list" allowBlank="1" showInputMessage="1" showErrorMessage="1" sqref="N10:N12 N16 N18 N20 N22">
      <formula1>AX264:AX265</formula1>
    </dataValidation>
    <dataValidation type="list" allowBlank="1" showInputMessage="1" showErrorMessage="1" sqref="N31">
      <formula1>AX291:AX293</formula1>
    </dataValidation>
    <dataValidation type="list" allowBlank="1" showInputMessage="1" showErrorMessage="1" sqref="N13:N15 N38 N17 N19 N21 N23:N24 N27:N30 N33:N36 N40:N47 N52 N100:N110 N79 N54:N72">
      <formula1>$AX$264:$AX$265</formula1>
    </dataValidation>
    <dataValidation type="list" allowBlank="1" showInputMessage="1" showErrorMessage="1" sqref="N32">
      <formula1>AX293:AX294</formula1>
    </dataValidation>
    <dataValidation type="list" allowBlank="1" showInputMessage="1" showErrorMessage="1" sqref="N99">
      <formula1>AX357:AX358</formula1>
    </dataValidation>
    <dataValidation type="list" allowBlank="1" showInputMessage="1" showErrorMessage="1" sqref="P261:AT262">
      <formula1>$AW$284:$AW$301</formula1>
    </dataValidation>
    <dataValidation type="list" allowBlank="1" showInputMessage="1" showErrorMessage="1" sqref="N53 N39 N48:N51">
      <formula1>AX299:AX300</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DEALER INFORMATION</vt:lpstr>
      <vt:lpstr>2016 Dealer Order Form</vt:lpstr>
    </vt:vector>
  </TitlesOfParts>
  <Company>Loon Outdoors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Zundel</dc:creator>
  <cp:lastModifiedBy>Jake McKittrick</cp:lastModifiedBy>
  <dcterms:created xsi:type="dcterms:W3CDTF">2013-06-19T18:54:36Z</dcterms:created>
  <dcterms:modified xsi:type="dcterms:W3CDTF">2015-09-15T04:10:19Z</dcterms:modified>
</cp:coreProperties>
</file>