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8720" lockStructure="1"/>
  <bookViews>
    <workbookView xWindow="720" yWindow="645" windowWidth="27555" windowHeight="12060"/>
  </bookViews>
  <sheets>
    <sheet name="Master" sheetId="4" r:id="rId1"/>
    <sheet name="Dealer Pricing Levels" sheetId="5" r:id="rId2"/>
    <sheet name="Product Order Form" sheetId="1" r:id="rId3"/>
  </sheets>
  <definedNames>
    <definedName name="_xlnm._FilterDatabase" localSheetId="2" hidden="1">'Product Order Form'!$F$10:$F$233</definedName>
    <definedName name="_xlnm.Print_Area" localSheetId="1">'Dealer Pricing Levels'!$A$1:$F$39</definedName>
    <definedName name="_xlnm.Print_Area" localSheetId="2">'Product Order Form'!$A$1:$L$233</definedName>
  </definedNames>
  <calcPr calcId="145621"/>
</workbook>
</file>

<file path=xl/calcChain.xml><?xml version="1.0" encoding="utf-8"?>
<calcChain xmlns="http://schemas.openxmlformats.org/spreadsheetml/2006/main">
  <c r="I6" i="1" l="1"/>
  <c r="J6" i="1"/>
  <c r="K6" i="1"/>
  <c r="L6" i="1"/>
  <c r="H6" i="1"/>
  <c r="L135" i="1"/>
  <c r="K135" i="1"/>
  <c r="J135" i="1"/>
  <c r="I135" i="1"/>
  <c r="H135" i="1"/>
  <c r="G134" i="1"/>
  <c r="F134" i="1"/>
  <c r="F133" i="1"/>
  <c r="G133" i="1" s="1"/>
  <c r="F132" i="1"/>
  <c r="G132" i="1" s="1"/>
  <c r="F131" i="1"/>
  <c r="G131" i="1" s="1"/>
  <c r="F130" i="1"/>
  <c r="G130" i="1" s="1"/>
  <c r="F129" i="1"/>
  <c r="G129" i="1" s="1"/>
  <c r="L33" i="1"/>
  <c r="K33" i="1"/>
  <c r="J33" i="1"/>
  <c r="I33" i="1"/>
  <c r="H33" i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L233" i="1" l="1"/>
  <c r="K233" i="1"/>
  <c r="J233" i="1"/>
  <c r="I233" i="1"/>
  <c r="H233" i="1"/>
  <c r="F232" i="1"/>
  <c r="G232" i="1" s="1"/>
  <c r="L230" i="1"/>
  <c r="K230" i="1"/>
  <c r="J230" i="1"/>
  <c r="I230" i="1"/>
  <c r="H230" i="1"/>
  <c r="F229" i="1"/>
  <c r="G229" i="1" s="1"/>
  <c r="F228" i="1"/>
  <c r="G228" i="1" s="1"/>
  <c r="F227" i="1"/>
  <c r="G227" i="1" s="1"/>
  <c r="G226" i="1"/>
  <c r="L224" i="1"/>
  <c r="K224" i="1"/>
  <c r="J224" i="1"/>
  <c r="I224" i="1"/>
  <c r="H224" i="1"/>
  <c r="F223" i="1"/>
  <c r="G223" i="1" s="1"/>
  <c r="G222" i="1"/>
  <c r="G221" i="1"/>
  <c r="G220" i="1"/>
  <c r="G219" i="1"/>
  <c r="G218" i="1"/>
  <c r="F217" i="1"/>
  <c r="G217" i="1" s="1"/>
  <c r="F216" i="1"/>
  <c r="G216" i="1" s="1"/>
  <c r="E6" i="1" l="1"/>
  <c r="E117" i="1" l="1"/>
  <c r="D117" i="1" s="1"/>
  <c r="E116" i="1"/>
  <c r="D116" i="1" s="1"/>
  <c r="E115" i="1"/>
  <c r="D115" i="1" s="1"/>
  <c r="D118" i="1"/>
  <c r="E114" i="1"/>
  <c r="D114" i="1" s="1"/>
  <c r="F118" i="1"/>
  <c r="F117" i="1"/>
  <c r="F116" i="1"/>
  <c r="F115" i="1"/>
  <c r="F114" i="1"/>
  <c r="D13" i="1"/>
  <c r="D14" i="1"/>
  <c r="D15" i="1"/>
  <c r="D16" i="1"/>
  <c r="D12" i="1"/>
  <c r="F16" i="1"/>
  <c r="F15" i="1"/>
  <c r="G15" i="1" s="1"/>
  <c r="F14" i="1"/>
  <c r="F13" i="1"/>
  <c r="F12" i="1"/>
  <c r="L108" i="1"/>
  <c r="K108" i="1"/>
  <c r="J108" i="1"/>
  <c r="I108" i="1"/>
  <c r="H108" i="1"/>
  <c r="F107" i="1"/>
  <c r="G107" i="1" s="1"/>
  <c r="F106" i="1"/>
  <c r="G106" i="1" s="1"/>
  <c r="F105" i="1"/>
  <c r="G105" i="1" s="1"/>
  <c r="L103" i="1"/>
  <c r="K103" i="1"/>
  <c r="J103" i="1"/>
  <c r="I103" i="1"/>
  <c r="H103" i="1"/>
  <c r="F102" i="1"/>
  <c r="G102" i="1" s="1"/>
  <c r="F101" i="1"/>
  <c r="G101" i="1" s="1"/>
  <c r="F100" i="1"/>
  <c r="G100" i="1" s="1"/>
  <c r="L98" i="1"/>
  <c r="K98" i="1"/>
  <c r="J98" i="1"/>
  <c r="I98" i="1"/>
  <c r="H98" i="1"/>
  <c r="F97" i="1"/>
  <c r="G97" i="1" s="1"/>
  <c r="F96" i="1"/>
  <c r="G96" i="1" s="1"/>
  <c r="F95" i="1"/>
  <c r="G95" i="1" s="1"/>
  <c r="L210" i="1"/>
  <c r="K210" i="1"/>
  <c r="J210" i="1"/>
  <c r="I210" i="1"/>
  <c r="H210" i="1"/>
  <c r="L205" i="1"/>
  <c r="K205" i="1"/>
  <c r="J205" i="1"/>
  <c r="I205" i="1"/>
  <c r="H205" i="1"/>
  <c r="K200" i="1"/>
  <c r="J200" i="1"/>
  <c r="I200" i="1"/>
  <c r="L200" i="1"/>
  <c r="H200" i="1"/>
  <c r="F209" i="1"/>
  <c r="G209" i="1" s="1"/>
  <c r="F208" i="1"/>
  <c r="G208" i="1" s="1"/>
  <c r="F207" i="1"/>
  <c r="G207" i="1" s="1"/>
  <c r="F204" i="1"/>
  <c r="G204" i="1" s="1"/>
  <c r="F203" i="1"/>
  <c r="G203" i="1" s="1"/>
  <c r="F202" i="1"/>
  <c r="G202" i="1" s="1"/>
  <c r="F199" i="1"/>
  <c r="G199" i="1" s="1"/>
  <c r="F198" i="1"/>
  <c r="G198" i="1" s="1"/>
  <c r="F197" i="1"/>
  <c r="G197" i="1" s="1"/>
  <c r="J17" i="1" l="1"/>
  <c r="I17" i="1"/>
  <c r="H17" i="1"/>
  <c r="L17" i="1"/>
  <c r="K17" i="1"/>
  <c r="G118" i="1"/>
  <c r="G117" i="1"/>
  <c r="G115" i="1"/>
  <c r="G116" i="1"/>
  <c r="L119" i="1"/>
  <c r="I119" i="1"/>
  <c r="G14" i="1"/>
  <c r="J119" i="1"/>
  <c r="G114" i="1"/>
  <c r="K119" i="1"/>
  <c r="H119" i="1"/>
  <c r="G13" i="1"/>
  <c r="G16" i="1"/>
  <c r="G12" i="1"/>
  <c r="E31" i="4"/>
  <c r="E7" i="5" l="1"/>
  <c r="L8" i="1" l="1"/>
  <c r="K8" i="1"/>
  <c r="J8" i="1"/>
  <c r="I8" i="1"/>
  <c r="H8" i="1"/>
  <c r="A7" i="1" l="1"/>
  <c r="L189" i="1"/>
  <c r="K189" i="1"/>
  <c r="J189" i="1"/>
  <c r="I189" i="1"/>
  <c r="H189" i="1"/>
  <c r="L195" i="1"/>
  <c r="K195" i="1"/>
  <c r="J195" i="1"/>
  <c r="I195" i="1"/>
  <c r="H195" i="1"/>
  <c r="L183" i="1"/>
  <c r="K183" i="1"/>
  <c r="J183" i="1"/>
  <c r="I183" i="1"/>
  <c r="H183" i="1"/>
  <c r="L175" i="1"/>
  <c r="K175" i="1"/>
  <c r="J175" i="1"/>
  <c r="I175" i="1"/>
  <c r="H175" i="1"/>
  <c r="L159" i="1"/>
  <c r="K159" i="1"/>
  <c r="J159" i="1"/>
  <c r="I159" i="1"/>
  <c r="H159" i="1"/>
  <c r="L167" i="1"/>
  <c r="K167" i="1"/>
  <c r="J167" i="1"/>
  <c r="I167" i="1"/>
  <c r="H167" i="1"/>
  <c r="L151" i="1"/>
  <c r="K151" i="1"/>
  <c r="J151" i="1"/>
  <c r="I151" i="1"/>
  <c r="H151" i="1"/>
  <c r="L127" i="1"/>
  <c r="K127" i="1"/>
  <c r="J127" i="1"/>
  <c r="I127" i="1"/>
  <c r="H127" i="1"/>
  <c r="L143" i="1"/>
  <c r="K143" i="1"/>
  <c r="J143" i="1"/>
  <c r="I143" i="1"/>
  <c r="H143" i="1"/>
  <c r="L93" i="1"/>
  <c r="K93" i="1"/>
  <c r="J93" i="1"/>
  <c r="I93" i="1"/>
  <c r="H93" i="1"/>
  <c r="I87" i="1"/>
  <c r="J87" i="1"/>
  <c r="K87" i="1"/>
  <c r="L87" i="1"/>
  <c r="H87" i="1"/>
  <c r="L81" i="1"/>
  <c r="K81" i="1"/>
  <c r="J81" i="1"/>
  <c r="I81" i="1"/>
  <c r="H81" i="1"/>
  <c r="L73" i="1"/>
  <c r="K73" i="1"/>
  <c r="J73" i="1"/>
  <c r="I73" i="1"/>
  <c r="H73" i="1"/>
  <c r="L65" i="1"/>
  <c r="K65" i="1"/>
  <c r="J65" i="1"/>
  <c r="I65" i="1"/>
  <c r="H65" i="1"/>
  <c r="L57" i="1"/>
  <c r="K57" i="1"/>
  <c r="J57" i="1"/>
  <c r="I57" i="1"/>
  <c r="H57" i="1"/>
  <c r="L49" i="1"/>
  <c r="K49" i="1"/>
  <c r="J49" i="1"/>
  <c r="I49" i="1"/>
  <c r="H49" i="1"/>
  <c r="H41" i="1"/>
  <c r="L41" i="1"/>
  <c r="K41" i="1"/>
  <c r="J41" i="1"/>
  <c r="I41" i="1"/>
  <c r="I25" i="1"/>
  <c r="J25" i="1"/>
  <c r="K25" i="1"/>
  <c r="L25" i="1"/>
  <c r="H25" i="1"/>
  <c r="I23" i="4"/>
  <c r="L5" i="1"/>
  <c r="K5" i="1"/>
  <c r="J5" i="1"/>
  <c r="I5" i="1"/>
  <c r="H5" i="1"/>
  <c r="I24" i="4"/>
  <c r="I25" i="4"/>
  <c r="I26" i="4"/>
  <c r="I27" i="4"/>
  <c r="F138" i="1"/>
  <c r="G138" i="1" s="1"/>
  <c r="F139" i="1"/>
  <c r="G139" i="1" s="1"/>
  <c r="F140" i="1"/>
  <c r="G140" i="1" s="1"/>
  <c r="F141" i="1"/>
  <c r="G141" i="1" s="1"/>
  <c r="F142" i="1"/>
  <c r="G142" i="1" s="1"/>
  <c r="F122" i="1"/>
  <c r="G122" i="1" s="1"/>
  <c r="F123" i="1"/>
  <c r="G123" i="1" s="1"/>
  <c r="F124" i="1"/>
  <c r="G124" i="1" s="1"/>
  <c r="F125" i="1"/>
  <c r="G125" i="1" s="1"/>
  <c r="F126" i="1"/>
  <c r="G126" i="1" s="1"/>
  <c r="F146" i="1"/>
  <c r="G146" i="1" s="1"/>
  <c r="F147" i="1"/>
  <c r="G147" i="1" s="1"/>
  <c r="F148" i="1"/>
  <c r="G148" i="1" s="1"/>
  <c r="F149" i="1"/>
  <c r="G149" i="1" s="1"/>
  <c r="F150" i="1"/>
  <c r="G150" i="1" s="1"/>
  <c r="F154" i="1"/>
  <c r="G154" i="1" s="1"/>
  <c r="F155" i="1"/>
  <c r="G155" i="1" s="1"/>
  <c r="F156" i="1"/>
  <c r="G156" i="1" s="1"/>
  <c r="F157" i="1"/>
  <c r="G157" i="1" s="1"/>
  <c r="F158" i="1"/>
  <c r="G158" i="1" s="1"/>
  <c r="F162" i="1"/>
  <c r="G162" i="1" s="1"/>
  <c r="F163" i="1"/>
  <c r="G163" i="1" s="1"/>
  <c r="F164" i="1"/>
  <c r="G164" i="1" s="1"/>
  <c r="F165" i="1"/>
  <c r="G165" i="1" s="1"/>
  <c r="F166" i="1"/>
  <c r="G166" i="1" s="1"/>
  <c r="F170" i="1"/>
  <c r="G170" i="1" s="1"/>
  <c r="F171" i="1"/>
  <c r="G171" i="1" s="1"/>
  <c r="F172" i="1"/>
  <c r="G172" i="1" s="1"/>
  <c r="F173" i="1"/>
  <c r="G173" i="1" s="1"/>
  <c r="F174" i="1"/>
  <c r="G174" i="1" s="1"/>
  <c r="F178" i="1"/>
  <c r="G178" i="1" s="1"/>
  <c r="F179" i="1"/>
  <c r="G179" i="1" s="1"/>
  <c r="F180" i="1"/>
  <c r="G180" i="1" s="1"/>
  <c r="F181" i="1"/>
  <c r="G181" i="1" s="1"/>
  <c r="F182" i="1"/>
  <c r="G182" i="1" s="1"/>
  <c r="F186" i="1"/>
  <c r="G186" i="1" s="1"/>
  <c r="F187" i="1"/>
  <c r="G187" i="1" s="1"/>
  <c r="F188" i="1"/>
  <c r="G188" i="1" s="1"/>
  <c r="F192" i="1"/>
  <c r="G192" i="1" s="1"/>
  <c r="F193" i="1"/>
  <c r="G193" i="1" s="1"/>
  <c r="F194" i="1"/>
  <c r="G194" i="1" s="1"/>
  <c r="F191" i="1"/>
  <c r="G191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21" i="1"/>
  <c r="G121" i="1" s="1"/>
  <c r="F137" i="1"/>
  <c r="G137" i="1" s="1"/>
  <c r="F90" i="1"/>
  <c r="G90" i="1" s="1"/>
  <c r="F91" i="1"/>
  <c r="G91" i="1" s="1"/>
  <c r="F92" i="1"/>
  <c r="G92" i="1" s="1"/>
  <c r="F89" i="1"/>
  <c r="G89" i="1" s="1"/>
  <c r="F84" i="1"/>
  <c r="G84" i="1" s="1"/>
  <c r="F85" i="1"/>
  <c r="G85" i="1" s="1"/>
  <c r="F86" i="1"/>
  <c r="G86" i="1" s="1"/>
  <c r="F83" i="1"/>
  <c r="G83" i="1" s="1"/>
  <c r="F76" i="1"/>
  <c r="G76" i="1" s="1"/>
  <c r="F77" i="1"/>
  <c r="G77" i="1" s="1"/>
  <c r="F78" i="1"/>
  <c r="G78" i="1" s="1"/>
  <c r="F79" i="1"/>
  <c r="G79" i="1" s="1"/>
  <c r="F80" i="1"/>
  <c r="G80" i="1" s="1"/>
  <c r="F75" i="1"/>
  <c r="G75" i="1" s="1"/>
  <c r="F68" i="1"/>
  <c r="G68" i="1" s="1"/>
  <c r="F69" i="1"/>
  <c r="G69" i="1" s="1"/>
  <c r="F70" i="1"/>
  <c r="G70" i="1" s="1"/>
  <c r="F71" i="1"/>
  <c r="G71" i="1" s="1"/>
  <c r="F72" i="1"/>
  <c r="G72" i="1" s="1"/>
  <c r="F67" i="1"/>
  <c r="G67" i="1" s="1"/>
  <c r="F60" i="1"/>
  <c r="G60" i="1" s="1"/>
  <c r="F61" i="1"/>
  <c r="G61" i="1" s="1"/>
  <c r="F62" i="1"/>
  <c r="G62" i="1" s="1"/>
  <c r="F63" i="1"/>
  <c r="G63" i="1" s="1"/>
  <c r="F64" i="1"/>
  <c r="G64" i="1" s="1"/>
  <c r="F59" i="1"/>
  <c r="G59" i="1" s="1"/>
  <c r="F52" i="1"/>
  <c r="G52" i="1" s="1"/>
  <c r="F53" i="1"/>
  <c r="G53" i="1" s="1"/>
  <c r="F54" i="1"/>
  <c r="G54" i="1" s="1"/>
  <c r="F55" i="1"/>
  <c r="G55" i="1" s="1"/>
  <c r="F56" i="1"/>
  <c r="G56" i="1" s="1"/>
  <c r="F51" i="1"/>
  <c r="G51" i="1" s="1"/>
  <c r="F44" i="1"/>
  <c r="G44" i="1" s="1"/>
  <c r="F45" i="1"/>
  <c r="G45" i="1" s="1"/>
  <c r="F46" i="1"/>
  <c r="G46" i="1" s="1"/>
  <c r="F47" i="1"/>
  <c r="G47" i="1" s="1"/>
  <c r="F48" i="1"/>
  <c r="G48" i="1" s="1"/>
  <c r="F43" i="1"/>
  <c r="G43" i="1" s="1"/>
  <c r="F36" i="1"/>
  <c r="G36" i="1" s="1"/>
  <c r="F37" i="1"/>
  <c r="G37" i="1" s="1"/>
  <c r="F38" i="1"/>
  <c r="G38" i="1" s="1"/>
  <c r="F39" i="1"/>
  <c r="G39" i="1" s="1"/>
  <c r="F40" i="1"/>
  <c r="G40" i="1" s="1"/>
  <c r="F35" i="1"/>
  <c r="G35" i="1" s="1"/>
  <c r="F20" i="1"/>
  <c r="G20" i="1" s="1"/>
  <c r="F21" i="1"/>
  <c r="G21" i="1" s="1"/>
  <c r="F22" i="1"/>
  <c r="G22" i="1" s="1"/>
  <c r="F23" i="1"/>
  <c r="G23" i="1" s="1"/>
  <c r="F24" i="1"/>
  <c r="G24" i="1" s="1"/>
  <c r="F19" i="1"/>
  <c r="G19" i="1" s="1"/>
  <c r="L7" i="1" l="1"/>
  <c r="K27" i="4" s="1"/>
  <c r="H7" i="1"/>
  <c r="K23" i="4" s="1"/>
  <c r="I7" i="1"/>
  <c r="K24" i="4" s="1"/>
  <c r="K7" i="1"/>
  <c r="K26" i="4" s="1"/>
  <c r="J7" i="1"/>
  <c r="K25" i="4" s="1"/>
  <c r="E7" i="1" l="1"/>
  <c r="K28" i="4" l="1"/>
  <c r="M27" i="4" s="1"/>
  <c r="I28" i="4"/>
  <c r="M23" i="4" l="1"/>
  <c r="F10" i="5"/>
  <c r="F11" i="5" s="1"/>
  <c r="M25" i="4"/>
  <c r="M24" i="4"/>
  <c r="M26" i="4"/>
  <c r="F14" i="5" l="1"/>
  <c r="F15" i="5" s="1"/>
  <c r="F20" i="5" l="1"/>
  <c r="F21" i="5" s="1"/>
  <c r="E17" i="5"/>
  <c r="D29" i="4" s="1"/>
  <c r="L24" i="4" l="1"/>
  <c r="L25" i="4"/>
  <c r="L26" i="4"/>
  <c r="L27" i="4"/>
  <c r="L23" i="4"/>
  <c r="L28" i="4" l="1"/>
</calcChain>
</file>

<file path=xl/comments1.xml><?xml version="1.0" encoding="utf-8"?>
<comments xmlns="http://schemas.openxmlformats.org/spreadsheetml/2006/main">
  <authors>
    <author>Bart</author>
  </authors>
  <commentList>
    <comment ref="G31" authorId="0">
      <text>
        <r>
          <rPr>
            <b/>
            <sz val="9"/>
            <color indexed="81"/>
            <rFont val="Tahoma"/>
            <family val="2"/>
          </rPr>
          <t xml:space="preserve">Please use this section to update any information that may have changed regarding your dealership
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Use this section to indicate any special shipping or other instructions for your orders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<sst xmlns="http://schemas.openxmlformats.org/spreadsheetml/2006/main" count="561" uniqueCount="189">
  <si>
    <t>REELS AND SPARE SPOOLS</t>
  </si>
  <si>
    <t>Date:</t>
  </si>
  <si>
    <t>Units by date:</t>
  </si>
  <si>
    <t>Dollars by date: $</t>
  </si>
  <si>
    <t>Total</t>
  </si>
  <si>
    <t>Product</t>
  </si>
  <si>
    <t>Price</t>
  </si>
  <si>
    <t>Units</t>
  </si>
  <si>
    <t>Dollars</t>
  </si>
  <si>
    <t>Ship 1</t>
  </si>
  <si>
    <t>Ship 2</t>
  </si>
  <si>
    <t>Ship 3</t>
  </si>
  <si>
    <t>Ship 4</t>
  </si>
  <si>
    <t>Ship 5</t>
  </si>
  <si>
    <t xml:space="preserve">Customer: </t>
  </si>
  <si>
    <t>Store Name</t>
  </si>
  <si>
    <t>Address</t>
  </si>
  <si>
    <t>City, State, Zip</t>
  </si>
  <si>
    <t>Phone</t>
  </si>
  <si>
    <t>Email</t>
  </si>
  <si>
    <t>Ship Dates</t>
  </si>
  <si>
    <t>Cancel Dates</t>
  </si>
  <si>
    <t>Total units</t>
  </si>
  <si>
    <t>Total dollars</t>
  </si>
  <si>
    <t>% by Date</t>
  </si>
  <si>
    <t xml:space="preserve">PO # </t>
  </si>
  <si>
    <t>Totals</t>
  </si>
  <si>
    <t>Customer Information Section</t>
  </si>
  <si>
    <t>Momentum LT</t>
  </si>
  <si>
    <t>Size</t>
  </si>
  <si>
    <t>Color</t>
  </si>
  <si>
    <t>Black</t>
  </si>
  <si>
    <t>Grey Mist</t>
  </si>
  <si>
    <t>Animas</t>
  </si>
  <si>
    <t>3/4</t>
  </si>
  <si>
    <t>5/6</t>
  </si>
  <si>
    <t>7/8</t>
  </si>
  <si>
    <t>Retail</t>
  </si>
  <si>
    <t>Total Dollars $</t>
  </si>
  <si>
    <t>Total Units:</t>
  </si>
  <si>
    <t>Wholesale</t>
  </si>
  <si>
    <t>EVOLUTION LT - Black</t>
  </si>
  <si>
    <t>EVOLUTION LT - Grey Mist</t>
  </si>
  <si>
    <t>EVOLUTION LT - Green</t>
  </si>
  <si>
    <t>Evolution LT</t>
  </si>
  <si>
    <t>Green</t>
  </si>
  <si>
    <t>F1 - Black</t>
  </si>
  <si>
    <t>F1</t>
  </si>
  <si>
    <t>F1 - Nickel Silver</t>
  </si>
  <si>
    <t>MOMENTUM LT Black</t>
  </si>
  <si>
    <t>MOMENTUM  LT Gold</t>
  </si>
  <si>
    <t>Gold</t>
  </si>
  <si>
    <t>Granite</t>
  </si>
  <si>
    <t>Spools</t>
  </si>
  <si>
    <t>Grey</t>
  </si>
  <si>
    <t>Animas Spool</t>
  </si>
  <si>
    <t>EVOLUTION LT SPOOL - Black</t>
  </si>
  <si>
    <t>Evolution LT Spool</t>
  </si>
  <si>
    <t>EVOLUTION LT SPOOL - Grey Mist</t>
  </si>
  <si>
    <t>EVOLUTION LT SPOOL - Green</t>
  </si>
  <si>
    <t>F1 SPOOL - Black</t>
  </si>
  <si>
    <t>F1 Spool</t>
  </si>
  <si>
    <t>F1 SPOOL - Nickel Silver</t>
  </si>
  <si>
    <t>Nickel Silver</t>
  </si>
  <si>
    <t>MOMENTUM LT SPOOL - Black</t>
  </si>
  <si>
    <t>Momentum LT Spool</t>
  </si>
  <si>
    <t>MOMENTUM LT SPOOL - Gold</t>
  </si>
  <si>
    <t>Fax</t>
  </si>
  <si>
    <t>Evolution LT Grey Mist Dollar Totals</t>
  </si>
  <si>
    <t>Evolution LT Black Dollar Totals</t>
  </si>
  <si>
    <t>Evolution LT Green Dollar Totals</t>
  </si>
  <si>
    <t>F1 Black Dollar Totals</t>
  </si>
  <si>
    <t>F1 Nickel Silver Dollar Totals</t>
  </si>
  <si>
    <t>Momentum LT Black Dollar Totals</t>
  </si>
  <si>
    <t>Momentum LT Gold Dollar Totals</t>
  </si>
  <si>
    <t>Animas Spool Granite Dollar Totals</t>
  </si>
  <si>
    <t>Animas Spool Stealth Black Dollar Totals</t>
  </si>
  <si>
    <t>Evolution LT Spool Black Dollar Totals</t>
  </si>
  <si>
    <t>Evolution LT Spool Grey Mist Dollar Totals</t>
  </si>
  <si>
    <t>Evolution LT Spool Green Dollar Totals</t>
  </si>
  <si>
    <t>F1 Spool Black Dollar Totals</t>
  </si>
  <si>
    <t>F1 Spool Nickel Silver Dollar Totals</t>
  </si>
  <si>
    <t>Momentum LT Spool Gold Dollar Totals</t>
  </si>
  <si>
    <t>Momentum LT Spool Black Dollar Totals</t>
  </si>
  <si>
    <t>Billing Address</t>
  </si>
  <si>
    <t>Shipping Address</t>
  </si>
  <si>
    <t>PO# (required)</t>
  </si>
  <si>
    <t>Special Instructions on Orders</t>
  </si>
  <si>
    <t>STD</t>
  </si>
  <si>
    <t>A</t>
  </si>
  <si>
    <t>B</t>
  </si>
  <si>
    <t>C</t>
  </si>
  <si>
    <t>D</t>
  </si>
  <si>
    <t>Level</t>
  </si>
  <si>
    <t>Pre-season Order Required</t>
  </si>
  <si>
    <t>Max # of Shipments</t>
  </si>
  <si>
    <t>Terms on Preseason</t>
  </si>
  <si>
    <t>Terms on Fill-in Orders</t>
  </si>
  <si>
    <t>5% 60, Net 61</t>
  </si>
  <si>
    <t>8% 60, Net 61</t>
  </si>
  <si>
    <t>11% 60, Net 61</t>
  </si>
  <si>
    <t>15% 60, Net 61</t>
  </si>
  <si>
    <t>17% 60, Net 61</t>
  </si>
  <si>
    <t>3% 15, Net 30</t>
  </si>
  <si>
    <t>5% 15, Net 30</t>
  </si>
  <si>
    <t>14% 30, Net 31</t>
  </si>
  <si>
    <t>12% 30, Net 31</t>
  </si>
  <si>
    <t>8% 30, Net 31</t>
  </si>
  <si>
    <t>Dealer Pricing Levels</t>
  </si>
  <si>
    <t>Total Preseason Dollars:</t>
  </si>
  <si>
    <t>Total Abel Preseason Dollars:</t>
  </si>
  <si>
    <t>Total:</t>
  </si>
  <si>
    <t>Bundled Ross/Abel Dealer Level:</t>
  </si>
  <si>
    <t>Ross Dealer Level</t>
  </si>
  <si>
    <t>Dealer Name:</t>
  </si>
  <si>
    <t>11 Ponderosa Court                                  Montrose, CO 81401                                            970-249-0606</t>
  </si>
  <si>
    <t>Bundled Order Discount Level Savings:</t>
  </si>
  <si>
    <t>Bundled Order Total at Disount Level:</t>
  </si>
  <si>
    <t>After Level Discount</t>
  </si>
  <si>
    <t>LEAVE BLANK IF SAME AS ABOVE</t>
  </si>
  <si>
    <t>Total Level Discount</t>
  </si>
  <si>
    <t>Dealer Level for 2015-2016</t>
  </si>
  <si>
    <t xml:space="preserve">ANIMAS - Granite Grey  </t>
  </si>
  <si>
    <t xml:space="preserve"> RAPID SPOOL - Black</t>
  </si>
  <si>
    <t>RAPID SPOOL - Grey</t>
  </si>
  <si>
    <t>EDDY SPOOL - Black</t>
  </si>
  <si>
    <t>Rapid Spool Black Dollar Totals</t>
  </si>
  <si>
    <t>Rapid Spool Grey Dollar Totals</t>
  </si>
  <si>
    <t>Eddy Spool Black Dollar Totals</t>
  </si>
  <si>
    <t>4/5</t>
  </si>
  <si>
    <t>9/10</t>
  </si>
  <si>
    <t>11/12</t>
  </si>
  <si>
    <t>ANIMAS SPOOL - Granite</t>
  </si>
  <si>
    <t>Cimarron II Dollar Totals</t>
  </si>
  <si>
    <t>2015 - 2016 Preseason Order Form</t>
  </si>
  <si>
    <t>ROSS REELS HATS</t>
  </si>
  <si>
    <t>Ross Trucker</t>
  </si>
  <si>
    <t>Colorado Blue</t>
  </si>
  <si>
    <t>-</t>
  </si>
  <si>
    <t>Everglades Green</t>
  </si>
  <si>
    <t>Mesa Orange</t>
  </si>
  <si>
    <t>Canyon Brown</t>
  </si>
  <si>
    <t>Ross Twill Cap</t>
  </si>
  <si>
    <t>Gunnison Black</t>
  </si>
  <si>
    <t>Classic Tan</t>
  </si>
  <si>
    <t>Moss Green</t>
  </si>
  <si>
    <t>Hat Dollar Total by Date</t>
  </si>
  <si>
    <t>Navy</t>
  </si>
  <si>
    <t>Small</t>
  </si>
  <si>
    <t>Medium</t>
  </si>
  <si>
    <t>Large</t>
  </si>
  <si>
    <t>REEL SHIELDS</t>
  </si>
  <si>
    <t>Reel Shield Small</t>
  </si>
  <si>
    <t>Reel Shield Medium</t>
  </si>
  <si>
    <t>Reel Shield Large</t>
  </si>
  <si>
    <t>Reel Shield Extra Large</t>
  </si>
  <si>
    <t>XL</t>
  </si>
  <si>
    <t>Reel Shield Dollar Total by Date</t>
  </si>
  <si>
    <t>PERFECT CAST</t>
  </si>
  <si>
    <t>Perfect Cast Training Aid</t>
  </si>
  <si>
    <t>Accessories</t>
  </si>
  <si>
    <t>Perfect Cast Total by Date</t>
  </si>
  <si>
    <r>
      <t>CIMARRON II SPOOL - Black -</t>
    </r>
    <r>
      <rPr>
        <b/>
        <sz val="10"/>
        <color rgb="FFFF0000"/>
        <rFont val="Times New Roman"/>
        <family val="1"/>
      </rPr>
      <t xml:space="preserve"> </t>
    </r>
    <r>
      <rPr>
        <b/>
        <sz val="10"/>
        <color theme="3" tint="0.59999389629810485"/>
        <rFont val="Times New Roman"/>
        <family val="1"/>
      </rPr>
      <t>NEW!!</t>
    </r>
  </si>
  <si>
    <r>
      <t xml:space="preserve">CIMARRON II -  Black - </t>
    </r>
    <r>
      <rPr>
        <b/>
        <sz val="10"/>
        <color theme="3" tint="0.59999389629810485"/>
        <rFont val="Arial"/>
        <family val="2"/>
      </rPr>
      <t>NEW!!!</t>
    </r>
  </si>
  <si>
    <r>
      <t xml:space="preserve"> RAPID - Black - </t>
    </r>
    <r>
      <rPr>
        <b/>
        <sz val="10"/>
        <color theme="3" tint="0.59999389629810485"/>
        <rFont val="Arial"/>
        <family val="2"/>
      </rPr>
      <t>NEW!!</t>
    </r>
  </si>
  <si>
    <r>
      <t xml:space="preserve">RAPID - Grey - </t>
    </r>
    <r>
      <rPr>
        <b/>
        <sz val="10"/>
        <color theme="3" tint="0.59999389629810485"/>
        <rFont val="Arial"/>
        <family val="2"/>
      </rPr>
      <t>NEW!!</t>
    </r>
  </si>
  <si>
    <r>
      <t xml:space="preserve">EDDY - Black- </t>
    </r>
    <r>
      <rPr>
        <b/>
        <sz val="10"/>
        <color theme="3" tint="0.59999389629810485"/>
        <rFont val="Arial"/>
        <family val="2"/>
      </rPr>
      <t>NEW!!</t>
    </r>
  </si>
  <si>
    <r>
      <t xml:space="preserve">Rapid - </t>
    </r>
    <r>
      <rPr>
        <b/>
        <i/>
        <sz val="8"/>
        <rFont val="Arial"/>
        <family val="2"/>
      </rPr>
      <t>First Ship Date - 11/1/15</t>
    </r>
  </si>
  <si>
    <r>
      <t xml:space="preserve">Rapid -  </t>
    </r>
    <r>
      <rPr>
        <b/>
        <i/>
        <sz val="8"/>
        <rFont val="Arial"/>
        <family val="2"/>
      </rPr>
      <t>First Ship Date - 11/1/15</t>
    </r>
  </si>
  <si>
    <r>
      <t xml:space="preserve">Eddy - </t>
    </r>
    <r>
      <rPr>
        <b/>
        <i/>
        <sz val="8"/>
        <rFont val="Arial"/>
        <family val="2"/>
      </rPr>
      <t>First Ship Date - 11/1/15</t>
    </r>
  </si>
  <si>
    <r>
      <t xml:space="preserve">Rapid Spool - </t>
    </r>
    <r>
      <rPr>
        <b/>
        <i/>
        <sz val="8"/>
        <rFont val="Arial"/>
        <family val="2"/>
      </rPr>
      <t>First Ship Date - 11/1/15</t>
    </r>
  </si>
  <si>
    <r>
      <t xml:space="preserve">Eddy Spool - </t>
    </r>
    <r>
      <rPr>
        <b/>
        <i/>
        <sz val="8"/>
        <rFont val="Arial"/>
        <family val="2"/>
      </rPr>
      <t>First Ship Date - 11/1/15</t>
    </r>
  </si>
  <si>
    <t>Ross Dealer Pricing Levels 2015-2016                                                                                      Wholesale = Retail less 40%</t>
  </si>
  <si>
    <t>Ross / Abel Bundling Program Pricing Levels 2015-2016                                                                                      Wholesale = Retail less 40%</t>
  </si>
  <si>
    <t>ANIMAS - Black with Moss Green Hardware</t>
  </si>
  <si>
    <t>Black / Green</t>
  </si>
  <si>
    <t>Animas Black with Moss Hardware Dollar Totals</t>
  </si>
  <si>
    <t>Animas Granite Black Dollar Totals</t>
  </si>
  <si>
    <t>Black / Bronze</t>
  </si>
  <si>
    <t>Animas Black with Bronze Hardware Dollar Totals</t>
  </si>
  <si>
    <t>Black / Moss</t>
  </si>
  <si>
    <t>ANIMAS SPOOL - Stealth Black with Moss Green Hardware</t>
  </si>
  <si>
    <t>ANIMAS SPOOL - Stealth Black with Bronze Hardware</t>
  </si>
  <si>
    <r>
      <t xml:space="preserve">Cimarron II Spool - </t>
    </r>
    <r>
      <rPr>
        <b/>
        <i/>
        <sz val="8"/>
        <rFont val="Arial"/>
        <family val="2"/>
      </rPr>
      <t>Available January 2016</t>
    </r>
  </si>
  <si>
    <r>
      <t xml:space="preserve">Cimarron II - </t>
    </r>
    <r>
      <rPr>
        <b/>
        <i/>
        <sz val="8"/>
        <rFont val="Arial"/>
        <family val="2"/>
      </rPr>
      <t>Available January 2016</t>
    </r>
  </si>
  <si>
    <r>
      <t xml:space="preserve">ANIMAS - Black with Bronze Hardware - </t>
    </r>
    <r>
      <rPr>
        <b/>
        <sz val="10"/>
        <color theme="3" tint="0.59999389629810485"/>
        <rFont val="Arial"/>
        <family val="2"/>
      </rPr>
      <t>NEW!!!</t>
    </r>
  </si>
  <si>
    <t>2015 - 2016 PRESEASON ORDER FORM</t>
  </si>
  <si>
    <t>11 Ponderosa Court                           Montrose, CO 81401                                            970-249-0606</t>
  </si>
  <si>
    <r>
      <t xml:space="preserve">Enter Data in 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Cells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</si>
</sst>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#####"/>
    <numFmt numFmtId="165" formatCode="m/d/yy"/>
    <numFmt numFmtId="166" formatCode="_(&quot;$&quot;* #,##0.00_);_(&quot;$&quot;* \(#,##0.00\)"/>
    <numFmt numFmtId="167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color theme="3" tint="0.59999389629810485"/>
      <name val="Times New Roman"/>
      <family val="1"/>
    </font>
    <font>
      <b/>
      <sz val="10"/>
      <color theme="3" tint="0.59999389629810485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sz val="9"/>
      <color indexed="16"/>
      <name val="Arial"/>
      <family val="2"/>
    </font>
    <font>
      <sz val="9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F5F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3" fillId="4" borderId="0" applyNumberFormat="0" applyBorder="0" applyAlignment="0" applyProtection="0"/>
  </cellStyleXfs>
  <cellXfs count="307">
    <xf numFmtId="0" fontId="0" fillId="0" borderId="0" xfId="0"/>
    <xf numFmtId="7" fontId="5" fillId="0" borderId="0" xfId="0" applyNumberFormat="1" applyFont="1" applyFill="1" applyAlignment="1" applyProtection="1">
      <alignment horizontal="right"/>
    </xf>
    <xf numFmtId="0" fontId="3" fillId="0" borderId="0" xfId="0" applyFont="1" applyFill="1" applyProtection="1"/>
    <xf numFmtId="0" fontId="5" fillId="0" borderId="0" xfId="0" applyFont="1" applyFill="1" applyAlignment="1" applyProtection="1">
      <alignment horizontal="right"/>
    </xf>
    <xf numFmtId="0" fontId="3" fillId="0" borderId="4" xfId="0" applyFont="1" applyFill="1" applyBorder="1" applyProtection="1"/>
    <xf numFmtId="0" fontId="5" fillId="0" borderId="5" xfId="0" applyFont="1" applyFill="1" applyBorder="1" applyAlignment="1" applyProtection="1">
      <alignment horizontal="right"/>
    </xf>
    <xf numFmtId="7" fontId="5" fillId="0" borderId="7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5" fillId="0" borderId="3" xfId="0" applyFont="1" applyFill="1" applyBorder="1" applyAlignment="1" applyProtection="1">
      <alignment horizontal="center"/>
    </xf>
    <xf numFmtId="7" fontId="6" fillId="0" borderId="6" xfId="1" applyNumberFormat="1" applyFont="1" applyFill="1" applyBorder="1" applyAlignment="1" applyProtection="1">
      <alignment horizontal="right"/>
      <protection hidden="1"/>
    </xf>
    <xf numFmtId="164" fontId="6" fillId="0" borderId="12" xfId="0" applyNumberFormat="1" applyFont="1" applyFill="1" applyBorder="1" applyAlignment="1" applyProtection="1">
      <alignment horizontal="center"/>
      <protection hidden="1"/>
    </xf>
    <xf numFmtId="44" fontId="6" fillId="0" borderId="12" xfId="1" applyNumberFormat="1" applyFont="1" applyFill="1" applyBorder="1" applyProtection="1">
      <protection hidden="1"/>
    </xf>
    <xf numFmtId="0" fontId="0" fillId="0" borderId="0" xfId="0" applyBorder="1" applyAlignment="1" applyProtection="1">
      <alignment vertical="top" wrapText="1"/>
    </xf>
    <xf numFmtId="7" fontId="5" fillId="0" borderId="2" xfId="0" applyNumberFormat="1" applyFont="1" applyFill="1" applyBorder="1" applyAlignment="1" applyProtection="1">
      <alignment horizontal="center"/>
    </xf>
    <xf numFmtId="7" fontId="6" fillId="0" borderId="0" xfId="1" applyNumberFormat="1" applyFont="1" applyFill="1" applyBorder="1" applyAlignment="1" applyProtection="1">
      <alignment horizontal="right"/>
      <protection hidden="1"/>
    </xf>
    <xf numFmtId="164" fontId="6" fillId="0" borderId="0" xfId="0" applyNumberFormat="1" applyFont="1" applyFill="1" applyBorder="1" applyAlignment="1" applyProtection="1">
      <alignment horizontal="center"/>
      <protection hidden="1"/>
    </xf>
    <xf numFmtId="44" fontId="6" fillId="0" borderId="0" xfId="1" applyNumberFormat="1" applyFont="1" applyFill="1" applyBorder="1" applyProtection="1">
      <protection hidden="1"/>
    </xf>
    <xf numFmtId="7" fontId="6" fillId="0" borderId="10" xfId="1" applyNumberFormat="1" applyFont="1" applyFill="1" applyBorder="1" applyAlignment="1" applyProtection="1">
      <alignment horizontal="right"/>
      <protection hidden="1"/>
    </xf>
    <xf numFmtId="0" fontId="0" fillId="0" borderId="27" xfId="0" applyBorder="1"/>
    <xf numFmtId="7" fontId="5" fillId="0" borderId="12" xfId="1" applyNumberFormat="1" applyFont="1" applyFill="1" applyBorder="1" applyProtection="1">
      <protection hidden="1"/>
    </xf>
    <xf numFmtId="7" fontId="5" fillId="0" borderId="6" xfId="1" applyNumberFormat="1" applyFont="1" applyFill="1" applyBorder="1" applyProtection="1">
      <protection hidden="1"/>
    </xf>
    <xf numFmtId="0" fontId="0" fillId="0" borderId="0" xfId="0" applyProtection="1"/>
    <xf numFmtId="7" fontId="6" fillId="0" borderId="1" xfId="1" applyNumberFormat="1" applyFont="1" applyFill="1" applyBorder="1" applyAlignment="1" applyProtection="1">
      <alignment horizontal="right"/>
      <protection hidden="1"/>
    </xf>
    <xf numFmtId="7" fontId="5" fillId="0" borderId="34" xfId="1" applyNumberFormat="1" applyFont="1" applyFill="1" applyBorder="1" applyProtection="1">
      <protection hidden="1"/>
    </xf>
    <xf numFmtId="0" fontId="0" fillId="0" borderId="21" xfId="0" applyBorder="1" applyProtection="1"/>
    <xf numFmtId="7" fontId="5" fillId="0" borderId="22" xfId="1" applyNumberFormat="1" applyFont="1" applyFill="1" applyBorder="1" applyProtection="1">
      <protection hidden="1"/>
    </xf>
    <xf numFmtId="0" fontId="5" fillId="0" borderId="9" xfId="0" applyFont="1" applyFill="1" applyBorder="1" applyAlignment="1" applyProtection="1">
      <alignment vertical="center" wrapText="1"/>
    </xf>
    <xf numFmtId="0" fontId="5" fillId="0" borderId="8" xfId="0" applyFont="1" applyFill="1" applyBorder="1" applyAlignment="1" applyProtection="1">
      <alignment vertical="center" wrapText="1"/>
    </xf>
    <xf numFmtId="0" fontId="6" fillId="0" borderId="3" xfId="1" applyNumberFormat="1" applyFont="1" applyFill="1" applyBorder="1" applyAlignment="1" applyProtection="1">
      <alignment horizontal="center"/>
    </xf>
    <xf numFmtId="0" fontId="0" fillId="0" borderId="0" xfId="0" applyBorder="1"/>
    <xf numFmtId="0" fontId="2" fillId="0" borderId="0" xfId="0" applyFont="1" applyAlignment="1">
      <alignment wrapText="1"/>
    </xf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5" fillId="0" borderId="27" xfId="0" applyFont="1" applyFill="1" applyBorder="1" applyAlignment="1" applyProtection="1">
      <alignment horizontal="left"/>
    </xf>
    <xf numFmtId="164" fontId="6" fillId="0" borderId="3" xfId="0" applyNumberFormat="1" applyFont="1" applyFill="1" applyBorder="1" applyAlignment="1" applyProtection="1">
      <alignment horizontal="center"/>
    </xf>
    <xf numFmtId="7" fontId="6" fillId="0" borderId="1" xfId="1" applyNumberFormat="1" applyFont="1" applyFill="1" applyBorder="1" applyAlignment="1" applyProtection="1">
      <alignment horizontal="center"/>
    </xf>
    <xf numFmtId="0" fontId="0" fillId="0" borderId="0" xfId="0" applyProtection="1">
      <protection hidden="1"/>
    </xf>
    <xf numFmtId="0" fontId="6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vertical="center"/>
      <protection hidden="1"/>
    </xf>
    <xf numFmtId="44" fontId="2" fillId="0" borderId="0" xfId="0" applyNumberFormat="1" applyFont="1" applyProtection="1">
      <protection hidden="1"/>
    </xf>
    <xf numFmtId="0" fontId="10" fillId="0" borderId="0" xfId="0" applyFont="1" applyBorder="1" applyAlignment="1" applyProtection="1">
      <alignment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2" fillId="0" borderId="36" xfId="0" applyFont="1" applyBorder="1" applyAlignment="1" applyProtection="1">
      <alignment horizontal="center" vertical="center" wrapText="1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horizontal="center"/>
      <protection hidden="1"/>
    </xf>
    <xf numFmtId="5" fontId="0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5" fontId="0" fillId="0" borderId="21" xfId="0" applyNumberFormat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wrapText="1"/>
      <protection hidden="1"/>
    </xf>
    <xf numFmtId="0" fontId="6" fillId="0" borderId="16" xfId="0" applyFont="1" applyBorder="1" applyProtection="1">
      <protection hidden="1"/>
    </xf>
    <xf numFmtId="0" fontId="5" fillId="0" borderId="0" xfId="0" applyNumberFormat="1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6" fillId="0" borderId="0" xfId="0" applyNumberFormat="1" applyFont="1" applyBorder="1" applyProtection="1">
      <protection hidden="1"/>
    </xf>
    <xf numFmtId="0" fontId="5" fillId="0" borderId="0" xfId="0" applyFont="1" applyBorder="1" applyAlignment="1" applyProtection="1">
      <protection hidden="1"/>
    </xf>
    <xf numFmtId="0" fontId="0" fillId="0" borderId="0" xfId="0" applyBorder="1" applyProtection="1">
      <protection hidden="1"/>
    </xf>
    <xf numFmtId="0" fontId="5" fillId="0" borderId="29" xfId="0" applyFont="1" applyFill="1" applyBorder="1" applyProtection="1">
      <protection hidden="1"/>
    </xf>
    <xf numFmtId="0" fontId="5" fillId="0" borderId="8" xfId="0" applyFont="1" applyFill="1" applyBorder="1" applyAlignment="1" applyProtection="1">
      <alignment horizontal="center"/>
      <protection hidden="1"/>
    </xf>
    <xf numFmtId="5" fontId="5" fillId="0" borderId="2" xfId="1" applyNumberFormat="1" applyFont="1" applyFill="1" applyBorder="1" applyAlignment="1" applyProtection="1">
      <alignment horizontal="center"/>
      <protection hidden="1"/>
    </xf>
    <xf numFmtId="0" fontId="5" fillId="0" borderId="17" xfId="0" applyFont="1" applyFill="1" applyBorder="1" applyAlignment="1" applyProtection="1">
      <alignment horizontal="center"/>
      <protection hidden="1"/>
    </xf>
    <xf numFmtId="0" fontId="5" fillId="0" borderId="2" xfId="0" applyFont="1" applyFill="1" applyBorder="1" applyAlignment="1" applyProtection="1">
      <alignment horizontal="center"/>
      <protection hidden="1"/>
    </xf>
    <xf numFmtId="0" fontId="5" fillId="0" borderId="23" xfId="0" applyFont="1" applyFill="1" applyBorder="1" applyAlignment="1" applyProtection="1">
      <alignment horizontal="center"/>
      <protection hidden="1"/>
    </xf>
    <xf numFmtId="0" fontId="8" fillId="2" borderId="30" xfId="0" applyFont="1" applyFill="1" applyBorder="1" applyProtection="1"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5" fontId="5" fillId="2" borderId="10" xfId="1" applyNumberFormat="1" applyFont="1" applyFill="1" applyBorder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/>
      <protection hidden="1"/>
    </xf>
    <xf numFmtId="0" fontId="5" fillId="2" borderId="24" xfId="0" applyFont="1" applyFill="1" applyBorder="1" applyAlignment="1" applyProtection="1">
      <alignment horizontal="center"/>
      <protection hidden="1"/>
    </xf>
    <xf numFmtId="49" fontId="6" fillId="0" borderId="27" xfId="0" applyNumberFormat="1" applyFont="1" applyFill="1" applyBorder="1" applyAlignment="1" applyProtection="1">
      <alignment horizontal="left"/>
      <protection hidden="1"/>
    </xf>
    <xf numFmtId="49" fontId="6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NumberFormat="1" applyFont="1" applyFill="1" applyBorder="1" applyAlignment="1" applyProtection="1">
      <alignment horizontal="center"/>
      <protection hidden="1"/>
    </xf>
    <xf numFmtId="164" fontId="6" fillId="0" borderId="0" xfId="0" applyNumberFormat="1" applyFont="1" applyFill="1" applyBorder="1" applyAlignment="1" applyProtection="1">
      <alignment horizontal="center"/>
      <protection locked="0" hidden="1"/>
    </xf>
    <xf numFmtId="164" fontId="6" fillId="0" borderId="20" xfId="0" applyNumberFormat="1" applyFont="1" applyFill="1" applyBorder="1" applyAlignment="1" applyProtection="1">
      <alignment horizontal="center"/>
      <protection locked="0" hidden="1"/>
    </xf>
    <xf numFmtId="164" fontId="6" fillId="0" borderId="18" xfId="0" applyNumberFormat="1" applyFont="1" applyFill="1" applyBorder="1" applyAlignment="1" applyProtection="1">
      <alignment horizontal="center"/>
      <protection locked="0" hidden="1"/>
    </xf>
    <xf numFmtId="164" fontId="6" fillId="0" borderId="32" xfId="0" applyNumberFormat="1" applyFont="1" applyFill="1" applyBorder="1" applyAlignment="1" applyProtection="1">
      <alignment horizontal="center"/>
      <protection locked="0" hidden="1"/>
    </xf>
    <xf numFmtId="0" fontId="8" fillId="3" borderId="30" xfId="0" applyFont="1" applyFill="1" applyBorder="1" applyProtection="1">
      <protection hidden="1"/>
    </xf>
    <xf numFmtId="0" fontId="5" fillId="3" borderId="11" xfId="0" applyFont="1" applyFill="1" applyBorder="1" applyAlignment="1" applyProtection="1">
      <alignment horizontal="center"/>
      <protection hidden="1"/>
    </xf>
    <xf numFmtId="5" fontId="5" fillId="3" borderId="10" xfId="1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5" fillId="3" borderId="24" xfId="0" applyFont="1" applyFill="1" applyBorder="1" applyAlignment="1" applyProtection="1">
      <alignment horizontal="center"/>
      <protection hidden="1"/>
    </xf>
    <xf numFmtId="7" fontId="6" fillId="0" borderId="11" xfId="1" applyNumberFormat="1" applyFont="1" applyFill="1" applyBorder="1" applyAlignment="1" applyProtection="1">
      <alignment horizontal="right"/>
      <protection hidden="1"/>
    </xf>
    <xf numFmtId="164" fontId="6" fillId="0" borderId="11" xfId="0" applyNumberFormat="1" applyFont="1" applyFill="1" applyBorder="1" applyAlignment="1" applyProtection="1">
      <alignment horizontal="center"/>
      <protection hidden="1"/>
    </xf>
    <xf numFmtId="44" fontId="6" fillId="0" borderId="15" xfId="1" applyNumberFormat="1" applyFont="1" applyFill="1" applyBorder="1" applyProtection="1">
      <protection hidden="1"/>
    </xf>
    <xf numFmtId="7" fontId="6" fillId="0" borderId="4" xfId="1" applyNumberFormat="1" applyFont="1" applyFill="1" applyBorder="1" applyAlignment="1" applyProtection="1">
      <alignment horizontal="right"/>
      <protection hidden="1"/>
    </xf>
    <xf numFmtId="164" fontId="6" fillId="0" borderId="26" xfId="0" applyNumberFormat="1" applyFont="1" applyFill="1" applyBorder="1" applyAlignment="1" applyProtection="1">
      <alignment horizontal="center"/>
      <protection hidden="1"/>
    </xf>
    <xf numFmtId="7" fontId="6" fillId="0" borderId="26" xfId="1" applyNumberFormat="1" applyFont="1" applyFill="1" applyBorder="1" applyAlignment="1" applyProtection="1">
      <alignment horizontal="right"/>
      <protection hidden="1"/>
    </xf>
    <xf numFmtId="49" fontId="6" fillId="0" borderId="28" xfId="0" applyNumberFormat="1" applyFont="1" applyFill="1" applyBorder="1" applyAlignment="1" applyProtection="1">
      <alignment horizontal="left"/>
      <protection hidden="1"/>
    </xf>
    <xf numFmtId="49" fontId="6" fillId="0" borderId="4" xfId="0" applyNumberFormat="1" applyFont="1" applyFill="1" applyBorder="1" applyAlignment="1" applyProtection="1">
      <alignment horizontal="center"/>
      <protection hidden="1"/>
    </xf>
    <xf numFmtId="0" fontId="6" fillId="0" borderId="5" xfId="0" applyNumberFormat="1" applyFont="1" applyFill="1" applyBorder="1" applyAlignment="1" applyProtection="1">
      <alignment horizontal="center"/>
      <protection hidden="1"/>
    </xf>
    <xf numFmtId="49" fontId="6" fillId="0" borderId="5" xfId="0" applyNumberFormat="1" applyFont="1" applyFill="1" applyBorder="1" applyAlignment="1" applyProtection="1">
      <alignment horizontal="center"/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164" fontId="6" fillId="0" borderId="4" xfId="0" applyNumberFormat="1" applyFont="1" applyFill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Border="1" applyAlignment="1" applyProtection="1">
      <alignment vertical="center"/>
      <protection hidden="1"/>
    </xf>
    <xf numFmtId="0" fontId="15" fillId="2" borderId="0" xfId="0" applyFont="1" applyFill="1" applyProtection="1">
      <protection hidden="1"/>
    </xf>
    <xf numFmtId="0" fontId="17" fillId="3" borderId="0" xfId="0" applyFont="1" applyFill="1" applyBorder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13" xfId="0" applyBorder="1" applyProtection="1">
      <protection hidden="1"/>
    </xf>
    <xf numFmtId="0" fontId="6" fillId="0" borderId="2" xfId="0" applyFont="1" applyBorder="1" applyProtection="1">
      <protection hidden="1"/>
    </xf>
    <xf numFmtId="0" fontId="6" fillId="0" borderId="13" xfId="0" applyFont="1" applyBorder="1" applyProtection="1">
      <protection hidden="1"/>
    </xf>
    <xf numFmtId="0" fontId="6" fillId="0" borderId="13" xfId="0" applyFont="1" applyBorder="1" applyAlignment="1" applyProtection="1">
      <protection hidden="1"/>
    </xf>
    <xf numFmtId="0" fontId="7" fillId="0" borderId="13" xfId="0" applyFont="1" applyBorder="1" applyProtection="1"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6" fillId="0" borderId="13" xfId="0" applyFont="1" applyBorder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44" fontId="5" fillId="0" borderId="0" xfId="0" applyNumberFormat="1" applyFont="1" applyBorder="1" applyProtection="1"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7" fontId="0" fillId="0" borderId="0" xfId="0" applyNumberFormat="1"/>
    <xf numFmtId="3" fontId="5" fillId="0" borderId="0" xfId="0" applyNumberFormat="1" applyFont="1" applyBorder="1" applyAlignment="1" applyProtection="1">
      <alignment horizontal="center" vertical="center"/>
      <protection hidden="1"/>
    </xf>
    <xf numFmtId="3" fontId="5" fillId="0" borderId="0" xfId="0" applyNumberFormat="1" applyFont="1" applyBorder="1" applyAlignment="1" applyProtection="1">
      <alignment vertical="center"/>
      <protection hidden="1"/>
    </xf>
    <xf numFmtId="44" fontId="6" fillId="0" borderId="0" xfId="1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31" xfId="0" applyFont="1" applyFill="1" applyBorder="1" applyAlignment="1" applyProtection="1">
      <alignment horizontal="center"/>
      <protection hidden="1"/>
    </xf>
    <xf numFmtId="49" fontId="9" fillId="3" borderId="8" xfId="0" applyNumberFormat="1" applyFont="1" applyFill="1" applyBorder="1" applyAlignment="1" applyProtection="1">
      <alignment vertical="center" wrapText="1"/>
      <protection hidden="1"/>
    </xf>
    <xf numFmtId="49" fontId="9" fillId="3" borderId="9" xfId="0" applyNumberFormat="1" applyFont="1" applyFill="1" applyBorder="1" applyAlignment="1" applyProtection="1">
      <alignment vertical="center" wrapText="1"/>
      <protection hidden="1"/>
    </xf>
    <xf numFmtId="49" fontId="9" fillId="3" borderId="6" xfId="0" applyNumberFormat="1" applyFont="1" applyFill="1" applyBorder="1" applyAlignment="1" applyProtection="1">
      <alignment vertical="center" wrapText="1"/>
      <protection hidden="1"/>
    </xf>
    <xf numFmtId="49" fontId="9" fillId="3" borderId="4" xfId="0" applyNumberFormat="1" applyFont="1" applyFill="1" applyBorder="1" applyAlignment="1" applyProtection="1">
      <alignment vertical="center" wrapText="1"/>
      <protection hidden="1"/>
    </xf>
    <xf numFmtId="49" fontId="9" fillId="3" borderId="5" xfId="0" applyNumberFormat="1" applyFont="1" applyFill="1" applyBorder="1" applyAlignment="1" applyProtection="1">
      <alignment vertical="center" wrapText="1"/>
      <protection hidden="1"/>
    </xf>
    <xf numFmtId="0" fontId="8" fillId="2" borderId="30" xfId="0" applyFont="1" applyFill="1" applyBorder="1" applyProtection="1"/>
    <xf numFmtId="0" fontId="5" fillId="2" borderId="11" xfId="0" applyFont="1" applyFill="1" applyBorder="1" applyAlignment="1" applyProtection="1">
      <alignment horizontal="center"/>
    </xf>
    <xf numFmtId="5" fontId="5" fillId="2" borderId="10" xfId="1" applyNumberFormat="1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2" borderId="24" xfId="0" applyFont="1" applyFill="1" applyBorder="1" applyAlignment="1" applyProtection="1">
      <alignment horizontal="center"/>
    </xf>
    <xf numFmtId="49" fontId="6" fillId="0" borderId="27" xfId="0" applyNumberFormat="1" applyFont="1" applyFill="1" applyBorder="1" applyAlignment="1" applyProtection="1">
      <alignment horizontal="left"/>
    </xf>
    <xf numFmtId="49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49" fontId="6" fillId="0" borderId="28" xfId="0" applyNumberFormat="1" applyFont="1" applyFill="1" applyBorder="1" applyAlignment="1" applyProtection="1">
      <alignment horizontal="left"/>
    </xf>
    <xf numFmtId="49" fontId="6" fillId="0" borderId="4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0" fontId="0" fillId="0" borderId="15" xfId="0" applyBorder="1" applyProtection="1"/>
    <xf numFmtId="0" fontId="0" fillId="0" borderId="15" xfId="0" applyBorder="1"/>
    <xf numFmtId="49" fontId="6" fillId="0" borderId="30" xfId="0" applyNumberFormat="1" applyFont="1" applyFill="1" applyBorder="1" applyAlignment="1" applyProtection="1">
      <alignment horizontal="left"/>
    </xf>
    <xf numFmtId="49" fontId="6" fillId="0" borderId="11" xfId="0" applyNumberFormat="1" applyFont="1" applyFill="1" applyBorder="1" applyAlignment="1" applyProtection="1">
      <alignment horizontal="center"/>
    </xf>
    <xf numFmtId="0" fontId="6" fillId="0" borderId="1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vertical="center" wrapText="1"/>
      <protection hidden="1"/>
    </xf>
    <xf numFmtId="49" fontId="9" fillId="2" borderId="9" xfId="0" applyNumberFormat="1" applyFont="1" applyFill="1" applyBorder="1" applyAlignment="1" applyProtection="1">
      <alignment vertical="center" wrapText="1"/>
      <protection hidden="1"/>
    </xf>
    <xf numFmtId="49" fontId="9" fillId="2" borderId="6" xfId="0" applyNumberFormat="1" applyFont="1" applyFill="1" applyBorder="1" applyAlignment="1" applyProtection="1">
      <alignment vertical="center" wrapText="1"/>
      <protection hidden="1"/>
    </xf>
    <xf numFmtId="49" fontId="9" fillId="2" borderId="4" xfId="0" applyNumberFormat="1" applyFont="1" applyFill="1" applyBorder="1" applyAlignment="1" applyProtection="1">
      <alignment vertical="center" wrapText="1"/>
      <protection hidden="1"/>
    </xf>
    <xf numFmtId="49" fontId="9" fillId="2" borderId="5" xfId="0" applyNumberFormat="1" applyFont="1" applyFill="1" applyBorder="1" applyAlignment="1" applyProtection="1">
      <alignment vertical="center" wrapText="1"/>
      <protection hidden="1"/>
    </xf>
    <xf numFmtId="49" fontId="9" fillId="5" borderId="4" xfId="0" applyNumberFormat="1" applyFont="1" applyFill="1" applyBorder="1" applyAlignment="1" applyProtection="1">
      <alignment vertical="center" wrapText="1"/>
      <protection hidden="1"/>
    </xf>
    <xf numFmtId="49" fontId="9" fillId="5" borderId="4" xfId="0" applyNumberFormat="1" applyFont="1" applyFill="1" applyBorder="1" applyAlignment="1" applyProtection="1">
      <alignment horizontal="center" vertical="center" wrapText="1"/>
      <protection hidden="1"/>
    </xf>
    <xf numFmtId="14" fontId="3" fillId="0" borderId="47" xfId="0" applyNumberFormat="1" applyFont="1" applyFill="1" applyBorder="1" applyAlignment="1" applyProtection="1">
      <alignment horizontal="center"/>
    </xf>
    <xf numFmtId="0" fontId="6" fillId="0" borderId="48" xfId="1" applyNumberFormat="1" applyFont="1" applyFill="1" applyBorder="1" applyAlignment="1" applyProtection="1">
      <alignment horizontal="center"/>
    </xf>
    <xf numFmtId="7" fontId="5" fillId="0" borderId="49" xfId="1" applyNumberFormat="1" applyFont="1" applyFill="1" applyBorder="1" applyProtection="1">
      <protection hidden="1"/>
    </xf>
    <xf numFmtId="7" fontId="5" fillId="0" borderId="50" xfId="1" applyNumberFormat="1" applyFont="1" applyFill="1" applyBorder="1" applyProtection="1">
      <protection hidden="1"/>
    </xf>
    <xf numFmtId="0" fontId="5" fillId="2" borderId="51" xfId="0" applyFont="1" applyFill="1" applyBorder="1" applyAlignment="1" applyProtection="1">
      <alignment horizontal="center"/>
      <protection hidden="1"/>
    </xf>
    <xf numFmtId="7" fontId="5" fillId="0" borderId="52" xfId="1" applyNumberFormat="1" applyFont="1" applyFill="1" applyBorder="1" applyProtection="1">
      <protection hidden="1"/>
    </xf>
    <xf numFmtId="7" fontId="5" fillId="0" borderId="53" xfId="1" applyNumberFormat="1" applyFont="1" applyFill="1" applyBorder="1" applyProtection="1">
      <protection hidden="1"/>
    </xf>
    <xf numFmtId="0" fontId="10" fillId="0" borderId="0" xfId="0" applyFont="1" applyBorder="1" applyAlignment="1" applyProtection="1">
      <alignment horizontal="right"/>
      <protection hidden="1"/>
    </xf>
    <xf numFmtId="166" fontId="29" fillId="0" borderId="0" xfId="0" applyNumberFormat="1" applyFont="1" applyBorder="1" applyProtection="1">
      <protection hidden="1"/>
    </xf>
    <xf numFmtId="7" fontId="28" fillId="0" borderId="1" xfId="0" applyNumberFormat="1" applyFont="1" applyBorder="1" applyProtection="1">
      <protection hidden="1"/>
    </xf>
    <xf numFmtId="167" fontId="28" fillId="0" borderId="1" xfId="0" applyNumberFormat="1" applyFont="1" applyBorder="1" applyProtection="1">
      <protection hidden="1"/>
    </xf>
    <xf numFmtId="0" fontId="30" fillId="0" borderId="0" xfId="0" applyFont="1" applyProtection="1">
      <protection hidden="1"/>
    </xf>
    <xf numFmtId="44" fontId="10" fillId="0" borderId="10" xfId="0" applyNumberFormat="1" applyFont="1" applyBorder="1" applyProtection="1">
      <protection hidden="1"/>
    </xf>
    <xf numFmtId="44" fontId="10" fillId="0" borderId="1" xfId="0" applyNumberFormat="1" applyFont="1" applyBorder="1" applyProtection="1">
      <protection hidden="1"/>
    </xf>
    <xf numFmtId="44" fontId="10" fillId="0" borderId="8" xfId="0" applyNumberFormat="1" applyFont="1" applyBorder="1" applyProtection="1">
      <protection hidden="1"/>
    </xf>
    <xf numFmtId="0" fontId="10" fillId="0" borderId="0" xfId="0" applyFont="1" applyBorder="1" applyAlignment="1" applyProtection="1">
      <alignment vertical="top"/>
      <protection hidden="1"/>
    </xf>
    <xf numFmtId="0" fontId="28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29" fillId="0" borderId="0" xfId="0" applyFont="1" applyBorder="1" applyAlignment="1" applyProtection="1">
      <alignment horizontal="center" vertical="top"/>
      <protection hidden="1"/>
    </xf>
    <xf numFmtId="0" fontId="10" fillId="0" borderId="0" xfId="0" applyFont="1" applyBorder="1" applyAlignment="1" applyProtection="1">
      <alignment horizontal="center" vertical="top" wrapText="1"/>
      <protection hidden="1"/>
    </xf>
    <xf numFmtId="0" fontId="9" fillId="2" borderId="30" xfId="0" applyFont="1" applyFill="1" applyBorder="1" applyProtection="1">
      <protection hidden="1"/>
    </xf>
    <xf numFmtId="164" fontId="23" fillId="4" borderId="14" xfId="2" applyNumberFormat="1" applyBorder="1" applyAlignment="1" applyProtection="1">
      <alignment horizontal="center"/>
      <protection locked="0" hidden="1"/>
    </xf>
    <xf numFmtId="164" fontId="23" fillId="4" borderId="25" xfId="2" applyNumberFormat="1" applyBorder="1" applyAlignment="1" applyProtection="1">
      <alignment horizontal="center"/>
      <protection locked="0" hidden="1"/>
    </xf>
    <xf numFmtId="164" fontId="23" fillId="4" borderId="41" xfId="2" applyNumberFormat="1" applyBorder="1" applyAlignment="1" applyProtection="1">
      <alignment horizontal="center"/>
      <protection locked="0" hidden="1"/>
    </xf>
    <xf numFmtId="164" fontId="23" fillId="4" borderId="42" xfId="2" applyNumberFormat="1" applyBorder="1" applyAlignment="1" applyProtection="1">
      <alignment horizontal="center"/>
      <protection locked="0" hidden="1"/>
    </xf>
    <xf numFmtId="164" fontId="23" fillId="4" borderId="43" xfId="2" applyNumberFormat="1" applyBorder="1" applyAlignment="1" applyProtection="1">
      <alignment horizontal="center"/>
      <protection locked="0" hidden="1"/>
    </xf>
    <xf numFmtId="164" fontId="23" fillId="4" borderId="19" xfId="2" applyNumberFormat="1" applyBorder="1" applyAlignment="1" applyProtection="1">
      <alignment horizontal="center"/>
      <protection locked="0" hidden="1"/>
    </xf>
    <xf numFmtId="164" fontId="23" fillId="4" borderId="33" xfId="2" applyNumberFormat="1" applyBorder="1" applyAlignment="1" applyProtection="1">
      <alignment horizontal="center"/>
      <protection locked="0" hidden="1"/>
    </xf>
    <xf numFmtId="44" fontId="23" fillId="4" borderId="0" xfId="2" applyNumberFormat="1" applyProtection="1">
      <protection locked="0"/>
    </xf>
    <xf numFmtId="165" fontId="23" fillId="4" borderId="1" xfId="2" applyNumberFormat="1" applyBorder="1" applyProtection="1">
      <protection locked="0"/>
    </xf>
    <xf numFmtId="14" fontId="23" fillId="4" borderId="1" xfId="2" applyNumberFormat="1" applyBorder="1" applyAlignment="1" applyProtection="1">
      <alignment horizontal="center"/>
      <protection locked="0"/>
    </xf>
    <xf numFmtId="0" fontId="23" fillId="4" borderId="1" xfId="2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7" fontId="10" fillId="0" borderId="4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Alignment="1" applyProtection="1">
      <alignment horizontal="center"/>
    </xf>
    <xf numFmtId="0" fontId="19" fillId="0" borderId="4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32" fillId="0" borderId="8" xfId="0" applyFont="1" applyBorder="1" applyAlignment="1" applyProtection="1">
      <alignment vertical="center" wrapText="1"/>
    </xf>
    <xf numFmtId="0" fontId="32" fillId="0" borderId="11" xfId="0" applyFont="1" applyBorder="1" applyAlignment="1" applyProtection="1">
      <alignment vertical="center" wrapText="1"/>
    </xf>
    <xf numFmtId="0" fontId="19" fillId="0" borderId="7" xfId="0" applyFont="1" applyBorder="1" applyAlignment="1" applyProtection="1">
      <alignment horizontal="center" vertical="center"/>
      <protection hidden="1"/>
    </xf>
    <xf numFmtId="0" fontId="19" fillId="0" borderId="8" xfId="0" applyFont="1" applyBorder="1" applyAlignment="1" applyProtection="1">
      <alignment horizontal="center" vertical="center"/>
      <protection hidden="1"/>
    </xf>
    <xf numFmtId="0" fontId="19" fillId="0" borderId="9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/>
      <protection hidden="1"/>
    </xf>
    <xf numFmtId="0" fontId="22" fillId="4" borderId="10" xfId="2" applyFont="1" applyBorder="1" applyAlignment="1" applyProtection="1">
      <alignment horizontal="center"/>
      <protection locked="0"/>
    </xf>
    <xf numFmtId="0" fontId="22" fillId="4" borderId="11" xfId="2" applyFont="1" applyBorder="1" applyAlignment="1" applyProtection="1">
      <alignment horizontal="center"/>
      <protection locked="0"/>
    </xf>
    <xf numFmtId="0" fontId="22" fillId="4" borderId="15" xfId="2" applyFont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center" wrapText="1"/>
      <protection hidden="1"/>
    </xf>
    <xf numFmtId="0" fontId="11" fillId="0" borderId="8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0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0" fontId="11" fillId="0" borderId="6" xfId="0" applyFont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2" fillId="0" borderId="27" xfId="0" applyFont="1" applyBorder="1" applyAlignment="1" applyProtection="1">
      <alignment horizontal="center" vertical="center" wrapText="1"/>
      <protection hidden="1"/>
    </xf>
    <xf numFmtId="0" fontId="21" fillId="0" borderId="36" xfId="0" applyFont="1" applyBorder="1" applyAlignment="1" applyProtection="1">
      <alignment horizontal="center" vertical="center"/>
      <protection hidden="1"/>
    </xf>
    <xf numFmtId="0" fontId="21" fillId="0" borderId="38" xfId="0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21" fillId="0" borderId="31" xfId="0" applyFont="1" applyBorder="1" applyAlignment="1" applyProtection="1">
      <alignment horizontal="center" vertical="center"/>
      <protection hidden="1"/>
    </xf>
    <xf numFmtId="3" fontId="5" fillId="0" borderId="7" xfId="0" applyNumberFormat="1" applyFont="1" applyBorder="1" applyAlignment="1" applyProtection="1">
      <alignment horizontal="center" vertical="center"/>
      <protection hidden="1"/>
    </xf>
    <xf numFmtId="3" fontId="5" fillId="0" borderId="8" xfId="0" applyNumberFormat="1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horizontal="center" vertical="center"/>
      <protection hidden="1"/>
    </xf>
    <xf numFmtId="3" fontId="5" fillId="0" borderId="4" xfId="0" applyNumberFormat="1" applyFont="1" applyBorder="1" applyAlignment="1" applyProtection="1">
      <alignment horizontal="center" vertical="center"/>
      <protection hidden="1"/>
    </xf>
    <xf numFmtId="44" fontId="5" fillId="0" borderId="9" xfId="0" applyNumberFormat="1" applyFont="1" applyBorder="1" applyAlignment="1" applyProtection="1">
      <alignment horizontal="center" vertical="center"/>
      <protection hidden="1"/>
    </xf>
    <xf numFmtId="44" fontId="5" fillId="0" borderId="5" xfId="0" applyNumberFormat="1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3" fontId="28" fillId="0" borderId="10" xfId="0" applyNumberFormat="1" applyFont="1" applyBorder="1" applyAlignment="1" applyProtection="1">
      <alignment horizontal="center"/>
      <protection hidden="1"/>
    </xf>
    <xf numFmtId="3" fontId="28" fillId="0" borderId="15" xfId="0" applyNumberFormat="1" applyFont="1" applyBorder="1" applyAlignment="1" applyProtection="1">
      <alignment horizontal="center"/>
      <protection hidden="1"/>
    </xf>
    <xf numFmtId="0" fontId="23" fillId="4" borderId="37" xfId="2" applyBorder="1" applyAlignment="1" applyProtection="1">
      <alignment horizontal="center"/>
      <protection locked="0"/>
    </xf>
    <xf numFmtId="0" fontId="23" fillId="4" borderId="36" xfId="2" applyBorder="1" applyAlignment="1" applyProtection="1">
      <alignment horizontal="center"/>
      <protection locked="0"/>
    </xf>
    <xf numFmtId="0" fontId="23" fillId="4" borderId="38" xfId="2" applyBorder="1" applyAlignment="1" applyProtection="1">
      <alignment horizontal="center"/>
      <protection locked="0"/>
    </xf>
    <xf numFmtId="0" fontId="23" fillId="4" borderId="27" xfId="2" applyBorder="1" applyAlignment="1" applyProtection="1">
      <alignment horizontal="center"/>
      <protection locked="0"/>
    </xf>
    <xf numFmtId="0" fontId="23" fillId="4" borderId="0" xfId="2" applyBorder="1" applyAlignment="1" applyProtection="1">
      <alignment horizontal="center"/>
      <protection locked="0"/>
    </xf>
    <xf numFmtId="0" fontId="23" fillId="4" borderId="31" xfId="2" applyBorder="1" applyAlignment="1" applyProtection="1">
      <alignment horizontal="center"/>
      <protection locked="0"/>
    </xf>
    <xf numFmtId="0" fontId="23" fillId="4" borderId="35" xfId="2" applyBorder="1" applyAlignment="1" applyProtection="1">
      <alignment horizontal="center"/>
      <protection locked="0"/>
    </xf>
    <xf numFmtId="0" fontId="23" fillId="4" borderId="21" xfId="2" applyBorder="1" applyAlignment="1" applyProtection="1">
      <alignment horizontal="center"/>
      <protection locked="0"/>
    </xf>
    <xf numFmtId="0" fontId="23" fillId="4" borderId="39" xfId="2" applyBorder="1" applyAlignment="1" applyProtection="1">
      <alignment horizontal="center"/>
      <protection locked="0"/>
    </xf>
    <xf numFmtId="0" fontId="33" fillId="5" borderId="10" xfId="2" applyFont="1" applyFill="1" applyBorder="1" applyAlignment="1" applyProtection="1">
      <alignment horizontal="center"/>
    </xf>
    <xf numFmtId="0" fontId="33" fillId="5" borderId="11" xfId="2" applyFont="1" applyFill="1" applyBorder="1" applyAlignment="1" applyProtection="1">
      <alignment horizontal="center"/>
    </xf>
    <xf numFmtId="0" fontId="33" fillId="5" borderId="15" xfId="2" applyFont="1" applyFill="1" applyBorder="1" applyAlignment="1" applyProtection="1">
      <alignment horizontal="center"/>
    </xf>
    <xf numFmtId="3" fontId="10" fillId="0" borderId="10" xfId="0" applyNumberFormat="1" applyFont="1" applyBorder="1" applyAlignment="1" applyProtection="1">
      <alignment horizontal="center"/>
      <protection hidden="1"/>
    </xf>
    <xf numFmtId="3" fontId="10" fillId="0" borderId="15" xfId="0" applyNumberFormat="1" applyFont="1" applyBorder="1" applyAlignment="1" applyProtection="1">
      <alignment horizontal="center"/>
      <protection hidden="1"/>
    </xf>
    <xf numFmtId="0" fontId="23" fillId="4" borderId="37" xfId="2" applyBorder="1" applyAlignment="1" applyProtection="1">
      <alignment horizontal="center" vertical="top" wrapText="1"/>
      <protection locked="0"/>
    </xf>
    <xf numFmtId="0" fontId="23" fillId="4" borderId="36" xfId="2" applyBorder="1" applyAlignment="1" applyProtection="1">
      <alignment horizontal="center" vertical="top" wrapText="1"/>
      <protection locked="0"/>
    </xf>
    <xf numFmtId="0" fontId="23" fillId="4" borderId="38" xfId="2" applyBorder="1" applyAlignment="1" applyProtection="1">
      <alignment horizontal="center" vertical="top" wrapText="1"/>
      <protection locked="0"/>
    </xf>
    <xf numFmtId="0" fontId="23" fillId="4" borderId="27" xfId="2" applyBorder="1" applyAlignment="1" applyProtection="1">
      <alignment horizontal="center" vertical="top" wrapText="1"/>
      <protection locked="0"/>
    </xf>
    <xf numFmtId="0" fontId="23" fillId="4" borderId="0" xfId="2" applyBorder="1" applyAlignment="1" applyProtection="1">
      <alignment horizontal="center" vertical="top" wrapText="1"/>
      <protection locked="0"/>
    </xf>
    <xf numFmtId="0" fontId="23" fillId="4" borderId="31" xfId="2" applyBorder="1" applyAlignment="1" applyProtection="1">
      <alignment horizontal="center" vertical="top" wrapText="1"/>
      <protection locked="0"/>
    </xf>
    <xf numFmtId="0" fontId="23" fillId="4" borderId="35" xfId="2" applyBorder="1" applyAlignment="1" applyProtection="1">
      <alignment horizontal="center" vertical="top" wrapText="1"/>
      <protection locked="0"/>
    </xf>
    <xf numFmtId="0" fontId="23" fillId="4" borderId="21" xfId="2" applyBorder="1" applyAlignment="1" applyProtection="1">
      <alignment horizontal="center" vertical="top" wrapText="1"/>
      <protection locked="0"/>
    </xf>
    <xf numFmtId="0" fontId="23" fillId="4" borderId="39" xfId="2" applyBorder="1" applyAlignment="1" applyProtection="1">
      <alignment horizontal="center" vertical="top" wrapText="1"/>
      <protection locked="0"/>
    </xf>
    <xf numFmtId="0" fontId="19" fillId="0" borderId="10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19" fillId="0" borderId="15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0" xfId="0" applyFont="1" applyBorder="1" applyAlignment="1" applyProtection="1">
      <alignment horizontal="center" vertical="center" wrapText="1"/>
      <protection hidden="1"/>
    </xf>
    <xf numFmtId="0" fontId="16" fillId="0" borderId="13" xfId="0" applyFont="1" applyBorder="1" applyAlignment="1" applyProtection="1">
      <alignment horizontal="center" vertical="center" wrapText="1"/>
      <protection hidden="1"/>
    </xf>
    <xf numFmtId="0" fontId="16" fillId="0" borderId="6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6" fillId="0" borderId="5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8" fillId="0" borderId="7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/>
      <protection hidden="1"/>
    </xf>
    <xf numFmtId="0" fontId="19" fillId="0" borderId="44" xfId="0" applyFont="1" applyBorder="1" applyAlignment="1" applyProtection="1">
      <alignment horizontal="center" vertical="center" wrapText="1"/>
      <protection hidden="1"/>
    </xf>
    <xf numFmtId="0" fontId="19" fillId="0" borderId="45" xfId="0" applyFont="1" applyBorder="1" applyAlignment="1" applyProtection="1">
      <alignment horizontal="center" vertical="center" wrapText="1"/>
      <protection hidden="1"/>
    </xf>
    <xf numFmtId="0" fontId="20" fillId="0" borderId="45" xfId="0" applyFont="1" applyBorder="1" applyAlignment="1" applyProtection="1">
      <alignment horizontal="center" vertical="center"/>
      <protection hidden="1"/>
    </xf>
    <xf numFmtId="0" fontId="20" fillId="0" borderId="46" xfId="0" applyFont="1" applyBorder="1" applyAlignment="1" applyProtection="1">
      <alignment horizontal="center" vertical="center"/>
      <protection hidden="1"/>
    </xf>
    <xf numFmtId="0" fontId="32" fillId="0" borderId="10" xfId="0" applyFont="1" applyBorder="1" applyAlignment="1" applyProtection="1">
      <alignment horizontal="center" vertical="center" wrapText="1"/>
    </xf>
    <xf numFmtId="0" fontId="32" fillId="0" borderId="11" xfId="0" applyFont="1" applyBorder="1" applyAlignment="1" applyProtection="1">
      <alignment horizontal="center" vertical="center" wrapText="1"/>
    </xf>
    <xf numFmtId="0" fontId="32" fillId="0" borderId="15" xfId="0" applyFont="1" applyBorder="1" applyAlignment="1" applyProtection="1">
      <alignment horizontal="center" vertical="center" wrapText="1"/>
    </xf>
    <xf numFmtId="49" fontId="5" fillId="0" borderId="28" xfId="0" applyNumberFormat="1" applyFont="1" applyFill="1" applyBorder="1" applyAlignment="1" applyProtection="1">
      <alignment horizontal="center"/>
    </xf>
    <xf numFmtId="49" fontId="5" fillId="0" borderId="4" xfId="0" applyNumberFormat="1" applyFont="1" applyFill="1" applyBorder="1" applyAlignment="1" applyProtection="1">
      <alignment horizontal="center"/>
    </xf>
    <xf numFmtId="49" fontId="5" fillId="0" borderId="28" xfId="0" applyNumberFormat="1" applyFont="1" applyFill="1" applyBorder="1" applyAlignment="1" applyProtection="1">
      <alignment horizontal="center"/>
      <protection hidden="1"/>
    </xf>
    <xf numFmtId="49" fontId="5" fillId="0" borderId="4" xfId="0" applyNumberFormat="1" applyFont="1" applyFill="1" applyBorder="1" applyAlignment="1" applyProtection="1">
      <alignment horizontal="center"/>
      <protection hidden="1"/>
    </xf>
    <xf numFmtId="49" fontId="5" fillId="0" borderId="30" xfId="0" applyNumberFormat="1" applyFont="1" applyFill="1" applyBorder="1" applyAlignment="1" applyProtection="1">
      <alignment horizontal="center"/>
      <protection hidden="1"/>
    </xf>
    <xf numFmtId="49" fontId="5" fillId="0" borderId="11" xfId="0" applyNumberFormat="1" applyFont="1" applyFill="1" applyBorder="1" applyAlignment="1" applyProtection="1">
      <alignment horizontal="center"/>
      <protection hidden="1"/>
    </xf>
    <xf numFmtId="49" fontId="5" fillId="0" borderId="35" xfId="0" applyNumberFormat="1" applyFont="1" applyFill="1" applyBorder="1" applyAlignment="1" applyProtection="1">
      <alignment horizontal="center"/>
      <protection hidden="1"/>
    </xf>
    <xf numFmtId="49" fontId="5" fillId="0" borderId="21" xfId="0" applyNumberFormat="1" applyFont="1" applyFill="1" applyBorder="1" applyAlignment="1" applyProtection="1">
      <alignment horizontal="center"/>
      <protection hidden="1"/>
    </xf>
    <xf numFmtId="0" fontId="31" fillId="0" borderId="27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31" fillId="0" borderId="13" xfId="0" applyFont="1" applyBorder="1" applyAlignment="1" applyProtection="1">
      <alignment horizontal="center" vertical="center"/>
    </xf>
    <xf numFmtId="0" fontId="31" fillId="0" borderId="28" xfId="0" applyFont="1" applyBorder="1" applyAlignment="1" applyProtection="1">
      <alignment horizontal="center" vertical="center"/>
    </xf>
    <xf numFmtId="0" fontId="31" fillId="0" borderId="4" xfId="0" applyFont="1" applyBorder="1" applyAlignment="1" applyProtection="1">
      <alignment horizontal="center" vertical="center"/>
    </xf>
    <xf numFmtId="0" fontId="31" fillId="0" borderId="5" xfId="0" applyFont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right"/>
      <protection hidden="1"/>
    </xf>
    <xf numFmtId="0" fontId="9" fillId="2" borderId="11" xfId="0" applyFont="1" applyFill="1" applyBorder="1" applyAlignment="1" applyProtection="1">
      <alignment horizontal="right"/>
      <protection hidden="1"/>
    </xf>
    <xf numFmtId="0" fontId="9" fillId="2" borderId="15" xfId="0" applyFont="1" applyFill="1" applyBorder="1" applyAlignment="1" applyProtection="1">
      <alignment horizontal="right"/>
      <protection hidden="1"/>
    </xf>
    <xf numFmtId="49" fontId="9" fillId="3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3" borderId="4" xfId="0" applyNumberFormat="1" applyFont="1" applyFill="1" applyBorder="1" applyAlignment="1" applyProtection="1">
      <alignment horizontal="center" vertical="center" wrapText="1"/>
      <protection hidden="1"/>
    </xf>
    <xf numFmtId="49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2" borderId="4" xfId="0" applyNumberFormat="1" applyFont="1" applyFill="1" applyBorder="1" applyAlignment="1" applyProtection="1">
      <alignment horizontal="center" vertical="center" wrapText="1"/>
      <protection hidden="1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003F5F"/>
      <color rgb="FFFF5B5B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ship_dates" noThreeD="1" sel="0" val="0"/>
</file>

<file path=xl/ctrlProps/ctrlProp2.xml><?xml version="1.0" encoding="utf-8"?>
<formControlPr xmlns="http://schemas.microsoft.com/office/spreadsheetml/2009/9/main" objectType="Drop" dropStyle="combo" dx="16" fmlaRange="ship_dates" noThreeD="1" sel="0" val="0"/>
</file>

<file path=xl/ctrlProps/ctrlProp3.xml><?xml version="1.0" encoding="utf-8"?>
<formControlPr xmlns="http://schemas.microsoft.com/office/spreadsheetml/2009/9/main" objectType="Drop" dropStyle="combo" dx="16" fmlaRange="ship_dates" noThreeD="1" sel="0" val="0"/>
</file>

<file path=xl/ctrlProps/ctrlProp4.xml><?xml version="1.0" encoding="utf-8"?>
<formControlPr xmlns="http://schemas.microsoft.com/office/spreadsheetml/2009/9/main" objectType="Drop" dropStyle="combo" dx="16" fmlaRange="ship_dates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0</xdr:rowOff>
        </xdr:from>
        <xdr:to>
          <xdr:col>3</xdr:col>
          <xdr:colOff>28575</xdr:colOff>
          <xdr:row>31</xdr:row>
          <xdr:rowOff>95250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0</xdr:rowOff>
        </xdr:from>
        <xdr:to>
          <xdr:col>3</xdr:col>
          <xdr:colOff>28575</xdr:colOff>
          <xdr:row>30</xdr:row>
          <xdr:rowOff>85725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0</xdr:rowOff>
        </xdr:from>
        <xdr:to>
          <xdr:col>3</xdr:col>
          <xdr:colOff>28575</xdr:colOff>
          <xdr:row>29</xdr:row>
          <xdr:rowOff>180975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0</xdr:rowOff>
        </xdr:from>
        <xdr:to>
          <xdr:col>3</xdr:col>
          <xdr:colOff>28575</xdr:colOff>
          <xdr:row>28</xdr:row>
          <xdr:rowOff>171450</xdr:rowOff>
        </xdr:to>
        <xdr:sp macro="" textlink="">
          <xdr:nvSpPr>
            <xdr:cNvPr id="4108" name="Drop Down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323851</xdr:colOff>
      <xdr:row>1</xdr:row>
      <xdr:rowOff>57151</xdr:rowOff>
    </xdr:from>
    <xdr:to>
      <xdr:col>3</xdr:col>
      <xdr:colOff>238125</xdr:colOff>
      <xdr:row>9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57151"/>
          <a:ext cx="1609724" cy="1609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0</xdr:row>
      <xdr:rowOff>76201</xdr:rowOff>
    </xdr:from>
    <xdr:to>
      <xdr:col>2</xdr:col>
      <xdr:colOff>676275</xdr:colOff>
      <xdr:row>8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76201"/>
          <a:ext cx="1609724" cy="16097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733425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572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abSelected="1" zoomScaleNormal="100" workbookViewId="0">
      <selection activeCell="G5" sqref="G5:K5"/>
    </sheetView>
  </sheetViews>
  <sheetFormatPr defaultRowHeight="15" x14ac:dyDescent="0.25"/>
  <cols>
    <col min="1" max="1" width="2.7109375" customWidth="1"/>
    <col min="2" max="3" width="12.7109375" customWidth="1"/>
    <col min="4" max="4" width="9.42578125" customWidth="1"/>
    <col min="5" max="5" width="9.28515625" customWidth="1"/>
    <col min="6" max="6" width="12.42578125" customWidth="1"/>
    <col min="7" max="7" width="12.7109375" customWidth="1"/>
    <col min="8" max="8" width="3.7109375" customWidth="1"/>
    <col min="9" max="9" width="13.28515625" customWidth="1"/>
    <col min="10" max="10" width="6.140625" customWidth="1"/>
    <col min="11" max="11" width="10.7109375" bestFit="1" customWidth="1"/>
    <col min="12" max="12" width="10.7109375" customWidth="1"/>
    <col min="13" max="13" width="11.5703125" bestFit="1" customWidth="1"/>
    <col min="15" max="15" width="9.85546875" bestFit="1" customWidth="1"/>
  </cols>
  <sheetData>
    <row r="1" spans="1:13" ht="6" customHeight="1" x14ac:dyDescent="0.25">
      <c r="G1" s="199" t="s">
        <v>188</v>
      </c>
      <c r="H1" s="200"/>
      <c r="I1" s="200"/>
      <c r="J1" s="200"/>
      <c r="K1" s="201"/>
    </row>
    <row r="2" spans="1:13" ht="15" customHeight="1" x14ac:dyDescent="0.25">
      <c r="A2" s="36"/>
      <c r="B2" s="106"/>
      <c r="C2" s="107"/>
      <c r="D2" s="108"/>
      <c r="E2" s="36"/>
      <c r="F2" s="36"/>
      <c r="G2" s="202"/>
      <c r="H2" s="203"/>
      <c r="I2" s="203"/>
      <c r="J2" s="203"/>
      <c r="K2" s="204"/>
      <c r="L2" s="36"/>
      <c r="M2" s="36"/>
    </row>
    <row r="3" spans="1:13" ht="15" customHeight="1" x14ac:dyDescent="0.25">
      <c r="A3" s="36"/>
      <c r="B3" s="109"/>
      <c r="C3" s="63"/>
      <c r="D3" s="110"/>
      <c r="E3" s="36"/>
      <c r="F3" s="36"/>
      <c r="G3" s="196"/>
      <c r="H3" s="196"/>
      <c r="I3" s="196"/>
      <c r="J3" s="196"/>
      <c r="K3" s="196"/>
      <c r="L3" s="63"/>
      <c r="M3" s="36"/>
    </row>
    <row r="4" spans="1:13" x14ac:dyDescent="0.25">
      <c r="A4" s="36"/>
      <c r="B4" s="111"/>
      <c r="C4" s="37"/>
      <c r="D4" s="112"/>
      <c r="E4" s="36"/>
      <c r="F4" s="37"/>
      <c r="G4" s="205" t="s">
        <v>84</v>
      </c>
      <c r="H4" s="205"/>
      <c r="I4" s="205"/>
      <c r="J4" s="205"/>
      <c r="K4" s="205"/>
      <c r="L4" s="129"/>
      <c r="M4" s="36"/>
    </row>
    <row r="5" spans="1:13" x14ac:dyDescent="0.25">
      <c r="A5" s="36"/>
      <c r="B5" s="111"/>
      <c r="C5" s="38"/>
      <c r="D5" s="112"/>
      <c r="E5" s="36"/>
      <c r="F5" s="167" t="s">
        <v>15</v>
      </c>
      <c r="G5" s="214"/>
      <c r="H5" s="215"/>
      <c r="I5" s="215"/>
      <c r="J5" s="215"/>
      <c r="K5" s="216"/>
      <c r="L5" s="128"/>
      <c r="M5" s="36"/>
    </row>
    <row r="6" spans="1:13" x14ac:dyDescent="0.25">
      <c r="A6" s="36"/>
      <c r="B6" s="111"/>
      <c r="C6" s="38"/>
      <c r="D6" s="113"/>
      <c r="E6" s="36"/>
      <c r="F6" s="167" t="s">
        <v>16</v>
      </c>
      <c r="G6" s="214"/>
      <c r="H6" s="215"/>
      <c r="I6" s="215"/>
      <c r="J6" s="215"/>
      <c r="K6" s="216"/>
      <c r="L6" s="128"/>
      <c r="M6" s="36"/>
    </row>
    <row r="7" spans="1:13" x14ac:dyDescent="0.25">
      <c r="A7" s="36"/>
      <c r="B7" s="111"/>
      <c r="C7" s="39"/>
      <c r="D7" s="114"/>
      <c r="E7" s="36"/>
      <c r="F7" s="167" t="s">
        <v>17</v>
      </c>
      <c r="G7" s="214"/>
      <c r="H7" s="215"/>
      <c r="I7" s="215"/>
      <c r="J7" s="215"/>
      <c r="K7" s="216"/>
      <c r="L7" s="128"/>
      <c r="M7" s="36"/>
    </row>
    <row r="8" spans="1:13" x14ac:dyDescent="0.25">
      <c r="A8" s="36"/>
      <c r="B8" s="115"/>
      <c r="C8" s="37"/>
      <c r="D8" s="116"/>
      <c r="E8" s="36"/>
      <c r="F8" s="167" t="s">
        <v>18</v>
      </c>
      <c r="G8" s="214"/>
      <c r="H8" s="215"/>
      <c r="I8" s="215"/>
      <c r="J8" s="215"/>
      <c r="K8" s="216"/>
      <c r="L8" s="128"/>
      <c r="M8" s="36"/>
    </row>
    <row r="9" spans="1:13" x14ac:dyDescent="0.25">
      <c r="A9" s="36"/>
      <c r="B9" s="115"/>
      <c r="C9" s="37"/>
      <c r="D9" s="116"/>
      <c r="E9" s="36"/>
      <c r="F9" s="167" t="s">
        <v>67</v>
      </c>
      <c r="G9" s="214"/>
      <c r="H9" s="215"/>
      <c r="I9" s="215"/>
      <c r="J9" s="215"/>
      <c r="K9" s="216"/>
      <c r="L9" s="128"/>
      <c r="M9" s="36"/>
    </row>
    <row r="10" spans="1:13" x14ac:dyDescent="0.25">
      <c r="A10" s="36"/>
      <c r="B10" s="115"/>
      <c r="C10" s="38"/>
      <c r="D10" s="116"/>
      <c r="E10" s="36"/>
      <c r="F10" s="167" t="s">
        <v>19</v>
      </c>
      <c r="G10" s="214"/>
      <c r="H10" s="215"/>
      <c r="I10" s="215"/>
      <c r="J10" s="215"/>
      <c r="K10" s="216"/>
      <c r="L10" s="128"/>
      <c r="M10" s="36"/>
    </row>
    <row r="11" spans="1:13" ht="15" customHeight="1" x14ac:dyDescent="0.25">
      <c r="A11" s="36"/>
      <c r="B11" s="207" t="s">
        <v>187</v>
      </c>
      <c r="C11" s="208"/>
      <c r="D11" s="209"/>
      <c r="E11" s="37"/>
      <c r="F11" s="38"/>
      <c r="G11" s="127"/>
      <c r="H11" s="37"/>
      <c r="I11" s="36"/>
      <c r="J11" s="36"/>
      <c r="K11" s="36"/>
      <c r="L11" s="36"/>
      <c r="M11" s="36"/>
    </row>
    <row r="12" spans="1:13" ht="15" customHeight="1" x14ac:dyDescent="0.25">
      <c r="A12" s="36"/>
      <c r="B12" s="207"/>
      <c r="C12" s="208"/>
      <c r="D12" s="209"/>
      <c r="E12" s="37"/>
      <c r="F12" s="37"/>
      <c r="G12" s="206" t="s">
        <v>85</v>
      </c>
      <c r="H12" s="206"/>
      <c r="I12" s="206"/>
      <c r="J12" s="206"/>
      <c r="K12" s="206"/>
      <c r="L12" s="129"/>
      <c r="M12" s="37"/>
    </row>
    <row r="13" spans="1:13" x14ac:dyDescent="0.25">
      <c r="A13" s="36"/>
      <c r="B13" s="210"/>
      <c r="C13" s="211"/>
      <c r="D13" s="212"/>
      <c r="E13" s="37"/>
      <c r="F13" s="29"/>
      <c r="G13" s="250" t="s">
        <v>119</v>
      </c>
      <c r="H13" s="251"/>
      <c r="I13" s="251"/>
      <c r="J13" s="251"/>
      <c r="K13" s="252"/>
      <c r="L13" s="128"/>
      <c r="M13" s="37"/>
    </row>
    <row r="14" spans="1:13" x14ac:dyDescent="0.25">
      <c r="A14" s="36"/>
      <c r="B14" s="56"/>
      <c r="C14" s="56"/>
      <c r="D14" s="56"/>
      <c r="E14" s="37"/>
      <c r="F14" s="167" t="s">
        <v>15</v>
      </c>
      <c r="G14" s="214"/>
      <c r="H14" s="215"/>
      <c r="I14" s="215"/>
      <c r="J14" s="215"/>
      <c r="K14" s="216"/>
      <c r="L14" s="128"/>
      <c r="M14" s="37"/>
    </row>
    <row r="15" spans="1:13" ht="15" customHeight="1" x14ac:dyDescent="0.25">
      <c r="A15" s="36"/>
      <c r="B15" s="217" t="s">
        <v>134</v>
      </c>
      <c r="C15" s="218"/>
      <c r="D15" s="219"/>
      <c r="E15" s="37"/>
      <c r="F15" s="167" t="s">
        <v>16</v>
      </c>
      <c r="G15" s="214"/>
      <c r="H15" s="215"/>
      <c r="I15" s="215"/>
      <c r="J15" s="215"/>
      <c r="K15" s="216"/>
      <c r="L15" s="128"/>
      <c r="M15" s="37"/>
    </row>
    <row r="16" spans="1:13" ht="15" customHeight="1" x14ac:dyDescent="0.25">
      <c r="A16" s="36"/>
      <c r="B16" s="220"/>
      <c r="C16" s="221"/>
      <c r="D16" s="222"/>
      <c r="E16" s="37"/>
      <c r="F16" s="167" t="s">
        <v>17</v>
      </c>
      <c r="G16" s="214"/>
      <c r="H16" s="215"/>
      <c r="I16" s="215"/>
      <c r="J16" s="215"/>
      <c r="K16" s="216"/>
      <c r="L16" s="128"/>
      <c r="M16" s="37"/>
    </row>
    <row r="17" spans="1:15" ht="15" customHeight="1" x14ac:dyDescent="0.25">
      <c r="A17" s="36"/>
      <c r="B17" s="220"/>
      <c r="C17" s="221"/>
      <c r="D17" s="222"/>
      <c r="E17" s="37"/>
      <c r="F17" s="167" t="s">
        <v>18</v>
      </c>
      <c r="G17" s="214"/>
      <c r="H17" s="215"/>
      <c r="I17" s="215"/>
      <c r="J17" s="215"/>
      <c r="K17" s="216"/>
      <c r="L17" s="128"/>
      <c r="M17" s="37"/>
    </row>
    <row r="18" spans="1:15" ht="15" customHeight="1" x14ac:dyDescent="0.25">
      <c r="A18" s="36"/>
      <c r="B18" s="223"/>
      <c r="C18" s="224"/>
      <c r="D18" s="225"/>
      <c r="E18" s="37"/>
      <c r="F18" s="167" t="s">
        <v>67</v>
      </c>
      <c r="G18" s="214"/>
      <c r="H18" s="215"/>
      <c r="I18" s="215"/>
      <c r="J18" s="215"/>
      <c r="K18" s="216"/>
      <c r="L18" s="128"/>
      <c r="M18" s="37"/>
    </row>
    <row r="19" spans="1:15" x14ac:dyDescent="0.25">
      <c r="A19" s="36"/>
      <c r="B19" s="56"/>
      <c r="C19" s="56"/>
      <c r="D19" s="56"/>
      <c r="E19" s="37"/>
      <c r="F19" s="167" t="s">
        <v>19</v>
      </c>
      <c r="G19" s="214"/>
      <c r="H19" s="215"/>
      <c r="I19" s="215"/>
      <c r="J19" s="215"/>
      <c r="K19" s="216"/>
      <c r="L19" s="37"/>
      <c r="M19" s="37"/>
    </row>
    <row r="20" spans="1:15" ht="9" customHeight="1" thickBot="1" x14ac:dyDescent="0.3">
      <c r="A20" s="36"/>
      <c r="B20" s="57"/>
      <c r="C20" s="57"/>
      <c r="D20" s="57"/>
      <c r="E20" s="58"/>
      <c r="F20" s="58"/>
      <c r="G20" s="58"/>
      <c r="H20" s="58"/>
      <c r="I20" s="58"/>
      <c r="J20" s="58"/>
      <c r="K20" s="58"/>
      <c r="L20" s="58"/>
      <c r="M20" s="58"/>
    </row>
    <row r="21" spans="1:15" ht="9.75" customHeight="1" thickTop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 ht="24" x14ac:dyDescent="0.25">
      <c r="A22" s="36"/>
      <c r="B22" s="37"/>
      <c r="C22" s="175" t="s">
        <v>20</v>
      </c>
      <c r="D22" s="176"/>
      <c r="E22" s="177" t="s">
        <v>21</v>
      </c>
      <c r="F22" s="176"/>
      <c r="G22" s="175" t="s">
        <v>86</v>
      </c>
      <c r="H22" s="178"/>
      <c r="I22" s="238" t="s">
        <v>22</v>
      </c>
      <c r="J22" s="238"/>
      <c r="K22" s="177" t="s">
        <v>23</v>
      </c>
      <c r="L22" s="179" t="s">
        <v>118</v>
      </c>
      <c r="M22" s="177" t="s">
        <v>24</v>
      </c>
    </row>
    <row r="23" spans="1:15" x14ac:dyDescent="0.25">
      <c r="A23" s="36"/>
      <c r="B23" s="59">
        <v>1</v>
      </c>
      <c r="C23" s="190"/>
      <c r="D23" s="37"/>
      <c r="E23" s="189"/>
      <c r="F23" s="38" t="s">
        <v>25</v>
      </c>
      <c r="G23" s="191"/>
      <c r="H23" s="168"/>
      <c r="I23" s="239">
        <f>'Product Order Form'!H6</f>
        <v>0</v>
      </c>
      <c r="J23" s="240"/>
      <c r="K23" s="169">
        <f>'Product Order Form'!H7</f>
        <v>0</v>
      </c>
      <c r="L23" s="169">
        <f>IF($D$29=0,0,IF($D$29="STD",K23-K23*0.05,IF($D$29="A",K23*0.92,IF($D$29="B",K23*0.89,IF($D$29="C",K23*0.85,IF($D$29="D",K23*0.83))))))</f>
        <v>0</v>
      </c>
      <c r="M23" s="170">
        <f>IF($K$28=0,0,IF($K$28&gt;0,K23/$K$28,0))</f>
        <v>0</v>
      </c>
      <c r="O23" s="124"/>
    </row>
    <row r="24" spans="1:15" x14ac:dyDescent="0.25">
      <c r="A24" s="36"/>
      <c r="B24" s="59">
        <v>2</v>
      </c>
      <c r="C24" s="190"/>
      <c r="D24" s="37"/>
      <c r="E24" s="189"/>
      <c r="F24" s="38" t="s">
        <v>25</v>
      </c>
      <c r="G24" s="191"/>
      <c r="H24" s="168"/>
      <c r="I24" s="239">
        <f>'Product Order Form'!I6</f>
        <v>0</v>
      </c>
      <c r="J24" s="240"/>
      <c r="K24" s="169">
        <f>'Product Order Form'!I7</f>
        <v>0</v>
      </c>
      <c r="L24" s="169">
        <f t="shared" ref="L24:L27" si="0">IF($D$29=0,0,IF($D$29="STD",K24-K24*0.05,IF($D$29="A",K24*0.92,IF($D$29="B",K24*0.89,IF($D$29="C",K24*0.85,IF($D$29="D",K24*0.83))))))</f>
        <v>0</v>
      </c>
      <c r="M24" s="170">
        <f>IF($K$28=0,0,IF($K$28&gt;0,K24/$K$28,0))</f>
        <v>0</v>
      </c>
      <c r="O24" s="124"/>
    </row>
    <row r="25" spans="1:15" x14ac:dyDescent="0.25">
      <c r="A25" s="36"/>
      <c r="B25" s="59">
        <v>3</v>
      </c>
      <c r="C25" s="190"/>
      <c r="D25" s="37"/>
      <c r="E25" s="189"/>
      <c r="F25" s="38" t="s">
        <v>25</v>
      </c>
      <c r="G25" s="191"/>
      <c r="H25" s="168"/>
      <c r="I25" s="239">
        <f>'Product Order Form'!J6</f>
        <v>0</v>
      </c>
      <c r="J25" s="240"/>
      <c r="K25" s="169">
        <f>'Product Order Form'!J7</f>
        <v>0</v>
      </c>
      <c r="L25" s="169">
        <f t="shared" si="0"/>
        <v>0</v>
      </c>
      <c r="M25" s="170">
        <f>IF($K$28=0,0,IF($K$28&gt;0,K25/$K$28,0))</f>
        <v>0</v>
      </c>
    </row>
    <row r="26" spans="1:15" x14ac:dyDescent="0.25">
      <c r="A26" s="36"/>
      <c r="B26" s="59">
        <v>4</v>
      </c>
      <c r="C26" s="190"/>
      <c r="D26" s="37"/>
      <c r="E26" s="189"/>
      <c r="F26" s="38" t="s">
        <v>25</v>
      </c>
      <c r="G26" s="191"/>
      <c r="H26" s="168"/>
      <c r="I26" s="239">
        <f>'Product Order Form'!K6</f>
        <v>0</v>
      </c>
      <c r="J26" s="240"/>
      <c r="K26" s="169">
        <f>'Product Order Form'!K7</f>
        <v>0</v>
      </c>
      <c r="L26" s="169">
        <f t="shared" si="0"/>
        <v>0</v>
      </c>
      <c r="M26" s="170">
        <f>IF($K$28=0,0,IF($K$28&gt;0,K26/$K$28,0))</f>
        <v>0</v>
      </c>
    </row>
    <row r="27" spans="1:15" x14ac:dyDescent="0.25">
      <c r="A27" s="36"/>
      <c r="B27" s="59">
        <v>5</v>
      </c>
      <c r="C27" s="190"/>
      <c r="D27" s="37"/>
      <c r="E27" s="189"/>
      <c r="F27" s="38" t="s">
        <v>25</v>
      </c>
      <c r="G27" s="191"/>
      <c r="H27" s="168"/>
      <c r="I27" s="239">
        <f>'Product Order Form'!L6</f>
        <v>0</v>
      </c>
      <c r="J27" s="240"/>
      <c r="K27" s="169">
        <f>'Product Order Form'!L7</f>
        <v>0</v>
      </c>
      <c r="L27" s="169">
        <f t="shared" si="0"/>
        <v>0</v>
      </c>
      <c r="M27" s="170">
        <f>IF($K$28=0,0,IF($K$28&gt;0,K27/$K$28,0))</f>
        <v>0</v>
      </c>
    </row>
    <row r="28" spans="1:15" ht="15.75" thickBot="1" x14ac:dyDescent="0.3">
      <c r="A28" s="36"/>
      <c r="B28" s="37"/>
      <c r="C28" s="37"/>
      <c r="D28" s="37"/>
      <c r="E28" s="37"/>
      <c r="F28" s="37"/>
      <c r="G28" s="171"/>
      <c r="H28" s="167" t="s">
        <v>26</v>
      </c>
      <c r="I28" s="253">
        <f>SUM(I23:I27)</f>
        <v>0</v>
      </c>
      <c r="J28" s="254"/>
      <c r="K28" s="172">
        <f>SUM(K23:K27)</f>
        <v>0</v>
      </c>
      <c r="L28" s="173">
        <f>SUM(L23:L27)</f>
        <v>0</v>
      </c>
      <c r="M28" s="174"/>
      <c r="N28" s="30"/>
      <c r="O28" s="30"/>
    </row>
    <row r="29" spans="1:15" x14ac:dyDescent="0.25">
      <c r="A29" s="36"/>
      <c r="B29" s="37"/>
      <c r="C29" s="226" t="s">
        <v>121</v>
      </c>
      <c r="D29" s="228">
        <f>'Dealer Pricing Levels'!E17</f>
        <v>0</v>
      </c>
      <c r="E29" s="229"/>
      <c r="F29" s="37"/>
      <c r="G29" s="36"/>
      <c r="H29" s="38"/>
      <c r="M29" s="121"/>
      <c r="N29" s="30"/>
      <c r="O29" s="30"/>
    </row>
    <row r="30" spans="1:15" ht="23.25" customHeight="1" thickBot="1" x14ac:dyDescent="0.3">
      <c r="A30" s="36"/>
      <c r="B30" s="37"/>
      <c r="C30" s="227"/>
      <c r="D30" s="230"/>
      <c r="E30" s="231"/>
      <c r="G30" s="213" t="s">
        <v>27</v>
      </c>
      <c r="H30" s="213"/>
      <c r="I30" s="213"/>
      <c r="J30" s="126"/>
      <c r="K30" s="213" t="s">
        <v>87</v>
      </c>
      <c r="L30" s="213"/>
      <c r="M30" s="213"/>
      <c r="N30" s="30"/>
      <c r="O30" s="30"/>
    </row>
    <row r="31" spans="1:15" x14ac:dyDescent="0.25">
      <c r="A31" s="36"/>
      <c r="B31" s="37"/>
      <c r="C31" s="232" t="s">
        <v>120</v>
      </c>
      <c r="D31" s="233"/>
      <c r="E31" s="236">
        <f>IF(IFD29=0,0,IF(D29="B",K28*0.11,IF(D29="STD",K28*0.05,IF(D29="A",K28*0.08,IF(D29="C",K28*0.15,IF(D29="D",K28*0.17))))))</f>
        <v>0</v>
      </c>
      <c r="F31" s="37"/>
      <c r="G31" s="241"/>
      <c r="H31" s="242"/>
      <c r="I31" s="243"/>
      <c r="J31" s="126"/>
      <c r="K31" s="255"/>
      <c r="L31" s="256"/>
      <c r="M31" s="257"/>
      <c r="N31" s="30"/>
      <c r="O31" s="30"/>
    </row>
    <row r="32" spans="1:15" x14ac:dyDescent="0.25">
      <c r="A32" s="36"/>
      <c r="B32" s="37"/>
      <c r="C32" s="234"/>
      <c r="D32" s="235"/>
      <c r="E32" s="237"/>
      <c r="G32" s="244"/>
      <c r="H32" s="245"/>
      <c r="I32" s="246"/>
      <c r="J32" s="125"/>
      <c r="K32" s="258"/>
      <c r="L32" s="259"/>
      <c r="M32" s="260"/>
      <c r="N32" s="30"/>
      <c r="O32" s="30"/>
    </row>
    <row r="33" spans="1:15" x14ac:dyDescent="0.25">
      <c r="A33" s="36"/>
      <c r="B33" s="37"/>
      <c r="C33" s="60"/>
      <c r="D33" s="61"/>
      <c r="E33" s="61"/>
      <c r="F33" s="37"/>
      <c r="G33" s="244"/>
      <c r="H33" s="245"/>
      <c r="I33" s="246"/>
      <c r="J33" s="37"/>
      <c r="K33" s="258"/>
      <c r="L33" s="259"/>
      <c r="M33" s="260"/>
      <c r="N33" s="30"/>
      <c r="O33" s="30"/>
    </row>
    <row r="34" spans="1:15" ht="15.75" customHeight="1" thickBot="1" x14ac:dyDescent="0.3">
      <c r="A34" s="36"/>
      <c r="F34" s="37"/>
      <c r="G34" s="247"/>
      <c r="H34" s="248"/>
      <c r="I34" s="249"/>
      <c r="J34" s="62"/>
      <c r="K34" s="261"/>
      <c r="L34" s="262"/>
      <c r="M34" s="263"/>
      <c r="N34" s="12"/>
      <c r="O34" s="12"/>
    </row>
    <row r="35" spans="1:15" x14ac:dyDescent="0.25">
      <c r="M35" s="29"/>
    </row>
  </sheetData>
  <sheetProtection password="8720" sheet="1" objects="1" scenarios="1" selectLockedCells="1"/>
  <mergeCells count="33">
    <mergeCell ref="G10:K10"/>
    <mergeCell ref="G19:K19"/>
    <mergeCell ref="G13:K13"/>
    <mergeCell ref="I28:J28"/>
    <mergeCell ref="K31:M34"/>
    <mergeCell ref="I26:J26"/>
    <mergeCell ref="I27:J27"/>
    <mergeCell ref="C29:C30"/>
    <mergeCell ref="D29:E30"/>
    <mergeCell ref="C31:D32"/>
    <mergeCell ref="E31:E32"/>
    <mergeCell ref="I22:J22"/>
    <mergeCell ref="I23:J23"/>
    <mergeCell ref="I24:J24"/>
    <mergeCell ref="I25:J25"/>
    <mergeCell ref="G30:I30"/>
    <mergeCell ref="G31:I34"/>
    <mergeCell ref="G1:K2"/>
    <mergeCell ref="G4:K4"/>
    <mergeCell ref="G12:K12"/>
    <mergeCell ref="B11:D13"/>
    <mergeCell ref="K30:M30"/>
    <mergeCell ref="G14:K14"/>
    <mergeCell ref="G15:K15"/>
    <mergeCell ref="G16:K16"/>
    <mergeCell ref="G17:K17"/>
    <mergeCell ref="G18:K18"/>
    <mergeCell ref="B15:D18"/>
    <mergeCell ref="G5:K5"/>
    <mergeCell ref="G6:K6"/>
    <mergeCell ref="G7:K7"/>
    <mergeCell ref="G8:K8"/>
    <mergeCell ref="G9:K9"/>
  </mergeCells>
  <dataValidations count="2">
    <dataValidation type="date" operator="greaterThan" allowBlank="1" showErrorMessage="1" error="Please enter a valid date" sqref="E23:E27">
      <formula1>38961</formula1>
    </dataValidation>
    <dataValidation type="whole" operator="greaterThanOrEqual" allowBlank="1" showErrorMessage="1" errorTitle="Invalid Number" error="Enter in a valid number" sqref="G11">
      <formula1>0</formula1>
    </dataValidation>
  </dataValidations>
  <pageMargins left="0.25" right="0.25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2</xdr:col>
                    <xdr:colOff>9525</xdr:colOff>
                    <xdr:row>27</xdr:row>
                    <xdr:rowOff>0</xdr:rowOff>
                  </from>
                  <to>
                    <xdr:col>3</xdr:col>
                    <xdr:colOff>28575</xdr:colOff>
                    <xdr:row>31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2</xdr:col>
                    <xdr:colOff>9525</xdr:colOff>
                    <xdr:row>27</xdr:row>
                    <xdr:rowOff>0</xdr:rowOff>
                  </from>
                  <to>
                    <xdr:col>3</xdr:col>
                    <xdr:colOff>28575</xdr:colOff>
                    <xdr:row>30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2</xdr:col>
                    <xdr:colOff>9525</xdr:colOff>
                    <xdr:row>27</xdr:row>
                    <xdr:rowOff>0</xdr:rowOff>
                  </from>
                  <to>
                    <xdr:col>3</xdr:col>
                    <xdr:colOff>28575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7" name="Drop Down 12">
              <controlPr defaultSize="0" autoLine="0" autoPict="0">
                <anchor moveWithCells="1">
                  <from>
                    <xdr:col>2</xdr:col>
                    <xdr:colOff>9525</xdr:colOff>
                    <xdr:row>27</xdr:row>
                    <xdr:rowOff>0</xdr:rowOff>
                  </from>
                  <to>
                    <xdr:col>3</xdr:col>
                    <xdr:colOff>28575</xdr:colOff>
                    <xdr:row>28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zoomScaleNormal="100" workbookViewId="0">
      <selection activeCell="F13" sqref="F13"/>
    </sheetView>
  </sheetViews>
  <sheetFormatPr defaultRowHeight="15" x14ac:dyDescent="0.25"/>
  <cols>
    <col min="3" max="6" width="16.7109375" customWidth="1"/>
    <col min="8" max="8" width="10.5703125" bestFit="1" customWidth="1"/>
  </cols>
  <sheetData>
    <row r="1" spans="1:9" ht="15" customHeight="1" x14ac:dyDescent="0.25">
      <c r="A1" s="36"/>
      <c r="B1" s="36"/>
      <c r="C1" s="36"/>
      <c r="D1" s="264" t="s">
        <v>188</v>
      </c>
      <c r="E1" s="265"/>
      <c r="F1" s="266"/>
      <c r="G1" s="196"/>
      <c r="H1" s="196"/>
      <c r="I1" s="29"/>
    </row>
    <row r="2" spans="1:9" ht="15" customHeight="1" x14ac:dyDescent="0.25">
      <c r="A2" s="36"/>
      <c r="B2" s="36"/>
      <c r="C2" s="36"/>
      <c r="D2" s="195"/>
      <c r="E2" s="195"/>
      <c r="F2" s="195"/>
      <c r="G2" s="196"/>
      <c r="H2" s="196"/>
      <c r="I2" s="29"/>
    </row>
    <row r="3" spans="1:9" x14ac:dyDescent="0.25">
      <c r="A3" s="36"/>
      <c r="B3" s="37"/>
      <c r="C3" s="37"/>
      <c r="D3" s="267" t="s">
        <v>108</v>
      </c>
      <c r="E3" s="268"/>
      <c r="F3" s="269"/>
      <c r="G3" s="36"/>
    </row>
    <row r="4" spans="1:9" x14ac:dyDescent="0.25">
      <c r="A4" s="36"/>
      <c r="B4" s="37"/>
      <c r="C4" s="38"/>
      <c r="D4" s="270"/>
      <c r="E4" s="271"/>
      <c r="F4" s="272"/>
      <c r="G4" s="36"/>
    </row>
    <row r="5" spans="1:9" x14ac:dyDescent="0.25">
      <c r="A5" s="36"/>
      <c r="B5" s="37"/>
      <c r="C5" s="38"/>
      <c r="D5" s="273"/>
      <c r="E5" s="274"/>
      <c r="F5" s="275"/>
      <c r="G5" s="36"/>
    </row>
    <row r="6" spans="1:9" ht="23.25" x14ac:dyDescent="0.25">
      <c r="A6" s="36"/>
      <c r="B6" s="37"/>
      <c r="C6" s="38"/>
      <c r="D6" s="100"/>
      <c r="E6" s="100"/>
      <c r="F6" s="100"/>
      <c r="G6" s="36"/>
    </row>
    <row r="7" spans="1:9" x14ac:dyDescent="0.25">
      <c r="A7" s="36"/>
      <c r="B7" s="37"/>
      <c r="C7" s="39"/>
      <c r="D7" s="277" t="s">
        <v>114</v>
      </c>
      <c r="E7" s="200">
        <f>Master!G5</f>
        <v>0</v>
      </c>
      <c r="F7" s="201"/>
      <c r="G7" s="36"/>
    </row>
    <row r="8" spans="1:9" x14ac:dyDescent="0.25">
      <c r="A8" s="36"/>
      <c r="B8" s="40"/>
      <c r="C8" s="37"/>
      <c r="D8" s="278"/>
      <c r="E8" s="203"/>
      <c r="F8" s="204"/>
      <c r="G8" s="36"/>
    </row>
    <row r="9" spans="1:9" ht="10.5" customHeight="1" x14ac:dyDescent="0.25">
      <c r="A9" s="36"/>
      <c r="B9" s="40"/>
      <c r="C9" s="37"/>
      <c r="G9" s="36"/>
    </row>
    <row r="10" spans="1:9" ht="15" customHeight="1" x14ac:dyDescent="0.25">
      <c r="A10" s="208" t="s">
        <v>115</v>
      </c>
      <c r="B10" s="208"/>
      <c r="C10" s="208"/>
      <c r="D10" s="41" t="s">
        <v>109</v>
      </c>
      <c r="E10" s="41"/>
      <c r="F10" s="42">
        <f>Master!K28</f>
        <v>0</v>
      </c>
      <c r="G10" s="36"/>
    </row>
    <row r="11" spans="1:9" ht="18.75" customHeight="1" x14ac:dyDescent="0.25">
      <c r="A11" s="208"/>
      <c r="B11" s="208"/>
      <c r="C11" s="208"/>
      <c r="D11" s="101" t="s">
        <v>113</v>
      </c>
      <c r="E11" s="102"/>
      <c r="F11" s="104">
        <f>IF(F10&gt;=10000,B30,IF(F10&gt;=6500,B29,IF(F10&gt;=5000,B28,IF(F10&gt;=2500,B27,IF(F10&gt;=1500,B26,)))))</f>
        <v>0</v>
      </c>
      <c r="G11" s="36"/>
    </row>
    <row r="12" spans="1:9" x14ac:dyDescent="0.25">
      <c r="A12" s="36"/>
      <c r="B12" s="43"/>
      <c r="C12" s="43"/>
      <c r="G12" s="36"/>
    </row>
    <row r="13" spans="1:9" x14ac:dyDescent="0.25">
      <c r="A13" s="36"/>
      <c r="B13" s="43"/>
      <c r="C13" s="43"/>
      <c r="D13" s="41" t="s">
        <v>110</v>
      </c>
      <c r="E13" s="41"/>
      <c r="F13" s="188">
        <v>0</v>
      </c>
      <c r="G13" s="36"/>
    </row>
    <row r="14" spans="1:9" x14ac:dyDescent="0.25">
      <c r="A14" s="36"/>
      <c r="B14" s="43"/>
      <c r="C14" s="43"/>
      <c r="D14" s="41" t="s">
        <v>111</v>
      </c>
      <c r="E14" s="41"/>
      <c r="F14" s="42">
        <f>SUM(F10,F13)</f>
        <v>0</v>
      </c>
      <c r="G14" s="36"/>
    </row>
    <row r="15" spans="1:9" ht="18.75" customHeight="1" x14ac:dyDescent="0.25">
      <c r="A15" s="36"/>
      <c r="B15" s="43"/>
      <c r="C15" s="43"/>
      <c r="D15" s="103" t="s">
        <v>112</v>
      </c>
      <c r="E15" s="103"/>
      <c r="F15" s="105" t="str">
        <f>IF(F13=0,"NONE",IF(F14&gt;=15000,B39,IF(F14&gt;=9750,B38,IF(F14&gt;=7500,B37,IF(F14&gt;=3750,B36,IF(F14&gt;=2250,B35,))))))</f>
        <v>NONE</v>
      </c>
      <c r="G15" s="36"/>
    </row>
    <row r="16" spans="1:9" ht="15" customHeight="1" thickBot="1" x14ac:dyDescent="0.3">
      <c r="B16" s="119"/>
      <c r="D16" s="117"/>
      <c r="E16" s="117"/>
      <c r="F16" s="117"/>
      <c r="G16" s="36"/>
    </row>
    <row r="17" spans="1:7" ht="20.25" customHeight="1" thickBot="1" x14ac:dyDescent="0.3">
      <c r="A17" s="119"/>
      <c r="B17" s="119"/>
      <c r="C17" s="279" t="s">
        <v>121</v>
      </c>
      <c r="D17" s="280"/>
      <c r="E17" s="281">
        <f>IF(F15="none",F11,IF(F15=B26,B26,IF(F15=B27,B27,IF(F15=B28,B28,IF(F15=B29,B29,IF(F15=B30,B30))))))</f>
        <v>0</v>
      </c>
      <c r="F17" s="282"/>
      <c r="G17" s="36"/>
    </row>
    <row r="18" spans="1:7" ht="15" customHeight="1" x14ac:dyDescent="0.25">
      <c r="A18" s="119"/>
      <c r="B18" s="119"/>
      <c r="C18" s="120"/>
      <c r="D18" s="123"/>
      <c r="E18" s="122"/>
      <c r="F18" s="122"/>
      <c r="G18" s="63"/>
    </row>
    <row r="19" spans="1:7" x14ac:dyDescent="0.25">
      <c r="A19" s="36"/>
      <c r="B19" s="36"/>
      <c r="C19" s="36"/>
      <c r="E19" s="29"/>
      <c r="F19" s="29"/>
      <c r="G19" s="36"/>
    </row>
    <row r="20" spans="1:7" x14ac:dyDescent="0.25">
      <c r="A20" s="36"/>
      <c r="B20" s="36"/>
      <c r="C20" s="36"/>
      <c r="D20" s="118" t="s">
        <v>116</v>
      </c>
      <c r="E20" s="117"/>
      <c r="F20" s="42">
        <f>IF(F15=B26,F14*0.05,IF(F15=B27,F14*0.08,IF(F15=B28,F14*0.11,IF(F15=B29,F14*0.15,IF(F14=B30,F12*0.17,0)))))</f>
        <v>0</v>
      </c>
      <c r="G20" s="36"/>
    </row>
    <row r="21" spans="1:7" x14ac:dyDescent="0.25">
      <c r="A21" s="36"/>
      <c r="B21" s="36"/>
      <c r="C21" s="36"/>
      <c r="D21" s="118" t="s">
        <v>117</v>
      </c>
      <c r="E21" s="117"/>
      <c r="F21" s="42">
        <f>IF(F13=0,0,IF(F13&gt;0,F14-F20))</f>
        <v>0</v>
      </c>
      <c r="G21" s="36"/>
    </row>
    <row r="22" spans="1:7" x14ac:dyDescent="0.25">
      <c r="A22" s="36"/>
      <c r="B22" s="36"/>
      <c r="C22" s="36"/>
      <c r="D22" s="117"/>
      <c r="E22" s="117"/>
      <c r="F22" s="117"/>
      <c r="G22" s="36"/>
    </row>
    <row r="23" spans="1:7" x14ac:dyDescent="0.25">
      <c r="A23" s="36"/>
      <c r="B23" s="276" t="s">
        <v>172</v>
      </c>
      <c r="C23" s="276"/>
      <c r="D23" s="276"/>
      <c r="E23" s="276"/>
      <c r="F23" s="276"/>
      <c r="G23" s="36"/>
    </row>
    <row r="24" spans="1:7" ht="15.75" thickBot="1" x14ac:dyDescent="0.3">
      <c r="A24" s="36"/>
      <c r="B24" s="276"/>
      <c r="C24" s="276"/>
      <c r="D24" s="276"/>
      <c r="E24" s="276"/>
      <c r="F24" s="276"/>
      <c r="G24" s="36"/>
    </row>
    <row r="25" spans="1:7" ht="36.75" customHeight="1" x14ac:dyDescent="0.25">
      <c r="A25" s="36"/>
      <c r="B25" s="44" t="s">
        <v>93</v>
      </c>
      <c r="C25" s="45" t="s">
        <v>94</v>
      </c>
      <c r="D25" s="45" t="s">
        <v>95</v>
      </c>
      <c r="E25" s="45" t="s">
        <v>96</v>
      </c>
      <c r="F25" s="46" t="s">
        <v>97</v>
      </c>
      <c r="G25" s="36"/>
    </row>
    <row r="26" spans="1:7" x14ac:dyDescent="0.25">
      <c r="A26" s="36"/>
      <c r="B26" s="47" t="s">
        <v>88</v>
      </c>
      <c r="C26" s="48">
        <v>1500</v>
      </c>
      <c r="D26" s="49">
        <v>1</v>
      </c>
      <c r="E26" s="49" t="s">
        <v>98</v>
      </c>
      <c r="F26" s="50" t="s">
        <v>103</v>
      </c>
      <c r="G26" s="36"/>
    </row>
    <row r="27" spans="1:7" x14ac:dyDescent="0.25">
      <c r="A27" s="36"/>
      <c r="B27" s="47" t="s">
        <v>89</v>
      </c>
      <c r="C27" s="48">
        <v>2500</v>
      </c>
      <c r="D27" s="49">
        <v>2</v>
      </c>
      <c r="E27" s="49" t="s">
        <v>99</v>
      </c>
      <c r="F27" s="50" t="s">
        <v>104</v>
      </c>
      <c r="G27" s="36"/>
    </row>
    <row r="28" spans="1:7" x14ac:dyDescent="0.25">
      <c r="A28" s="36"/>
      <c r="B28" s="47" t="s">
        <v>90</v>
      </c>
      <c r="C28" s="48">
        <v>5000</v>
      </c>
      <c r="D28" s="49">
        <v>3</v>
      </c>
      <c r="E28" s="49" t="s">
        <v>100</v>
      </c>
      <c r="F28" s="50" t="s">
        <v>107</v>
      </c>
      <c r="G28" s="36"/>
    </row>
    <row r="29" spans="1:7" x14ac:dyDescent="0.25">
      <c r="A29" s="36"/>
      <c r="B29" s="47" t="s">
        <v>91</v>
      </c>
      <c r="C29" s="48">
        <v>6500</v>
      </c>
      <c r="D29" s="49">
        <v>4</v>
      </c>
      <c r="E29" s="49" t="s">
        <v>101</v>
      </c>
      <c r="F29" s="50" t="s">
        <v>106</v>
      </c>
      <c r="G29" s="36"/>
    </row>
    <row r="30" spans="1:7" ht="15.75" thickBot="1" x14ac:dyDescent="0.3">
      <c r="A30" s="36"/>
      <c r="B30" s="51" t="s">
        <v>92</v>
      </c>
      <c r="C30" s="52">
        <v>10000</v>
      </c>
      <c r="D30" s="53">
        <v>5</v>
      </c>
      <c r="E30" s="53" t="s">
        <v>102</v>
      </c>
      <c r="F30" s="54" t="s">
        <v>105</v>
      </c>
      <c r="G30" s="36"/>
    </row>
    <row r="31" spans="1:7" x14ac:dyDescent="0.25">
      <c r="A31" s="36"/>
      <c r="B31" s="36"/>
      <c r="C31" s="36"/>
      <c r="D31" s="36"/>
      <c r="E31" s="36"/>
      <c r="F31" s="36"/>
      <c r="G31" s="36"/>
    </row>
    <row r="32" spans="1:7" x14ac:dyDescent="0.25">
      <c r="A32" s="36"/>
      <c r="B32" s="276" t="s">
        <v>173</v>
      </c>
      <c r="C32" s="276"/>
      <c r="D32" s="276"/>
      <c r="E32" s="276"/>
      <c r="F32" s="276"/>
      <c r="G32" s="36"/>
    </row>
    <row r="33" spans="1:7" ht="15.75" thickBot="1" x14ac:dyDescent="0.3">
      <c r="A33" s="36"/>
      <c r="B33" s="276"/>
      <c r="C33" s="276"/>
      <c r="D33" s="276"/>
      <c r="E33" s="276"/>
      <c r="F33" s="276"/>
      <c r="G33" s="36"/>
    </row>
    <row r="34" spans="1:7" ht="30" x14ac:dyDescent="0.25">
      <c r="A34" s="36"/>
      <c r="B34" s="44" t="s">
        <v>93</v>
      </c>
      <c r="C34" s="45" t="s">
        <v>94</v>
      </c>
      <c r="D34" s="45" t="s">
        <v>95</v>
      </c>
      <c r="E34" s="45" t="s">
        <v>96</v>
      </c>
      <c r="F34" s="46" t="s">
        <v>97</v>
      </c>
      <c r="G34" s="36"/>
    </row>
    <row r="35" spans="1:7" x14ac:dyDescent="0.25">
      <c r="A35" s="36"/>
      <c r="B35" s="47" t="s">
        <v>88</v>
      </c>
      <c r="C35" s="48">
        <v>2250</v>
      </c>
      <c r="D35" s="49">
        <v>1</v>
      </c>
      <c r="E35" s="49" t="s">
        <v>98</v>
      </c>
      <c r="F35" s="50" t="s">
        <v>103</v>
      </c>
      <c r="G35" s="36"/>
    </row>
    <row r="36" spans="1:7" x14ac:dyDescent="0.25">
      <c r="A36" s="36"/>
      <c r="B36" s="47" t="s">
        <v>89</v>
      </c>
      <c r="C36" s="48">
        <v>3750</v>
      </c>
      <c r="D36" s="49">
        <v>2</v>
      </c>
      <c r="E36" s="49" t="s">
        <v>99</v>
      </c>
      <c r="F36" s="50" t="s">
        <v>104</v>
      </c>
      <c r="G36" s="36"/>
    </row>
    <row r="37" spans="1:7" x14ac:dyDescent="0.25">
      <c r="A37" s="36"/>
      <c r="B37" s="47" t="s">
        <v>90</v>
      </c>
      <c r="C37" s="48">
        <v>7500</v>
      </c>
      <c r="D37" s="49">
        <v>3</v>
      </c>
      <c r="E37" s="49" t="s">
        <v>100</v>
      </c>
      <c r="F37" s="50" t="s">
        <v>107</v>
      </c>
      <c r="G37" s="36"/>
    </row>
    <row r="38" spans="1:7" x14ac:dyDescent="0.25">
      <c r="A38" s="36"/>
      <c r="B38" s="47" t="s">
        <v>91</v>
      </c>
      <c r="C38" s="48">
        <v>9750</v>
      </c>
      <c r="D38" s="49">
        <v>4</v>
      </c>
      <c r="E38" s="49" t="s">
        <v>101</v>
      </c>
      <c r="F38" s="50" t="s">
        <v>106</v>
      </c>
      <c r="G38" s="36"/>
    </row>
    <row r="39" spans="1:7" ht="15.75" thickBot="1" x14ac:dyDescent="0.3">
      <c r="A39" s="36"/>
      <c r="B39" s="51" t="s">
        <v>92</v>
      </c>
      <c r="C39" s="52">
        <v>15000</v>
      </c>
      <c r="D39" s="53">
        <v>5</v>
      </c>
      <c r="E39" s="53" t="s">
        <v>102</v>
      </c>
      <c r="F39" s="54" t="s">
        <v>105</v>
      </c>
      <c r="G39" s="36"/>
    </row>
    <row r="40" spans="1:7" x14ac:dyDescent="0.25">
      <c r="A40" s="36"/>
      <c r="B40" s="36"/>
      <c r="C40" s="36"/>
      <c r="D40" s="36"/>
      <c r="E40" s="36"/>
      <c r="F40" s="36"/>
      <c r="G40" s="36"/>
    </row>
    <row r="41" spans="1:7" x14ac:dyDescent="0.25">
      <c r="A41" s="36"/>
      <c r="B41" s="55"/>
      <c r="C41" s="36"/>
      <c r="D41" s="36"/>
      <c r="E41" s="36"/>
      <c r="F41" s="36"/>
      <c r="G41" s="36"/>
    </row>
    <row r="42" spans="1:7" x14ac:dyDescent="0.25">
      <c r="B42" s="31"/>
    </row>
  </sheetData>
  <sheetProtection password="8720" sheet="1" objects="1" scenarios="1" selectLockedCells="1"/>
  <mergeCells count="9">
    <mergeCell ref="D1:F1"/>
    <mergeCell ref="D3:F5"/>
    <mergeCell ref="B23:F24"/>
    <mergeCell ref="B32:F33"/>
    <mergeCell ref="D7:D8"/>
    <mergeCell ref="E7:F8"/>
    <mergeCell ref="A10:C11"/>
    <mergeCell ref="C17:D17"/>
    <mergeCell ref="E17:F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3"/>
  <sheetViews>
    <sheetView zoomScaleNormal="100" zoomScaleSheetLayoutView="100" workbookViewId="0">
      <pane ySplit="9" topLeftCell="A10" activePane="bottomLeft" state="frozen"/>
      <selection pane="bottomLeft" activeCell="K102" sqref="K102"/>
    </sheetView>
  </sheetViews>
  <sheetFormatPr defaultRowHeight="15" x14ac:dyDescent="0.25"/>
  <cols>
    <col min="1" max="1" width="37.5703125" customWidth="1"/>
    <col min="2" max="2" width="13.5703125" bestFit="1" customWidth="1"/>
    <col min="4" max="4" width="12" bestFit="1" customWidth="1"/>
    <col min="5" max="5" width="12" customWidth="1"/>
    <col min="8" max="12" width="10.140625" bestFit="1" customWidth="1"/>
  </cols>
  <sheetData>
    <row r="1" spans="1:12" ht="21" x14ac:dyDescent="0.25">
      <c r="A1" s="21"/>
      <c r="B1" s="283" t="s">
        <v>186</v>
      </c>
      <c r="C1" s="284"/>
      <c r="D1" s="284"/>
      <c r="E1" s="284"/>
      <c r="F1" s="284"/>
      <c r="G1" s="284"/>
      <c r="H1" s="284"/>
      <c r="I1" s="285"/>
      <c r="J1" s="21"/>
      <c r="K1" s="21"/>
      <c r="L1" s="21"/>
    </row>
    <row r="2" spans="1:12" ht="15" customHeight="1" x14ac:dyDescent="0.25">
      <c r="A2" s="21"/>
      <c r="C2" s="197"/>
      <c r="D2" s="197"/>
      <c r="E2" s="197"/>
      <c r="F2" s="197"/>
      <c r="G2" s="197"/>
      <c r="H2" s="197"/>
      <c r="I2" s="198"/>
      <c r="J2" s="21"/>
      <c r="K2" s="21"/>
      <c r="L2" s="21"/>
    </row>
    <row r="3" spans="1:12" ht="15" customHeight="1" x14ac:dyDescent="0.25">
      <c r="A3" s="21"/>
      <c r="B3" s="264" t="s">
        <v>188</v>
      </c>
      <c r="C3" s="265"/>
      <c r="D3" s="265"/>
      <c r="E3" s="265"/>
      <c r="F3" s="265"/>
      <c r="G3" s="265"/>
      <c r="H3" s="265"/>
      <c r="I3" s="266"/>
      <c r="J3" s="21"/>
      <c r="K3" s="21"/>
      <c r="L3" s="21"/>
    </row>
    <row r="4" spans="1:12" ht="15.75" customHeight="1" thickBot="1" x14ac:dyDescent="0.3">
      <c r="A4" s="21"/>
      <c r="B4" s="21"/>
      <c r="C4" s="21"/>
      <c r="D4" s="21"/>
      <c r="E4" s="21"/>
      <c r="F4" s="21"/>
      <c r="G4" s="21"/>
      <c r="H4" s="24"/>
      <c r="I4" s="24"/>
      <c r="J4" s="24"/>
      <c r="K4" s="24"/>
      <c r="L4" s="24"/>
    </row>
    <row r="5" spans="1:12" ht="15.75" customHeight="1" x14ac:dyDescent="0.25">
      <c r="A5" s="180" t="s">
        <v>0</v>
      </c>
      <c r="B5" s="300" t="s">
        <v>1</v>
      </c>
      <c r="C5" s="301"/>
      <c r="D5" s="301"/>
      <c r="E5" s="301"/>
      <c r="F5" s="301"/>
      <c r="G5" s="302"/>
      <c r="H5" s="32">
        <f>Master!$C23</f>
        <v>0</v>
      </c>
      <c r="I5" s="32">
        <f>Master!$C24</f>
        <v>0</v>
      </c>
      <c r="J5" s="32">
        <f>Master!$C25</f>
        <v>0</v>
      </c>
      <c r="K5" s="32">
        <f>Master!$C26</f>
        <v>0</v>
      </c>
      <c r="L5" s="160">
        <f>Master!$C27</f>
        <v>0</v>
      </c>
    </row>
    <row r="6" spans="1:12" x14ac:dyDescent="0.25">
      <c r="A6" s="33" t="s">
        <v>14</v>
      </c>
      <c r="B6" s="27"/>
      <c r="C6" s="26"/>
      <c r="D6" s="1" t="s">
        <v>39</v>
      </c>
      <c r="E6" s="194">
        <f>SUM(H6:L6)</f>
        <v>0</v>
      </c>
      <c r="F6" s="2"/>
      <c r="G6" s="3" t="s">
        <v>2</v>
      </c>
      <c r="H6" s="34">
        <f>SUM(H12:H16,H19:H24,H27:H32,H35:H40,H43:H48,H51:H56,H59:H64,H67:H72,H76:H80,H75,H83:H86,H89:H92,H95:H97,H100:H102,H105:H107,H114:H118,H137:H142,H121:H126,H129:H134,H145:H150,H153:H158,H161:H166,H169:H174,H177:H182,H185:H188,H191:H194,H197:H199,H202:H204,H207:H209,H216:H223,H226:H229,H232)</f>
        <v>0</v>
      </c>
      <c r="I6" s="34">
        <f t="shared" ref="I6:L6" si="0">SUM(I12:I16,I19:I24,I27:I32,I35:I40,I43:I48,I51:I56,I59:I64,I67:I72,I76:I80,I75,I83:I86,I89:I92,I95:I97,I100:I102,I105:I107,I114:I118,I137:I142,I121:I126,I129:I134,I145:I150,I153:I158,I161:I166,I169:I174,I177:I182,I185:I188,I191:I194,I197:I199,I202:I204,I207:I209,I216:I223,I226:I229,I232)</f>
        <v>0</v>
      </c>
      <c r="J6" s="34">
        <f t="shared" si="0"/>
        <v>0</v>
      </c>
      <c r="K6" s="34">
        <f t="shared" si="0"/>
        <v>0</v>
      </c>
      <c r="L6" s="34">
        <f t="shared" si="0"/>
        <v>0</v>
      </c>
    </row>
    <row r="7" spans="1:12" x14ac:dyDescent="0.25">
      <c r="A7" s="294">
        <f>Master!G5</f>
        <v>0</v>
      </c>
      <c r="B7" s="295"/>
      <c r="C7" s="296"/>
      <c r="D7" s="1" t="s">
        <v>38</v>
      </c>
      <c r="E7" s="193">
        <f>SUM(H7:L7)</f>
        <v>0</v>
      </c>
      <c r="F7" s="4"/>
      <c r="G7" s="5" t="s">
        <v>3</v>
      </c>
      <c r="H7" s="35">
        <f>SUM(H17,H25,H33,H41,H49,H57,H65,H73,H81,H87,H93,H98,H103,H108,H119,H143,H127,H135,H151,H159,H167,H175,H183,H189,H195,H200,H205,H210,H224,H230,H233)</f>
        <v>0</v>
      </c>
      <c r="I7" s="35">
        <f t="shared" ref="I7:L7" si="1">SUM(I17,I25,I33,I41,I49,I57,I65,I73,I81,I87,I93,I98,I103,I108,I119,I143,I127,I135,I151,I159,I167,I175,I183,I189,I195,I200,I205,I210,I224,I230,I233)</f>
        <v>0</v>
      </c>
      <c r="J7" s="35">
        <f t="shared" si="1"/>
        <v>0</v>
      </c>
      <c r="K7" s="35">
        <f t="shared" si="1"/>
        <v>0</v>
      </c>
      <c r="L7" s="35">
        <f t="shared" si="1"/>
        <v>0</v>
      </c>
    </row>
    <row r="8" spans="1:12" x14ac:dyDescent="0.25">
      <c r="A8" s="297"/>
      <c r="B8" s="298"/>
      <c r="C8" s="299"/>
      <c r="D8" s="6" t="s">
        <v>40</v>
      </c>
      <c r="E8" s="13" t="s">
        <v>37</v>
      </c>
      <c r="F8" s="7" t="s">
        <v>4</v>
      </c>
      <c r="G8" s="8" t="s">
        <v>4</v>
      </c>
      <c r="H8" s="28">
        <f>Master!G$23</f>
        <v>0</v>
      </c>
      <c r="I8" s="28">
        <f>Master!G24</f>
        <v>0</v>
      </c>
      <c r="J8" s="28">
        <f>Master!G25</f>
        <v>0</v>
      </c>
      <c r="K8" s="28">
        <f>Master!G26</f>
        <v>0</v>
      </c>
      <c r="L8" s="161">
        <f>Master!G27</f>
        <v>0</v>
      </c>
    </row>
    <row r="9" spans="1:12" x14ac:dyDescent="0.25">
      <c r="A9" s="64" t="s">
        <v>5</v>
      </c>
      <c r="B9" s="65" t="s">
        <v>30</v>
      </c>
      <c r="C9" s="65" t="s">
        <v>29</v>
      </c>
      <c r="D9" s="66" t="s">
        <v>6</v>
      </c>
      <c r="E9" s="66" t="s">
        <v>6</v>
      </c>
      <c r="F9" s="67" t="s">
        <v>7</v>
      </c>
      <c r="G9" s="67" t="s">
        <v>8</v>
      </c>
      <c r="H9" s="68" t="s">
        <v>9</v>
      </c>
      <c r="I9" s="67" t="s">
        <v>10</v>
      </c>
      <c r="J9" s="68" t="s">
        <v>11</v>
      </c>
      <c r="K9" s="67" t="s">
        <v>12</v>
      </c>
      <c r="L9" s="69" t="s">
        <v>13</v>
      </c>
    </row>
    <row r="10" spans="1:12" x14ac:dyDescent="0.25">
      <c r="A10" s="64"/>
      <c r="B10" s="65"/>
      <c r="C10" s="65"/>
      <c r="D10" s="66"/>
      <c r="E10" s="66"/>
      <c r="F10" s="192"/>
      <c r="G10" s="67"/>
      <c r="H10" s="130"/>
      <c r="I10" s="130"/>
      <c r="J10" s="130"/>
      <c r="K10" s="130"/>
      <c r="L10" s="131"/>
    </row>
    <row r="11" spans="1:12" x14ac:dyDescent="0.25">
      <c r="A11" s="70" t="s">
        <v>163</v>
      </c>
      <c r="B11" s="71"/>
      <c r="C11" s="71"/>
      <c r="D11" s="72"/>
      <c r="E11" s="72"/>
      <c r="F11" s="73"/>
      <c r="G11" s="73"/>
      <c r="H11" s="71"/>
      <c r="I11" s="71"/>
      <c r="J11" s="71"/>
      <c r="K11" s="71"/>
      <c r="L11" s="74"/>
    </row>
    <row r="12" spans="1:12" x14ac:dyDescent="0.25">
      <c r="A12" s="75" t="s">
        <v>184</v>
      </c>
      <c r="B12" s="76" t="s">
        <v>31</v>
      </c>
      <c r="C12" s="76" t="s">
        <v>34</v>
      </c>
      <c r="D12" s="9">
        <f>E12*0.6</f>
        <v>114</v>
      </c>
      <c r="E12" s="9">
        <v>190</v>
      </c>
      <c r="F12" s="10">
        <f>SUM(H12:L12)</f>
        <v>0</v>
      </c>
      <c r="G12" s="11">
        <f>D12*F12</f>
        <v>0</v>
      </c>
      <c r="H12" s="181"/>
      <c r="I12" s="181"/>
      <c r="J12" s="181"/>
      <c r="K12" s="181"/>
      <c r="L12" s="182"/>
    </row>
    <row r="13" spans="1:12" x14ac:dyDescent="0.25">
      <c r="A13" s="75" t="s">
        <v>184</v>
      </c>
      <c r="B13" s="76" t="s">
        <v>31</v>
      </c>
      <c r="C13" s="76" t="s">
        <v>129</v>
      </c>
      <c r="D13" s="9">
        <f>E13*0.6</f>
        <v>117</v>
      </c>
      <c r="E13" s="9">
        <v>195</v>
      </c>
      <c r="F13" s="10">
        <f>SUM(H13:L13)</f>
        <v>0</v>
      </c>
      <c r="G13" s="11">
        <f>D13*F13</f>
        <v>0</v>
      </c>
      <c r="H13" s="181"/>
      <c r="I13" s="181"/>
      <c r="J13" s="181"/>
      <c r="K13" s="181"/>
      <c r="L13" s="182"/>
    </row>
    <row r="14" spans="1:12" x14ac:dyDescent="0.25">
      <c r="A14" s="75" t="s">
        <v>184</v>
      </c>
      <c r="B14" s="76" t="s">
        <v>31</v>
      </c>
      <c r="C14" s="76" t="s">
        <v>35</v>
      </c>
      <c r="D14" s="9">
        <f>E14*0.6</f>
        <v>120</v>
      </c>
      <c r="E14" s="9">
        <v>200</v>
      </c>
      <c r="F14" s="10">
        <f>SUM(H14:L14)</f>
        <v>0</v>
      </c>
      <c r="G14" s="11">
        <f>D14*F14</f>
        <v>0</v>
      </c>
      <c r="H14" s="181"/>
      <c r="I14" s="181"/>
      <c r="J14" s="181"/>
      <c r="K14" s="181"/>
      <c r="L14" s="182"/>
    </row>
    <row r="15" spans="1:12" x14ac:dyDescent="0.25">
      <c r="A15" s="75" t="s">
        <v>184</v>
      </c>
      <c r="B15" s="76" t="s">
        <v>31</v>
      </c>
      <c r="C15" s="76" t="s">
        <v>36</v>
      </c>
      <c r="D15" s="9">
        <f>E15*0.6</f>
        <v>141</v>
      </c>
      <c r="E15" s="9">
        <v>235</v>
      </c>
      <c r="F15" s="10">
        <f>SUM(H15:L15)</f>
        <v>0</v>
      </c>
      <c r="G15" s="11">
        <f>D15*F15</f>
        <v>0</v>
      </c>
      <c r="H15" s="181"/>
      <c r="I15" s="181"/>
      <c r="J15" s="181"/>
      <c r="K15" s="181"/>
      <c r="L15" s="182"/>
    </row>
    <row r="16" spans="1:12" x14ac:dyDescent="0.25">
      <c r="A16" s="75" t="s">
        <v>184</v>
      </c>
      <c r="B16" s="76" t="s">
        <v>31</v>
      </c>
      <c r="C16" s="76" t="s">
        <v>130</v>
      </c>
      <c r="D16" s="9">
        <f>E16*0.6</f>
        <v>159</v>
      </c>
      <c r="E16" s="9">
        <v>265</v>
      </c>
      <c r="F16" s="10">
        <f>SUM(H16:L16)</f>
        <v>0</v>
      </c>
      <c r="G16" s="11">
        <f>D16*F16</f>
        <v>0</v>
      </c>
      <c r="H16" s="181"/>
      <c r="I16" s="181"/>
      <c r="J16" s="181"/>
      <c r="K16" s="181"/>
      <c r="L16" s="182"/>
    </row>
    <row r="17" spans="1:13" x14ac:dyDescent="0.25">
      <c r="A17" s="290" t="s">
        <v>133</v>
      </c>
      <c r="B17" s="291"/>
      <c r="C17" s="291"/>
      <c r="D17" s="87"/>
      <c r="E17" s="87"/>
      <c r="F17" s="99"/>
      <c r="G17" s="98"/>
      <c r="H17" s="19">
        <f>SUM(H12*$D12+H13*$D13+H14*$D14+H15*$D15+H16*$D16)</f>
        <v>0</v>
      </c>
      <c r="I17" s="19">
        <f>SUM(I12*$D12+I13*$D13+I14*$D14+I15*$D15+I16*$D16)</f>
        <v>0</v>
      </c>
      <c r="J17" s="19">
        <f>SUM(J12*$D12+J13*$D13+J14*$D14+J15*$D15+J16*$D16)</f>
        <v>0</v>
      </c>
      <c r="K17" s="19">
        <f>SUM(K12*$D12+K13*$D13+K14*$D14+K15*$D15+K16*$D16)</f>
        <v>0</v>
      </c>
      <c r="L17" s="19">
        <f>SUM(L12*$D12+L13*$D13+L14*$D14+L15*$D15+L16*$D16)</f>
        <v>0</v>
      </c>
      <c r="M17" s="18"/>
    </row>
    <row r="18" spans="1:13" x14ac:dyDescent="0.25">
      <c r="A18" s="70" t="s">
        <v>174</v>
      </c>
      <c r="B18" s="71"/>
      <c r="C18" s="71"/>
      <c r="D18" s="72"/>
      <c r="E18" s="72"/>
      <c r="F18" s="73"/>
      <c r="G18" s="73"/>
      <c r="H18" s="71"/>
      <c r="I18" s="71"/>
      <c r="J18" s="71"/>
      <c r="K18" s="71"/>
      <c r="L18" s="74"/>
    </row>
    <row r="19" spans="1:13" x14ac:dyDescent="0.25">
      <c r="A19" s="75" t="s">
        <v>33</v>
      </c>
      <c r="B19" s="76" t="s">
        <v>175</v>
      </c>
      <c r="C19" s="76" t="s">
        <v>34</v>
      </c>
      <c r="D19" s="9">
        <v>135</v>
      </c>
      <c r="E19" s="9">
        <v>225</v>
      </c>
      <c r="F19" s="10">
        <f t="shared" ref="F19:F24" si="2">SUM(H19:L19)</f>
        <v>0</v>
      </c>
      <c r="G19" s="11">
        <f t="shared" ref="G19:G24" si="3">D19*F19</f>
        <v>0</v>
      </c>
      <c r="H19" s="181"/>
      <c r="I19" s="181"/>
      <c r="J19" s="181"/>
      <c r="K19" s="181"/>
      <c r="L19" s="182"/>
    </row>
    <row r="20" spans="1:13" x14ac:dyDescent="0.25">
      <c r="A20" s="75" t="s">
        <v>33</v>
      </c>
      <c r="B20" s="76" t="s">
        <v>175</v>
      </c>
      <c r="C20" s="76" t="s">
        <v>129</v>
      </c>
      <c r="D20" s="9">
        <v>141</v>
      </c>
      <c r="E20" s="9">
        <v>235</v>
      </c>
      <c r="F20" s="10">
        <f t="shared" si="2"/>
        <v>0</v>
      </c>
      <c r="G20" s="11">
        <f t="shared" si="3"/>
        <v>0</v>
      </c>
      <c r="H20" s="181"/>
      <c r="I20" s="181"/>
      <c r="J20" s="181"/>
      <c r="K20" s="181"/>
      <c r="L20" s="182"/>
    </row>
    <row r="21" spans="1:13" x14ac:dyDescent="0.25">
      <c r="A21" s="75" t="s">
        <v>33</v>
      </c>
      <c r="B21" s="76" t="s">
        <v>175</v>
      </c>
      <c r="C21" s="76" t="s">
        <v>35</v>
      </c>
      <c r="D21" s="9">
        <v>150</v>
      </c>
      <c r="E21" s="9">
        <v>250</v>
      </c>
      <c r="F21" s="10">
        <f t="shared" si="2"/>
        <v>0</v>
      </c>
      <c r="G21" s="11">
        <f t="shared" si="3"/>
        <v>0</v>
      </c>
      <c r="H21" s="181"/>
      <c r="I21" s="181"/>
      <c r="J21" s="181"/>
      <c r="K21" s="181"/>
      <c r="L21" s="182"/>
    </row>
    <row r="22" spans="1:13" x14ac:dyDescent="0.25">
      <c r="A22" s="75" t="s">
        <v>33</v>
      </c>
      <c r="B22" s="76" t="s">
        <v>175</v>
      </c>
      <c r="C22" s="76" t="s">
        <v>36</v>
      </c>
      <c r="D22" s="9">
        <v>165</v>
      </c>
      <c r="E22" s="9">
        <v>275</v>
      </c>
      <c r="F22" s="10">
        <f t="shared" si="2"/>
        <v>0</v>
      </c>
      <c r="G22" s="11">
        <f t="shared" si="3"/>
        <v>0</v>
      </c>
      <c r="H22" s="181"/>
      <c r="I22" s="181"/>
      <c r="J22" s="181"/>
      <c r="K22" s="181"/>
      <c r="L22" s="182"/>
    </row>
    <row r="23" spans="1:13" x14ac:dyDescent="0.25">
      <c r="A23" s="75" t="s">
        <v>33</v>
      </c>
      <c r="B23" s="76" t="s">
        <v>175</v>
      </c>
      <c r="C23" s="76" t="s">
        <v>130</v>
      </c>
      <c r="D23" s="9">
        <v>180</v>
      </c>
      <c r="E23" s="9">
        <v>300</v>
      </c>
      <c r="F23" s="10">
        <f t="shared" si="2"/>
        <v>0</v>
      </c>
      <c r="G23" s="11">
        <f t="shared" si="3"/>
        <v>0</v>
      </c>
      <c r="H23" s="181"/>
      <c r="I23" s="181"/>
      <c r="J23" s="181"/>
      <c r="K23" s="181"/>
      <c r="L23" s="182"/>
    </row>
    <row r="24" spans="1:13" x14ac:dyDescent="0.25">
      <c r="A24" s="93" t="s">
        <v>33</v>
      </c>
      <c r="B24" s="94" t="s">
        <v>175</v>
      </c>
      <c r="C24" s="94" t="s">
        <v>131</v>
      </c>
      <c r="D24" s="22">
        <v>195</v>
      </c>
      <c r="E24" s="22">
        <v>325</v>
      </c>
      <c r="F24" s="10">
        <f t="shared" si="2"/>
        <v>0</v>
      </c>
      <c r="G24" s="11">
        <f t="shared" si="3"/>
        <v>0</v>
      </c>
      <c r="H24" s="181"/>
      <c r="I24" s="181"/>
      <c r="J24" s="181"/>
      <c r="K24" s="181"/>
      <c r="L24" s="182"/>
    </row>
    <row r="25" spans="1:13" x14ac:dyDescent="0.25">
      <c r="A25" s="288" t="s">
        <v>176</v>
      </c>
      <c r="B25" s="289"/>
      <c r="C25" s="289"/>
      <c r="D25" s="87"/>
      <c r="E25" s="87"/>
      <c r="F25" s="99"/>
      <c r="G25" s="98"/>
      <c r="H25" s="19">
        <f>SUM(H19*$D19+H20*$D20+H21*$D21+H22*$D22+H23*$D23+H24*$D24)</f>
        <v>0</v>
      </c>
      <c r="I25" s="19">
        <f>SUM(I19*$D19+I20*$D20+I21*$D21+I22*$D22+I23*$D23+I24*$D24)</f>
        <v>0</v>
      </c>
      <c r="J25" s="19">
        <f>SUM(J19*$D19+J20*$D20+J21*$D21+J22*$D22+J23*$D23+J24*$D24)</f>
        <v>0</v>
      </c>
      <c r="K25" s="19">
        <f>SUM(K19*$D19+K20*$D20+K21*$D21+K22*$D22+K23*$D23+K24*$D24)</f>
        <v>0</v>
      </c>
      <c r="L25" s="20">
        <f>SUM(L19*$D19+L20*$D20+L21*$D21+L22*$D22+L23*$D23+L24*$D24)</f>
        <v>0</v>
      </c>
      <c r="M25" s="18"/>
    </row>
    <row r="26" spans="1:13" x14ac:dyDescent="0.25">
      <c r="A26" s="70" t="s">
        <v>185</v>
      </c>
      <c r="B26" s="71"/>
      <c r="C26" s="71"/>
      <c r="D26" s="72"/>
      <c r="E26" s="72"/>
      <c r="F26" s="73"/>
      <c r="G26" s="73"/>
      <c r="H26" s="71"/>
      <c r="I26" s="71"/>
      <c r="J26" s="71"/>
      <c r="K26" s="71"/>
      <c r="L26" s="74"/>
    </row>
    <row r="27" spans="1:13" x14ac:dyDescent="0.25">
      <c r="A27" s="75" t="s">
        <v>33</v>
      </c>
      <c r="B27" s="76" t="s">
        <v>178</v>
      </c>
      <c r="C27" s="76" t="s">
        <v>34</v>
      </c>
      <c r="D27" s="9">
        <v>135</v>
      </c>
      <c r="E27" s="9">
        <v>225</v>
      </c>
      <c r="F27" s="10">
        <f t="shared" ref="F27:F32" si="4">SUM(H27:L27)</f>
        <v>0</v>
      </c>
      <c r="G27" s="11">
        <f t="shared" ref="G27:G32" si="5">D27*F27</f>
        <v>0</v>
      </c>
      <c r="H27" s="181"/>
      <c r="I27" s="181"/>
      <c r="J27" s="181"/>
      <c r="K27" s="181"/>
      <c r="L27" s="182"/>
    </row>
    <row r="28" spans="1:13" x14ac:dyDescent="0.25">
      <c r="A28" s="75" t="s">
        <v>33</v>
      </c>
      <c r="B28" s="76" t="s">
        <v>178</v>
      </c>
      <c r="C28" s="76" t="s">
        <v>129</v>
      </c>
      <c r="D28" s="9">
        <v>141</v>
      </c>
      <c r="E28" s="9">
        <v>235</v>
      </c>
      <c r="F28" s="10">
        <f t="shared" si="4"/>
        <v>0</v>
      </c>
      <c r="G28" s="11">
        <f t="shared" si="5"/>
        <v>0</v>
      </c>
      <c r="H28" s="181"/>
      <c r="I28" s="181"/>
      <c r="J28" s="181"/>
      <c r="K28" s="181"/>
      <c r="L28" s="182"/>
    </row>
    <row r="29" spans="1:13" x14ac:dyDescent="0.25">
      <c r="A29" s="75" t="s">
        <v>33</v>
      </c>
      <c r="B29" s="76" t="s">
        <v>178</v>
      </c>
      <c r="C29" s="76" t="s">
        <v>35</v>
      </c>
      <c r="D29" s="9">
        <v>150</v>
      </c>
      <c r="E29" s="9">
        <v>250</v>
      </c>
      <c r="F29" s="10">
        <f t="shared" si="4"/>
        <v>0</v>
      </c>
      <c r="G29" s="11">
        <f t="shared" si="5"/>
        <v>0</v>
      </c>
      <c r="H29" s="181"/>
      <c r="I29" s="181"/>
      <c r="J29" s="181"/>
      <c r="K29" s="181"/>
      <c r="L29" s="182"/>
    </row>
    <row r="30" spans="1:13" x14ac:dyDescent="0.25">
      <c r="A30" s="75" t="s">
        <v>33</v>
      </c>
      <c r="B30" s="76" t="s">
        <v>178</v>
      </c>
      <c r="C30" s="76" t="s">
        <v>36</v>
      </c>
      <c r="D30" s="9">
        <v>165</v>
      </c>
      <c r="E30" s="9">
        <v>275</v>
      </c>
      <c r="F30" s="10">
        <f t="shared" si="4"/>
        <v>0</v>
      </c>
      <c r="G30" s="11">
        <f t="shared" si="5"/>
        <v>0</v>
      </c>
      <c r="H30" s="181"/>
      <c r="I30" s="181"/>
      <c r="J30" s="181"/>
      <c r="K30" s="181"/>
      <c r="L30" s="182"/>
    </row>
    <row r="31" spans="1:13" x14ac:dyDescent="0.25">
      <c r="A31" s="75" t="s">
        <v>33</v>
      </c>
      <c r="B31" s="76" t="s">
        <v>178</v>
      </c>
      <c r="C31" s="76" t="s">
        <v>130</v>
      </c>
      <c r="D31" s="9">
        <v>180</v>
      </c>
      <c r="E31" s="9">
        <v>300</v>
      </c>
      <c r="F31" s="10">
        <f t="shared" si="4"/>
        <v>0</v>
      </c>
      <c r="G31" s="11">
        <f t="shared" si="5"/>
        <v>0</v>
      </c>
      <c r="H31" s="181"/>
      <c r="I31" s="181"/>
      <c r="J31" s="181"/>
      <c r="K31" s="181"/>
      <c r="L31" s="182"/>
    </row>
    <row r="32" spans="1:13" x14ac:dyDescent="0.25">
      <c r="A32" s="93" t="s">
        <v>33</v>
      </c>
      <c r="B32" s="94" t="s">
        <v>178</v>
      </c>
      <c r="C32" s="94" t="s">
        <v>131</v>
      </c>
      <c r="D32" s="22">
        <v>195</v>
      </c>
      <c r="E32" s="22">
        <v>325</v>
      </c>
      <c r="F32" s="10">
        <f t="shared" si="4"/>
        <v>0</v>
      </c>
      <c r="G32" s="11">
        <f t="shared" si="5"/>
        <v>0</v>
      </c>
      <c r="H32" s="181"/>
      <c r="I32" s="181"/>
      <c r="J32" s="181"/>
      <c r="K32" s="181"/>
      <c r="L32" s="182"/>
    </row>
    <row r="33" spans="1:13" x14ac:dyDescent="0.25">
      <c r="A33" s="288" t="s">
        <v>179</v>
      </c>
      <c r="B33" s="289"/>
      <c r="C33" s="289"/>
      <c r="D33" s="87"/>
      <c r="E33" s="87"/>
      <c r="F33" s="99"/>
      <c r="G33" s="98"/>
      <c r="H33" s="19">
        <f>SUM(H27*$D27+H28*$D28+H29*$D29+H30*$D30+H31*$D31+H32*$D32)</f>
        <v>0</v>
      </c>
      <c r="I33" s="19">
        <f>SUM(I27*$D27+I28*$D28+I29*$D29+I30*$D30+I31*$D31+I32*$D32)</f>
        <v>0</v>
      </c>
      <c r="J33" s="19">
        <f>SUM(J27*$D27+J28*$D28+J29*$D29+J30*$D30+J31*$D31+J32*$D32)</f>
        <v>0</v>
      </c>
      <c r="K33" s="19">
        <f>SUM(K27*$D27+K28*$D28+K29*$D29+K30*$D30+K31*$D31+K32*$D32)</f>
        <v>0</v>
      </c>
      <c r="L33" s="20">
        <f>SUM(L27*$D27+L28*$D28+L29*$D29+L30*$D30+L31*$D31+L32*$D32)</f>
        <v>0</v>
      </c>
      <c r="M33" s="18"/>
    </row>
    <row r="34" spans="1:13" x14ac:dyDescent="0.25">
      <c r="A34" s="70" t="s">
        <v>122</v>
      </c>
      <c r="B34" s="71"/>
      <c r="C34" s="71"/>
      <c r="D34" s="72"/>
      <c r="E34" s="72"/>
      <c r="F34" s="73"/>
      <c r="G34" s="73"/>
      <c r="H34" s="71"/>
      <c r="I34" s="71"/>
      <c r="J34" s="71"/>
      <c r="K34" s="71"/>
      <c r="L34" s="74"/>
    </row>
    <row r="35" spans="1:13" x14ac:dyDescent="0.25">
      <c r="A35" s="75" t="s">
        <v>33</v>
      </c>
      <c r="B35" s="76" t="s">
        <v>52</v>
      </c>
      <c r="C35" s="76" t="s">
        <v>34</v>
      </c>
      <c r="D35" s="9">
        <v>135</v>
      </c>
      <c r="E35" s="9">
        <v>225</v>
      </c>
      <c r="F35" s="10">
        <f t="shared" ref="F35:F40" si="6">SUM(H35:L35)</f>
        <v>0</v>
      </c>
      <c r="G35" s="11">
        <f t="shared" ref="G35:G40" si="7">D35*F35</f>
        <v>0</v>
      </c>
      <c r="H35" s="181"/>
      <c r="I35" s="181"/>
      <c r="J35" s="181"/>
      <c r="K35" s="181"/>
      <c r="L35" s="182"/>
    </row>
    <row r="36" spans="1:13" x14ac:dyDescent="0.25">
      <c r="A36" s="75" t="s">
        <v>33</v>
      </c>
      <c r="B36" s="76" t="s">
        <v>52</v>
      </c>
      <c r="C36" s="76" t="s">
        <v>129</v>
      </c>
      <c r="D36" s="9">
        <v>141</v>
      </c>
      <c r="E36" s="9">
        <v>235</v>
      </c>
      <c r="F36" s="10">
        <f t="shared" si="6"/>
        <v>0</v>
      </c>
      <c r="G36" s="11">
        <f t="shared" si="7"/>
        <v>0</v>
      </c>
      <c r="H36" s="181"/>
      <c r="I36" s="181"/>
      <c r="J36" s="181"/>
      <c r="K36" s="181"/>
      <c r="L36" s="182"/>
    </row>
    <row r="37" spans="1:13" x14ac:dyDescent="0.25">
      <c r="A37" s="75" t="s">
        <v>33</v>
      </c>
      <c r="B37" s="76" t="s">
        <v>52</v>
      </c>
      <c r="C37" s="76" t="s">
        <v>35</v>
      </c>
      <c r="D37" s="9">
        <v>150</v>
      </c>
      <c r="E37" s="9">
        <v>250</v>
      </c>
      <c r="F37" s="10">
        <f t="shared" si="6"/>
        <v>0</v>
      </c>
      <c r="G37" s="11">
        <f t="shared" si="7"/>
        <v>0</v>
      </c>
      <c r="H37" s="181"/>
      <c r="I37" s="181"/>
      <c r="J37" s="181"/>
      <c r="K37" s="181"/>
      <c r="L37" s="182"/>
    </row>
    <row r="38" spans="1:13" x14ac:dyDescent="0.25">
      <c r="A38" s="75" t="s">
        <v>33</v>
      </c>
      <c r="B38" s="76" t="s">
        <v>52</v>
      </c>
      <c r="C38" s="76" t="s">
        <v>36</v>
      </c>
      <c r="D38" s="9">
        <v>165</v>
      </c>
      <c r="E38" s="9">
        <v>275</v>
      </c>
      <c r="F38" s="10">
        <f t="shared" si="6"/>
        <v>0</v>
      </c>
      <c r="G38" s="11">
        <f t="shared" si="7"/>
        <v>0</v>
      </c>
      <c r="H38" s="181"/>
      <c r="I38" s="181"/>
      <c r="J38" s="181"/>
      <c r="K38" s="181"/>
      <c r="L38" s="182"/>
    </row>
    <row r="39" spans="1:13" x14ac:dyDescent="0.25">
      <c r="A39" s="75" t="s">
        <v>33</v>
      </c>
      <c r="B39" s="76" t="s">
        <v>52</v>
      </c>
      <c r="C39" s="76" t="s">
        <v>130</v>
      </c>
      <c r="D39" s="9">
        <v>180</v>
      </c>
      <c r="E39" s="9">
        <v>300</v>
      </c>
      <c r="F39" s="10">
        <f t="shared" si="6"/>
        <v>0</v>
      </c>
      <c r="G39" s="11">
        <f t="shared" si="7"/>
        <v>0</v>
      </c>
      <c r="H39" s="181"/>
      <c r="I39" s="181"/>
      <c r="J39" s="181"/>
      <c r="K39" s="181"/>
      <c r="L39" s="182"/>
    </row>
    <row r="40" spans="1:13" x14ac:dyDescent="0.25">
      <c r="A40" s="93" t="s">
        <v>33</v>
      </c>
      <c r="B40" s="76" t="s">
        <v>52</v>
      </c>
      <c r="C40" s="96" t="s">
        <v>131</v>
      </c>
      <c r="D40" s="17">
        <v>195</v>
      </c>
      <c r="E40" s="22">
        <v>325</v>
      </c>
      <c r="F40" s="10">
        <f t="shared" si="6"/>
        <v>0</v>
      </c>
      <c r="G40" s="11">
        <f t="shared" si="7"/>
        <v>0</v>
      </c>
      <c r="H40" s="181"/>
      <c r="I40" s="181"/>
      <c r="J40" s="181"/>
      <c r="K40" s="181"/>
      <c r="L40" s="182"/>
    </row>
    <row r="41" spans="1:13" x14ac:dyDescent="0.25">
      <c r="A41" s="290" t="s">
        <v>177</v>
      </c>
      <c r="B41" s="291"/>
      <c r="C41" s="291"/>
      <c r="D41" s="90"/>
      <c r="E41" s="87"/>
      <c r="F41" s="88"/>
      <c r="G41" s="98"/>
      <c r="H41" s="19">
        <f>SUM(H35*$D35+H36*$D36+H37*$D37+H38*$D38+H39*$D39+H40*$D40)</f>
        <v>0</v>
      </c>
      <c r="I41" s="19">
        <f>SUM(I35*$D35+I36*$D36+I37*$D37+I38*$D38+I39*$D39+I40*$D40)</f>
        <v>0</v>
      </c>
      <c r="J41" s="19">
        <f>SUM(J35*$D35+J36*$D36+J37*$D37+J38*$D38+J39*$D39+J40*$D40)</f>
        <v>0</v>
      </c>
      <c r="K41" s="19">
        <f>SUM(K35*$D35+K36*$D36+K37*$D37+K38*$D38+K39*$D39+K40*$D40)</f>
        <v>0</v>
      </c>
      <c r="L41" s="20">
        <f>SUM(L35*$D35+L36*$D36+L37*$D37+L38*$D38+L39*$D39+L40*$D40)</f>
        <v>0</v>
      </c>
      <c r="M41" s="18"/>
    </row>
    <row r="42" spans="1:13" x14ac:dyDescent="0.25">
      <c r="A42" s="70" t="s">
        <v>41</v>
      </c>
      <c r="B42" s="71"/>
      <c r="C42" s="71"/>
      <c r="D42" s="72"/>
      <c r="E42" s="72"/>
      <c r="F42" s="73"/>
      <c r="G42" s="73"/>
      <c r="H42" s="71"/>
      <c r="I42" s="71"/>
      <c r="J42" s="71"/>
      <c r="K42" s="71"/>
      <c r="L42" s="74"/>
    </row>
    <row r="43" spans="1:13" x14ac:dyDescent="0.25">
      <c r="A43" s="75" t="s">
        <v>44</v>
      </c>
      <c r="B43" s="76" t="s">
        <v>31</v>
      </c>
      <c r="C43" s="77">
        <v>0</v>
      </c>
      <c r="D43" s="9">
        <v>165</v>
      </c>
      <c r="E43" s="9">
        <v>275</v>
      </c>
      <c r="F43" s="10">
        <f t="shared" ref="F43:F48" si="8">SUM(H43:L43)</f>
        <v>0</v>
      </c>
      <c r="G43" s="11">
        <f t="shared" ref="G43:G48" si="9">D43*F43</f>
        <v>0</v>
      </c>
      <c r="H43" s="181"/>
      <c r="I43" s="181"/>
      <c r="J43" s="181"/>
      <c r="K43" s="181"/>
      <c r="L43" s="182"/>
    </row>
    <row r="44" spans="1:13" x14ac:dyDescent="0.25">
      <c r="A44" s="75" t="s">
        <v>44</v>
      </c>
      <c r="B44" s="76" t="s">
        <v>31</v>
      </c>
      <c r="C44" s="77">
        <v>1</v>
      </c>
      <c r="D44" s="9">
        <v>171</v>
      </c>
      <c r="E44" s="9">
        <v>285</v>
      </c>
      <c r="F44" s="10">
        <f t="shared" si="8"/>
        <v>0</v>
      </c>
      <c r="G44" s="11">
        <f t="shared" si="9"/>
        <v>0</v>
      </c>
      <c r="H44" s="181"/>
      <c r="I44" s="181"/>
      <c r="J44" s="181"/>
      <c r="K44" s="181"/>
      <c r="L44" s="182"/>
    </row>
    <row r="45" spans="1:13" x14ac:dyDescent="0.25">
      <c r="A45" s="75" t="s">
        <v>44</v>
      </c>
      <c r="B45" s="76" t="s">
        <v>31</v>
      </c>
      <c r="C45" s="77">
        <v>1.5</v>
      </c>
      <c r="D45" s="9">
        <v>177</v>
      </c>
      <c r="E45" s="9">
        <v>295</v>
      </c>
      <c r="F45" s="10">
        <f t="shared" si="8"/>
        <v>0</v>
      </c>
      <c r="G45" s="11">
        <f t="shared" si="9"/>
        <v>0</v>
      </c>
      <c r="H45" s="181"/>
      <c r="I45" s="181"/>
      <c r="J45" s="181"/>
      <c r="K45" s="181"/>
      <c r="L45" s="182"/>
    </row>
    <row r="46" spans="1:13" x14ac:dyDescent="0.25">
      <c r="A46" s="75" t="s">
        <v>44</v>
      </c>
      <c r="B46" s="76" t="s">
        <v>31</v>
      </c>
      <c r="C46" s="77">
        <v>2</v>
      </c>
      <c r="D46" s="9">
        <v>189</v>
      </c>
      <c r="E46" s="9">
        <v>315</v>
      </c>
      <c r="F46" s="10">
        <f t="shared" si="8"/>
        <v>0</v>
      </c>
      <c r="G46" s="11">
        <f t="shared" si="9"/>
        <v>0</v>
      </c>
      <c r="H46" s="181"/>
      <c r="I46" s="181"/>
      <c r="J46" s="181"/>
      <c r="K46" s="181"/>
      <c r="L46" s="182"/>
    </row>
    <row r="47" spans="1:13" x14ac:dyDescent="0.25">
      <c r="A47" s="75" t="s">
        <v>44</v>
      </c>
      <c r="B47" s="76" t="s">
        <v>31</v>
      </c>
      <c r="C47" s="77">
        <v>3</v>
      </c>
      <c r="D47" s="9">
        <v>201</v>
      </c>
      <c r="E47" s="9">
        <v>335</v>
      </c>
      <c r="F47" s="10">
        <f t="shared" si="8"/>
        <v>0</v>
      </c>
      <c r="G47" s="11">
        <f t="shared" si="9"/>
        <v>0</v>
      </c>
      <c r="H47" s="181"/>
      <c r="I47" s="181"/>
      <c r="J47" s="181"/>
      <c r="K47" s="181"/>
      <c r="L47" s="182"/>
    </row>
    <row r="48" spans="1:13" x14ac:dyDescent="0.25">
      <c r="A48" s="93" t="s">
        <v>44</v>
      </c>
      <c r="B48" s="94" t="s">
        <v>31</v>
      </c>
      <c r="C48" s="95">
        <v>4</v>
      </c>
      <c r="D48" s="17">
        <v>210</v>
      </c>
      <c r="E48" s="22">
        <v>350</v>
      </c>
      <c r="F48" s="10">
        <f t="shared" si="8"/>
        <v>0</v>
      </c>
      <c r="G48" s="11">
        <f t="shared" si="9"/>
        <v>0</v>
      </c>
      <c r="H48" s="183"/>
      <c r="I48" s="184"/>
      <c r="J48" s="184"/>
      <c r="K48" s="184"/>
      <c r="L48" s="185"/>
    </row>
    <row r="49" spans="1:13" x14ac:dyDescent="0.25">
      <c r="A49" s="290" t="s">
        <v>69</v>
      </c>
      <c r="B49" s="291"/>
      <c r="C49" s="291"/>
      <c r="D49" s="87"/>
      <c r="E49" s="87"/>
      <c r="F49" s="99"/>
      <c r="G49" s="98"/>
      <c r="H49" s="19">
        <f>SUM(H43*$D43+H44*$D44+H45*$D45+H46*$D46+H47*$D47+H48*$D48)</f>
        <v>0</v>
      </c>
      <c r="I49" s="19">
        <f>SUM(I43*$D43+I44*$D44+I45*$D45+I46*$D46+I47*$D47+I48*$D48)</f>
        <v>0</v>
      </c>
      <c r="J49" s="19">
        <f>SUM(J43*$D43+J44*$D44+J45*$D45+J46*$D46+J47*$D47+J48*$D48)</f>
        <v>0</v>
      </c>
      <c r="K49" s="19">
        <f>SUM(K43*$D43+K44*$D44+K45*$D45+K46*$D46+K47*$D47+K48*$D48)</f>
        <v>0</v>
      </c>
      <c r="L49" s="20">
        <f>SUM(L43*$D43+L44*$D44+L45*$D45+L46*$D46+L47*$D47+L48*$D48)</f>
        <v>0</v>
      </c>
      <c r="M49" s="18"/>
    </row>
    <row r="50" spans="1:13" x14ac:dyDescent="0.25">
      <c r="A50" s="70" t="s">
        <v>42</v>
      </c>
      <c r="B50" s="71"/>
      <c r="C50" s="71"/>
      <c r="D50" s="72"/>
      <c r="E50" s="72"/>
      <c r="F50" s="73"/>
      <c r="G50" s="73"/>
      <c r="H50" s="71"/>
      <c r="I50" s="71"/>
      <c r="J50" s="71"/>
      <c r="K50" s="71"/>
      <c r="L50" s="74"/>
    </row>
    <row r="51" spans="1:13" x14ac:dyDescent="0.25">
      <c r="A51" s="75" t="s">
        <v>44</v>
      </c>
      <c r="B51" s="76" t="s">
        <v>32</v>
      </c>
      <c r="C51" s="77">
        <v>0</v>
      </c>
      <c r="D51" s="9">
        <v>165</v>
      </c>
      <c r="E51" s="9">
        <v>275</v>
      </c>
      <c r="F51" s="10">
        <f t="shared" ref="F51:F56" si="10">SUM(H51:L51)</f>
        <v>0</v>
      </c>
      <c r="G51" s="11">
        <f t="shared" ref="G51:G56" si="11">D51*F51</f>
        <v>0</v>
      </c>
      <c r="H51" s="181"/>
      <c r="I51" s="181"/>
      <c r="J51" s="181"/>
      <c r="K51" s="181"/>
      <c r="L51" s="182"/>
    </row>
    <row r="52" spans="1:13" x14ac:dyDescent="0.25">
      <c r="A52" s="75" t="s">
        <v>44</v>
      </c>
      <c r="B52" s="76" t="s">
        <v>32</v>
      </c>
      <c r="C52" s="77">
        <v>1</v>
      </c>
      <c r="D52" s="9">
        <v>171</v>
      </c>
      <c r="E52" s="9">
        <v>285</v>
      </c>
      <c r="F52" s="10">
        <f t="shared" si="10"/>
        <v>0</v>
      </c>
      <c r="G52" s="11">
        <f t="shared" si="11"/>
        <v>0</v>
      </c>
      <c r="H52" s="181"/>
      <c r="I52" s="181"/>
      <c r="J52" s="181"/>
      <c r="K52" s="181"/>
      <c r="L52" s="182"/>
    </row>
    <row r="53" spans="1:13" x14ac:dyDescent="0.25">
      <c r="A53" s="75" t="s">
        <v>44</v>
      </c>
      <c r="B53" s="76" t="s">
        <v>32</v>
      </c>
      <c r="C53" s="77">
        <v>1.5</v>
      </c>
      <c r="D53" s="9">
        <v>177</v>
      </c>
      <c r="E53" s="9">
        <v>295</v>
      </c>
      <c r="F53" s="10">
        <f t="shared" si="10"/>
        <v>0</v>
      </c>
      <c r="G53" s="11">
        <f t="shared" si="11"/>
        <v>0</v>
      </c>
      <c r="H53" s="181"/>
      <c r="I53" s="181"/>
      <c r="J53" s="181"/>
      <c r="K53" s="181"/>
      <c r="L53" s="182"/>
    </row>
    <row r="54" spans="1:13" x14ac:dyDescent="0.25">
      <c r="A54" s="75" t="s">
        <v>44</v>
      </c>
      <c r="B54" s="76" t="s">
        <v>32</v>
      </c>
      <c r="C54" s="77">
        <v>2</v>
      </c>
      <c r="D54" s="9">
        <v>189</v>
      </c>
      <c r="E54" s="9">
        <v>315</v>
      </c>
      <c r="F54" s="10">
        <f t="shared" si="10"/>
        <v>0</v>
      </c>
      <c r="G54" s="11">
        <f t="shared" si="11"/>
        <v>0</v>
      </c>
      <c r="H54" s="181"/>
      <c r="I54" s="181"/>
      <c r="J54" s="181"/>
      <c r="K54" s="181"/>
      <c r="L54" s="182"/>
    </row>
    <row r="55" spans="1:13" x14ac:dyDescent="0.25">
      <c r="A55" s="75" t="s">
        <v>44</v>
      </c>
      <c r="B55" s="76" t="s">
        <v>32</v>
      </c>
      <c r="C55" s="77">
        <v>3</v>
      </c>
      <c r="D55" s="9">
        <v>201</v>
      </c>
      <c r="E55" s="9">
        <v>335</v>
      </c>
      <c r="F55" s="10">
        <f t="shared" si="10"/>
        <v>0</v>
      </c>
      <c r="G55" s="11">
        <f t="shared" si="11"/>
        <v>0</v>
      </c>
      <c r="H55" s="181"/>
      <c r="I55" s="181"/>
      <c r="J55" s="181"/>
      <c r="K55" s="181"/>
      <c r="L55" s="182"/>
    </row>
    <row r="56" spans="1:13" x14ac:dyDescent="0.25">
      <c r="A56" s="93" t="s">
        <v>44</v>
      </c>
      <c r="B56" s="94" t="s">
        <v>32</v>
      </c>
      <c r="C56" s="95">
        <v>4</v>
      </c>
      <c r="D56" s="9">
        <v>210</v>
      </c>
      <c r="E56" s="9">
        <v>350</v>
      </c>
      <c r="F56" s="10">
        <f t="shared" si="10"/>
        <v>0</v>
      </c>
      <c r="G56" s="11">
        <f t="shared" si="11"/>
        <v>0</v>
      </c>
      <c r="H56" s="186"/>
      <c r="I56" s="186"/>
      <c r="J56" s="186"/>
      <c r="K56" s="186"/>
      <c r="L56" s="187"/>
    </row>
    <row r="57" spans="1:13" x14ac:dyDescent="0.25">
      <c r="A57" s="288" t="s">
        <v>68</v>
      </c>
      <c r="B57" s="289"/>
      <c r="C57" s="289"/>
      <c r="D57" s="87"/>
      <c r="E57" s="87"/>
      <c r="F57" s="88"/>
      <c r="G57" s="98"/>
      <c r="H57" s="19">
        <f>SUM(H51*$D51+H52*$D52+H53*$D53+H54*$D54+H55*$D55+H56*$D56)</f>
        <v>0</v>
      </c>
      <c r="I57" s="19">
        <f>SUM(I51*$D51+I52*$D52+I53*$D53+I54*$D54+I55*$D55+I56*$D56)</f>
        <v>0</v>
      </c>
      <c r="J57" s="19">
        <f>SUM(J51*$D51+J52*$D52+J53*$D53+J54*$D54+J55*$D55+J56*$D56)</f>
        <v>0</v>
      </c>
      <c r="K57" s="19">
        <f>SUM(K51*$D51+K52*$D52+K53*$D53+K54*$D54+K55*$D55+K56*$D56)</f>
        <v>0</v>
      </c>
      <c r="L57" s="20">
        <f>SUM(L51*$D51+L52*$D52+L53*$D53+L54*$D54+L55*$D55+L56*$D56)</f>
        <v>0</v>
      </c>
      <c r="M57" s="18"/>
    </row>
    <row r="58" spans="1:13" x14ac:dyDescent="0.25">
      <c r="A58" s="70" t="s">
        <v>43</v>
      </c>
      <c r="B58" s="71"/>
      <c r="C58" s="71"/>
      <c r="D58" s="72"/>
      <c r="E58" s="72"/>
      <c r="F58" s="73"/>
      <c r="G58" s="73"/>
      <c r="H58" s="71"/>
      <c r="I58" s="71"/>
      <c r="J58" s="71"/>
      <c r="K58" s="71"/>
      <c r="L58" s="74"/>
    </row>
    <row r="59" spans="1:13" x14ac:dyDescent="0.25">
      <c r="A59" s="75" t="s">
        <v>44</v>
      </c>
      <c r="B59" s="76" t="s">
        <v>45</v>
      </c>
      <c r="C59" s="77">
        <v>0</v>
      </c>
      <c r="D59" s="9">
        <v>165</v>
      </c>
      <c r="E59" s="9">
        <v>275</v>
      </c>
      <c r="F59" s="10">
        <f t="shared" ref="F59:F64" si="12">SUM(H59:L59)</f>
        <v>0</v>
      </c>
      <c r="G59" s="11">
        <f t="shared" ref="G59:G64" si="13">D59*F59</f>
        <v>0</v>
      </c>
      <c r="H59" s="181"/>
      <c r="I59" s="181"/>
      <c r="J59" s="181"/>
      <c r="K59" s="181"/>
      <c r="L59" s="182"/>
    </row>
    <row r="60" spans="1:13" x14ac:dyDescent="0.25">
      <c r="A60" s="75" t="s">
        <v>44</v>
      </c>
      <c r="B60" s="76" t="s">
        <v>45</v>
      </c>
      <c r="C60" s="77">
        <v>1</v>
      </c>
      <c r="D60" s="9">
        <v>171</v>
      </c>
      <c r="E60" s="9">
        <v>285</v>
      </c>
      <c r="F60" s="10">
        <f t="shared" si="12"/>
        <v>0</v>
      </c>
      <c r="G60" s="11">
        <f t="shared" si="13"/>
        <v>0</v>
      </c>
      <c r="H60" s="181"/>
      <c r="I60" s="181"/>
      <c r="J60" s="181"/>
      <c r="K60" s="181"/>
      <c r="L60" s="182"/>
    </row>
    <row r="61" spans="1:13" x14ac:dyDescent="0.25">
      <c r="A61" s="75" t="s">
        <v>44</v>
      </c>
      <c r="B61" s="76" t="s">
        <v>45</v>
      </c>
      <c r="C61" s="77">
        <v>1.5</v>
      </c>
      <c r="D61" s="9">
        <v>177</v>
      </c>
      <c r="E61" s="9">
        <v>295</v>
      </c>
      <c r="F61" s="10">
        <f t="shared" si="12"/>
        <v>0</v>
      </c>
      <c r="G61" s="11">
        <f t="shared" si="13"/>
        <v>0</v>
      </c>
      <c r="H61" s="181"/>
      <c r="I61" s="181"/>
      <c r="J61" s="181"/>
      <c r="K61" s="181"/>
      <c r="L61" s="182"/>
    </row>
    <row r="62" spans="1:13" x14ac:dyDescent="0.25">
      <c r="A62" s="75" t="s">
        <v>44</v>
      </c>
      <c r="B62" s="76" t="s">
        <v>45</v>
      </c>
      <c r="C62" s="77">
        <v>2</v>
      </c>
      <c r="D62" s="9">
        <v>189</v>
      </c>
      <c r="E62" s="9">
        <v>315</v>
      </c>
      <c r="F62" s="10">
        <f t="shared" si="12"/>
        <v>0</v>
      </c>
      <c r="G62" s="11">
        <f t="shared" si="13"/>
        <v>0</v>
      </c>
      <c r="H62" s="181"/>
      <c r="I62" s="181"/>
      <c r="J62" s="181"/>
      <c r="K62" s="181"/>
      <c r="L62" s="182"/>
    </row>
    <row r="63" spans="1:13" x14ac:dyDescent="0.25">
      <c r="A63" s="75" t="s">
        <v>44</v>
      </c>
      <c r="B63" s="76" t="s">
        <v>45</v>
      </c>
      <c r="C63" s="77">
        <v>3</v>
      </c>
      <c r="D63" s="9">
        <v>201</v>
      </c>
      <c r="E63" s="9">
        <v>335</v>
      </c>
      <c r="F63" s="10">
        <f t="shared" si="12"/>
        <v>0</v>
      </c>
      <c r="G63" s="11">
        <f t="shared" si="13"/>
        <v>0</v>
      </c>
      <c r="H63" s="181"/>
      <c r="I63" s="181"/>
      <c r="J63" s="181"/>
      <c r="K63" s="181"/>
      <c r="L63" s="182"/>
    </row>
    <row r="64" spans="1:13" x14ac:dyDescent="0.25">
      <c r="A64" s="93" t="s">
        <v>44</v>
      </c>
      <c r="B64" s="94" t="s">
        <v>45</v>
      </c>
      <c r="C64" s="95">
        <v>4</v>
      </c>
      <c r="D64" s="9">
        <v>210</v>
      </c>
      <c r="E64" s="9">
        <v>350</v>
      </c>
      <c r="F64" s="10">
        <f t="shared" si="12"/>
        <v>0</v>
      </c>
      <c r="G64" s="11">
        <f t="shared" si="13"/>
        <v>0</v>
      </c>
      <c r="H64" s="186"/>
      <c r="I64" s="186"/>
      <c r="J64" s="186"/>
      <c r="K64" s="186"/>
      <c r="L64" s="187"/>
    </row>
    <row r="65" spans="1:13" x14ac:dyDescent="0.25">
      <c r="A65" s="288" t="s">
        <v>70</v>
      </c>
      <c r="B65" s="289"/>
      <c r="C65" s="289"/>
      <c r="D65" s="87"/>
      <c r="E65" s="87"/>
      <c r="F65" s="88"/>
      <c r="G65" s="98"/>
      <c r="H65" s="19">
        <f>SUM(H59*$D59+H60*$D60+H61*$D61+H62*$D62+H63*$D63+H64*$D64)</f>
        <v>0</v>
      </c>
      <c r="I65" s="19">
        <f>SUM(I59*$D59+I60*$D60+I61*$D61+I62*$D62+I63*$D63+I64*$D64)</f>
        <v>0</v>
      </c>
      <c r="J65" s="19">
        <f>SUM(J59*$D59+J60*$D60+J61*$D61+J62*$D62+J63*$D63+J64*$D64)</f>
        <v>0</v>
      </c>
      <c r="K65" s="19">
        <f>SUM(K59*$D59+K60*$D60+K61*$D61+K62*$D62+K63*$D63+K64*$D64)</f>
        <v>0</v>
      </c>
      <c r="L65" s="20">
        <f>SUM(L59*$D59+L60*$D60+L61*$D61+L62*$D62+L63*$D63+L64*$D64)</f>
        <v>0</v>
      </c>
      <c r="M65" s="18"/>
    </row>
    <row r="66" spans="1:13" x14ac:dyDescent="0.25">
      <c r="A66" s="70" t="s">
        <v>46</v>
      </c>
      <c r="B66" s="71"/>
      <c r="C66" s="71"/>
      <c r="D66" s="72"/>
      <c r="E66" s="72"/>
      <c r="F66" s="73"/>
      <c r="G66" s="73"/>
      <c r="H66" s="71"/>
      <c r="I66" s="71"/>
      <c r="J66" s="71"/>
      <c r="K66" s="71"/>
      <c r="L66" s="74"/>
    </row>
    <row r="67" spans="1:13" x14ac:dyDescent="0.25">
      <c r="A67" s="75" t="s">
        <v>47</v>
      </c>
      <c r="B67" s="76" t="s">
        <v>31</v>
      </c>
      <c r="C67" s="77">
        <v>1</v>
      </c>
      <c r="D67" s="9">
        <v>285</v>
      </c>
      <c r="E67" s="9">
        <v>475</v>
      </c>
      <c r="F67" s="10">
        <f t="shared" ref="F67:F72" si="14">SUM(H67:L67)</f>
        <v>0</v>
      </c>
      <c r="G67" s="11">
        <f t="shared" ref="G67:G72" si="15">D67*F67</f>
        <v>0</v>
      </c>
      <c r="H67" s="181"/>
      <c r="I67" s="181"/>
      <c r="J67" s="181"/>
      <c r="K67" s="181"/>
      <c r="L67" s="182"/>
    </row>
    <row r="68" spans="1:13" x14ac:dyDescent="0.25">
      <c r="A68" s="75" t="s">
        <v>47</v>
      </c>
      <c r="B68" s="76" t="s">
        <v>31</v>
      </c>
      <c r="C68" s="77">
        <v>1.5</v>
      </c>
      <c r="D68" s="9">
        <v>300</v>
      </c>
      <c r="E68" s="9">
        <v>500</v>
      </c>
      <c r="F68" s="10">
        <f t="shared" si="14"/>
        <v>0</v>
      </c>
      <c r="G68" s="11">
        <f t="shared" si="15"/>
        <v>0</v>
      </c>
      <c r="H68" s="181"/>
      <c r="I68" s="181"/>
      <c r="J68" s="181"/>
      <c r="K68" s="181"/>
      <c r="L68" s="182"/>
    </row>
    <row r="69" spans="1:13" x14ac:dyDescent="0.25">
      <c r="A69" s="75" t="s">
        <v>47</v>
      </c>
      <c r="B69" s="76" t="s">
        <v>31</v>
      </c>
      <c r="C69" s="77">
        <v>2</v>
      </c>
      <c r="D69" s="9">
        <v>318</v>
      </c>
      <c r="E69" s="9">
        <v>530</v>
      </c>
      <c r="F69" s="10">
        <f t="shared" si="14"/>
        <v>0</v>
      </c>
      <c r="G69" s="11">
        <f t="shared" si="15"/>
        <v>0</v>
      </c>
      <c r="H69" s="181"/>
      <c r="I69" s="181"/>
      <c r="J69" s="181"/>
      <c r="K69" s="181"/>
      <c r="L69" s="182"/>
    </row>
    <row r="70" spans="1:13" x14ac:dyDescent="0.25">
      <c r="A70" s="75" t="s">
        <v>47</v>
      </c>
      <c r="B70" s="76" t="s">
        <v>31</v>
      </c>
      <c r="C70" s="77">
        <v>3</v>
      </c>
      <c r="D70" s="9">
        <v>330</v>
      </c>
      <c r="E70" s="9">
        <v>550</v>
      </c>
      <c r="F70" s="10">
        <f t="shared" si="14"/>
        <v>0</v>
      </c>
      <c r="G70" s="11">
        <f t="shared" si="15"/>
        <v>0</v>
      </c>
      <c r="H70" s="181"/>
      <c r="I70" s="181"/>
      <c r="J70" s="181"/>
      <c r="K70" s="181"/>
      <c r="L70" s="182"/>
    </row>
    <row r="71" spans="1:13" x14ac:dyDescent="0.25">
      <c r="A71" s="75" t="s">
        <v>47</v>
      </c>
      <c r="B71" s="76" t="s">
        <v>31</v>
      </c>
      <c r="C71" s="77">
        <v>4</v>
      </c>
      <c r="D71" s="9">
        <v>345</v>
      </c>
      <c r="E71" s="9">
        <v>575</v>
      </c>
      <c r="F71" s="10">
        <f t="shared" si="14"/>
        <v>0</v>
      </c>
      <c r="G71" s="11">
        <f t="shared" si="15"/>
        <v>0</v>
      </c>
      <c r="H71" s="181"/>
      <c r="I71" s="181"/>
      <c r="J71" s="181"/>
      <c r="K71" s="181"/>
      <c r="L71" s="182"/>
    </row>
    <row r="72" spans="1:13" x14ac:dyDescent="0.25">
      <c r="A72" s="93" t="s">
        <v>47</v>
      </c>
      <c r="B72" s="94" t="s">
        <v>31</v>
      </c>
      <c r="C72" s="95">
        <v>5</v>
      </c>
      <c r="D72" s="9">
        <v>390</v>
      </c>
      <c r="E72" s="9">
        <v>650</v>
      </c>
      <c r="F72" s="10">
        <f t="shared" si="14"/>
        <v>0</v>
      </c>
      <c r="G72" s="11">
        <f t="shared" si="15"/>
        <v>0</v>
      </c>
      <c r="H72" s="186"/>
      <c r="I72" s="186"/>
      <c r="J72" s="186"/>
      <c r="K72" s="186"/>
      <c r="L72" s="187"/>
    </row>
    <row r="73" spans="1:13" x14ac:dyDescent="0.25">
      <c r="A73" s="288" t="s">
        <v>71</v>
      </c>
      <c r="B73" s="289"/>
      <c r="C73" s="289"/>
      <c r="D73" s="87"/>
      <c r="E73" s="87"/>
      <c r="F73" s="88"/>
      <c r="G73" s="98"/>
      <c r="H73" s="19">
        <f>SUM(H67*$D67+H68*$D68+H69*$D69+H70*$D70+H71*$D71+H72*$D72)</f>
        <v>0</v>
      </c>
      <c r="I73" s="19">
        <f>SUM(I67*$D67+I68*$D68+I69*$D69+I70*$D70+I71*$D71+I72*$D72)</f>
        <v>0</v>
      </c>
      <c r="J73" s="19">
        <f>SUM(J67*$D67+J68*$D68+J69*$D69+J70*$D70+J71*$D71+J72*$D72)</f>
        <v>0</v>
      </c>
      <c r="K73" s="19">
        <f>SUM(K67*$D67+K68*$D68+K69*$D69+K70*$D70+K71*$D71+K72*$D72)</f>
        <v>0</v>
      </c>
      <c r="L73" s="20">
        <f>SUM(L67*$D67+L68*$D68+L69*$D69+L70*$D70+L71*$D71+L72*$D72)</f>
        <v>0</v>
      </c>
      <c r="M73" s="18"/>
    </row>
    <row r="74" spans="1:13" x14ac:dyDescent="0.25">
      <c r="A74" s="70" t="s">
        <v>48</v>
      </c>
      <c r="B74" s="71"/>
      <c r="C74" s="71"/>
      <c r="D74" s="72"/>
      <c r="E74" s="72"/>
      <c r="F74" s="73"/>
      <c r="G74" s="73"/>
      <c r="H74" s="71"/>
      <c r="I74" s="71"/>
      <c r="J74" s="71"/>
      <c r="K74" s="71"/>
      <c r="L74" s="74"/>
    </row>
    <row r="75" spans="1:13" x14ac:dyDescent="0.25">
      <c r="A75" s="75" t="s">
        <v>47</v>
      </c>
      <c r="B75" s="76" t="s">
        <v>63</v>
      </c>
      <c r="C75" s="77">
        <v>1</v>
      </c>
      <c r="D75" s="9">
        <v>285</v>
      </c>
      <c r="E75" s="9">
        <v>475</v>
      </c>
      <c r="F75" s="10">
        <f t="shared" ref="F75:F80" si="16">SUM(H75:L75)</f>
        <v>0</v>
      </c>
      <c r="G75" s="11">
        <f t="shared" ref="G75:G80" si="17">D75*F75</f>
        <v>0</v>
      </c>
      <c r="H75" s="181"/>
      <c r="I75" s="181"/>
      <c r="J75" s="181"/>
      <c r="K75" s="181"/>
      <c r="L75" s="182"/>
    </row>
    <row r="76" spans="1:13" x14ac:dyDescent="0.25">
      <c r="A76" s="75" t="s">
        <v>47</v>
      </c>
      <c r="B76" s="76" t="s">
        <v>63</v>
      </c>
      <c r="C76" s="77">
        <v>1.5</v>
      </c>
      <c r="D76" s="9">
        <v>300</v>
      </c>
      <c r="E76" s="9">
        <v>500</v>
      </c>
      <c r="F76" s="10">
        <f t="shared" si="16"/>
        <v>0</v>
      </c>
      <c r="G76" s="11">
        <f t="shared" si="17"/>
        <v>0</v>
      </c>
      <c r="H76" s="181"/>
      <c r="I76" s="181"/>
      <c r="J76" s="181"/>
      <c r="K76" s="181"/>
      <c r="L76" s="182"/>
    </row>
    <row r="77" spans="1:13" x14ac:dyDescent="0.25">
      <c r="A77" s="75" t="s">
        <v>47</v>
      </c>
      <c r="B77" s="76" t="s">
        <v>63</v>
      </c>
      <c r="C77" s="77">
        <v>2</v>
      </c>
      <c r="D77" s="9">
        <v>318</v>
      </c>
      <c r="E77" s="9">
        <v>530</v>
      </c>
      <c r="F77" s="10">
        <f t="shared" si="16"/>
        <v>0</v>
      </c>
      <c r="G77" s="11">
        <f t="shared" si="17"/>
        <v>0</v>
      </c>
      <c r="H77" s="181"/>
      <c r="I77" s="181"/>
      <c r="J77" s="181"/>
      <c r="K77" s="181"/>
      <c r="L77" s="182"/>
    </row>
    <row r="78" spans="1:13" x14ac:dyDescent="0.25">
      <c r="A78" s="75" t="s">
        <v>47</v>
      </c>
      <c r="B78" s="76" t="s">
        <v>63</v>
      </c>
      <c r="C78" s="77">
        <v>3</v>
      </c>
      <c r="D78" s="9">
        <v>330</v>
      </c>
      <c r="E78" s="9">
        <v>550</v>
      </c>
      <c r="F78" s="10">
        <f t="shared" si="16"/>
        <v>0</v>
      </c>
      <c r="G78" s="11">
        <f t="shared" si="17"/>
        <v>0</v>
      </c>
      <c r="H78" s="181"/>
      <c r="I78" s="181"/>
      <c r="J78" s="181"/>
      <c r="K78" s="181"/>
      <c r="L78" s="182"/>
    </row>
    <row r="79" spans="1:13" x14ac:dyDescent="0.25">
      <c r="A79" s="75" t="s">
        <v>47</v>
      </c>
      <c r="B79" s="76" t="s">
        <v>63</v>
      </c>
      <c r="C79" s="77">
        <v>4</v>
      </c>
      <c r="D79" s="9">
        <v>345</v>
      </c>
      <c r="E79" s="9">
        <v>575</v>
      </c>
      <c r="F79" s="10">
        <f t="shared" si="16"/>
        <v>0</v>
      </c>
      <c r="G79" s="11">
        <f t="shared" si="17"/>
        <v>0</v>
      </c>
      <c r="H79" s="181"/>
      <c r="I79" s="181"/>
      <c r="J79" s="181"/>
      <c r="K79" s="181"/>
      <c r="L79" s="182"/>
    </row>
    <row r="80" spans="1:13" x14ac:dyDescent="0.25">
      <c r="A80" s="93" t="s">
        <v>47</v>
      </c>
      <c r="B80" s="94" t="s">
        <v>63</v>
      </c>
      <c r="C80" s="95">
        <v>5</v>
      </c>
      <c r="D80" s="9">
        <v>390</v>
      </c>
      <c r="E80" s="9">
        <v>650</v>
      </c>
      <c r="F80" s="10">
        <f t="shared" si="16"/>
        <v>0</v>
      </c>
      <c r="G80" s="11">
        <f t="shared" si="17"/>
        <v>0</v>
      </c>
      <c r="H80" s="186"/>
      <c r="I80" s="186"/>
      <c r="J80" s="186"/>
      <c r="K80" s="186"/>
      <c r="L80" s="187"/>
    </row>
    <row r="81" spans="1:13" x14ac:dyDescent="0.25">
      <c r="A81" s="288" t="s">
        <v>72</v>
      </c>
      <c r="B81" s="289"/>
      <c r="C81" s="289"/>
      <c r="D81" s="87"/>
      <c r="E81" s="90"/>
      <c r="F81" s="88"/>
      <c r="G81" s="98"/>
      <c r="H81" s="19">
        <f>SUM(H75*$D75+H76*$D76+H77*$D77+H78*$D78+H79*$D79+H80*$D80)</f>
        <v>0</v>
      </c>
      <c r="I81" s="19">
        <f>SUM(I75*$D75+I76*$D76+I77*$D77+I78*$D78+I79*$D79+I80*$D80)</f>
        <v>0</v>
      </c>
      <c r="J81" s="19">
        <f>SUM(J75*$D75+J76*$D76+J77*$D77+J78*$D78+J79*$D79+J80*$D80)</f>
        <v>0</v>
      </c>
      <c r="K81" s="19">
        <f>SUM(K75*$D75+K76*$D76+K77*$D77+K78*$D78+K79*$D79+K80*$D80)</f>
        <v>0</v>
      </c>
      <c r="L81" s="20">
        <f>SUM(L75*$D75+L76*$D76+L77*$D77+L78*$D78+L79*$D79+L80*$D80)</f>
        <v>0</v>
      </c>
      <c r="M81" s="18"/>
    </row>
    <row r="82" spans="1:13" x14ac:dyDescent="0.25">
      <c r="A82" s="70" t="s">
        <v>49</v>
      </c>
      <c r="B82" s="71"/>
      <c r="C82" s="71"/>
      <c r="D82" s="72"/>
      <c r="E82" s="72"/>
      <c r="F82" s="73"/>
      <c r="G82" s="73"/>
      <c r="H82" s="71"/>
      <c r="I82" s="71"/>
      <c r="J82" s="71"/>
      <c r="K82" s="71"/>
      <c r="L82" s="74"/>
    </row>
    <row r="83" spans="1:13" x14ac:dyDescent="0.25">
      <c r="A83" s="75" t="s">
        <v>28</v>
      </c>
      <c r="B83" s="76" t="s">
        <v>31</v>
      </c>
      <c r="C83" s="77">
        <v>4</v>
      </c>
      <c r="D83" s="9">
        <v>282</v>
      </c>
      <c r="E83" s="9">
        <v>470</v>
      </c>
      <c r="F83" s="10">
        <f>SUM(H83:L83)</f>
        <v>0</v>
      </c>
      <c r="G83" s="11">
        <f>D83*F83</f>
        <v>0</v>
      </c>
      <c r="H83" s="181"/>
      <c r="I83" s="181"/>
      <c r="J83" s="181"/>
      <c r="K83" s="181"/>
      <c r="L83" s="182"/>
    </row>
    <row r="84" spans="1:13" x14ac:dyDescent="0.25">
      <c r="A84" s="75" t="s">
        <v>28</v>
      </c>
      <c r="B84" s="76" t="s">
        <v>31</v>
      </c>
      <c r="C84" s="77">
        <v>5</v>
      </c>
      <c r="D84" s="9">
        <v>315</v>
      </c>
      <c r="E84" s="9">
        <v>525</v>
      </c>
      <c r="F84" s="10">
        <f>SUM(H84:L84)</f>
        <v>0</v>
      </c>
      <c r="G84" s="11">
        <f>D84*F84</f>
        <v>0</v>
      </c>
      <c r="H84" s="181"/>
      <c r="I84" s="181"/>
      <c r="J84" s="181"/>
      <c r="K84" s="181"/>
      <c r="L84" s="182"/>
    </row>
    <row r="85" spans="1:13" x14ac:dyDescent="0.25">
      <c r="A85" s="75" t="s">
        <v>28</v>
      </c>
      <c r="B85" s="76" t="s">
        <v>31</v>
      </c>
      <c r="C85" s="77">
        <v>6</v>
      </c>
      <c r="D85" s="9">
        <v>342</v>
      </c>
      <c r="E85" s="9">
        <v>570</v>
      </c>
      <c r="F85" s="10">
        <f>SUM(H85:L85)</f>
        <v>0</v>
      </c>
      <c r="G85" s="11">
        <f>D85*F85</f>
        <v>0</v>
      </c>
      <c r="H85" s="181"/>
      <c r="I85" s="181"/>
      <c r="J85" s="181"/>
      <c r="K85" s="181"/>
      <c r="L85" s="182"/>
    </row>
    <row r="86" spans="1:13" x14ac:dyDescent="0.25">
      <c r="A86" s="93" t="s">
        <v>28</v>
      </c>
      <c r="B86" s="94" t="s">
        <v>31</v>
      </c>
      <c r="C86" s="95">
        <v>7</v>
      </c>
      <c r="D86" s="9">
        <v>372</v>
      </c>
      <c r="E86" s="9">
        <v>620</v>
      </c>
      <c r="F86" s="10">
        <f>SUM(H86:L86)</f>
        <v>0</v>
      </c>
      <c r="G86" s="11">
        <f>D86*F86</f>
        <v>0</v>
      </c>
      <c r="H86" s="186"/>
      <c r="I86" s="186"/>
      <c r="J86" s="186"/>
      <c r="K86" s="186"/>
      <c r="L86" s="187"/>
    </row>
    <row r="87" spans="1:13" x14ac:dyDescent="0.25">
      <c r="A87" s="288" t="s">
        <v>73</v>
      </c>
      <c r="B87" s="289"/>
      <c r="C87" s="289"/>
      <c r="D87" s="87"/>
      <c r="E87" s="87"/>
      <c r="F87" s="88"/>
      <c r="G87" s="36"/>
      <c r="H87" s="19">
        <f>SUM(H83*$D83+H84*$D84+H85*$D85+H86*$D86)</f>
        <v>0</v>
      </c>
      <c r="I87" s="19">
        <f>SUM(I83*$D83+I84*$D84+I85*$D85+I86*$D86)</f>
        <v>0</v>
      </c>
      <c r="J87" s="19">
        <f>SUM(J83*$D83+J84*$D84+J85*$D85+J86*$D86)</f>
        <v>0</v>
      </c>
      <c r="K87" s="19">
        <f>SUM(K83*$D83+K84*$D84+K85*$D85+K86*$D86)</f>
        <v>0</v>
      </c>
      <c r="L87" s="20">
        <f>SUM(L83*$D83+L84*$D84+L85*$D85+L86*$D86)</f>
        <v>0</v>
      </c>
      <c r="M87" s="18"/>
    </row>
    <row r="88" spans="1:13" x14ac:dyDescent="0.25">
      <c r="A88" s="70" t="s">
        <v>50</v>
      </c>
      <c r="B88" s="71"/>
      <c r="C88" s="71"/>
      <c r="D88" s="72"/>
      <c r="E88" s="72"/>
      <c r="F88" s="73"/>
      <c r="G88" s="73"/>
      <c r="H88" s="71"/>
      <c r="I88" s="71"/>
      <c r="J88" s="71"/>
      <c r="K88" s="71"/>
      <c r="L88" s="74"/>
    </row>
    <row r="89" spans="1:13" x14ac:dyDescent="0.25">
      <c r="A89" s="75" t="s">
        <v>28</v>
      </c>
      <c r="B89" s="76" t="s">
        <v>51</v>
      </c>
      <c r="C89" s="77">
        <v>4</v>
      </c>
      <c r="D89" s="9">
        <v>282</v>
      </c>
      <c r="E89" s="9">
        <v>470</v>
      </c>
      <c r="F89" s="10">
        <f>SUM(H89:L89)</f>
        <v>0</v>
      </c>
      <c r="G89" s="11">
        <f>D89*F89</f>
        <v>0</v>
      </c>
      <c r="H89" s="181"/>
      <c r="I89" s="181"/>
      <c r="J89" s="181"/>
      <c r="K89" s="181"/>
      <c r="L89" s="182"/>
    </row>
    <row r="90" spans="1:13" x14ac:dyDescent="0.25">
      <c r="A90" s="75" t="s">
        <v>28</v>
      </c>
      <c r="B90" s="76" t="s">
        <v>51</v>
      </c>
      <c r="C90" s="77">
        <v>5</v>
      </c>
      <c r="D90" s="9">
        <v>315</v>
      </c>
      <c r="E90" s="9">
        <v>525</v>
      </c>
      <c r="F90" s="10">
        <f>SUM(H90:L90)</f>
        <v>0</v>
      </c>
      <c r="G90" s="11">
        <f>D90*F90</f>
        <v>0</v>
      </c>
      <c r="H90" s="181"/>
      <c r="I90" s="181"/>
      <c r="J90" s="181"/>
      <c r="K90" s="181"/>
      <c r="L90" s="182"/>
    </row>
    <row r="91" spans="1:13" x14ac:dyDescent="0.25">
      <c r="A91" s="75" t="s">
        <v>28</v>
      </c>
      <c r="B91" s="76" t="s">
        <v>51</v>
      </c>
      <c r="C91" s="77">
        <v>6</v>
      </c>
      <c r="D91" s="9">
        <v>342</v>
      </c>
      <c r="E91" s="9">
        <v>570</v>
      </c>
      <c r="F91" s="10">
        <f>SUM(H91:L91)</f>
        <v>0</v>
      </c>
      <c r="G91" s="11">
        <f>D91*F91</f>
        <v>0</v>
      </c>
      <c r="H91" s="181"/>
      <c r="I91" s="181"/>
      <c r="J91" s="181"/>
      <c r="K91" s="181"/>
      <c r="L91" s="182"/>
    </row>
    <row r="92" spans="1:13" x14ac:dyDescent="0.25">
      <c r="A92" s="93" t="s">
        <v>28</v>
      </c>
      <c r="B92" s="94" t="s">
        <v>51</v>
      </c>
      <c r="C92" s="95">
        <v>7</v>
      </c>
      <c r="D92" s="9">
        <v>372</v>
      </c>
      <c r="E92" s="9">
        <v>620</v>
      </c>
      <c r="F92" s="10">
        <f>SUM(H92:L92)</f>
        <v>0</v>
      </c>
      <c r="G92" s="11">
        <f>D92*F92</f>
        <v>0</v>
      </c>
      <c r="H92" s="186"/>
      <c r="I92" s="186"/>
      <c r="J92" s="186"/>
      <c r="K92" s="186"/>
      <c r="L92" s="187"/>
    </row>
    <row r="93" spans="1:13" x14ac:dyDescent="0.25">
      <c r="A93" s="288" t="s">
        <v>74</v>
      </c>
      <c r="B93" s="289"/>
      <c r="C93" s="289"/>
      <c r="D93" s="87"/>
      <c r="E93" s="87"/>
      <c r="F93" s="88"/>
      <c r="G93" s="98"/>
      <c r="H93" s="19">
        <f>SUM(H89*$D89+H90*$D90+H91*$D91+H92*$D92)</f>
        <v>0</v>
      </c>
      <c r="I93" s="19">
        <f>SUM(I89*$D89+I90*$D90+I91*$D91+I92*$D92)</f>
        <v>0</v>
      </c>
      <c r="J93" s="19">
        <f>SUM(J89*$D89+J90*$D90+J91*$D91+J92*$D92)</f>
        <v>0</v>
      </c>
      <c r="K93" s="19">
        <f>SUM(K89*$D89+K90*$D90+K91*$D91+K92*$D92)</f>
        <v>0</v>
      </c>
      <c r="L93" s="20">
        <f>SUM(L89*$D89+L90*$D90+L91*$D91+L92*$D92)</f>
        <v>0</v>
      </c>
      <c r="M93" s="18"/>
    </row>
    <row r="94" spans="1:13" x14ac:dyDescent="0.25">
      <c r="A94" s="70" t="s">
        <v>164</v>
      </c>
      <c r="B94" s="71"/>
      <c r="C94" s="71"/>
      <c r="D94" s="72"/>
      <c r="E94" s="72"/>
      <c r="F94" s="73"/>
      <c r="G94" s="73"/>
      <c r="H94" s="71"/>
      <c r="I94" s="71"/>
      <c r="J94" s="71"/>
      <c r="K94" s="71"/>
      <c r="L94" s="74"/>
    </row>
    <row r="95" spans="1:13" x14ac:dyDescent="0.25">
      <c r="A95" s="75" t="s">
        <v>167</v>
      </c>
      <c r="B95" s="76" t="s">
        <v>31</v>
      </c>
      <c r="C95" s="76" t="s">
        <v>34</v>
      </c>
      <c r="D95" s="9">
        <v>60</v>
      </c>
      <c r="E95" s="9">
        <v>100</v>
      </c>
      <c r="F95" s="10">
        <f>SUM(H95:L95)</f>
        <v>0</v>
      </c>
      <c r="G95" s="11">
        <f>D95*F95</f>
        <v>0</v>
      </c>
      <c r="H95" s="181"/>
      <c r="I95" s="181"/>
      <c r="J95" s="181"/>
      <c r="K95" s="181"/>
      <c r="L95" s="182"/>
    </row>
    <row r="96" spans="1:13" x14ac:dyDescent="0.25">
      <c r="A96" s="75" t="s">
        <v>167</v>
      </c>
      <c r="B96" s="76" t="s">
        <v>31</v>
      </c>
      <c r="C96" s="76" t="s">
        <v>35</v>
      </c>
      <c r="D96" s="9">
        <v>66</v>
      </c>
      <c r="E96" s="9">
        <v>110</v>
      </c>
      <c r="F96" s="10">
        <f>SUM(H96:L96)</f>
        <v>0</v>
      </c>
      <c r="G96" s="11">
        <f>D96*F96</f>
        <v>0</v>
      </c>
      <c r="H96" s="181"/>
      <c r="I96" s="181"/>
      <c r="J96" s="181"/>
      <c r="K96" s="181"/>
      <c r="L96" s="182"/>
    </row>
    <row r="97" spans="1:13" x14ac:dyDescent="0.25">
      <c r="A97" s="75" t="s">
        <v>167</v>
      </c>
      <c r="B97" s="76" t="s">
        <v>31</v>
      </c>
      <c r="C97" s="76" t="s">
        <v>36</v>
      </c>
      <c r="D97" s="9">
        <v>72</v>
      </c>
      <c r="E97" s="9">
        <v>120</v>
      </c>
      <c r="F97" s="10">
        <f>SUM(H97:L97)</f>
        <v>0</v>
      </c>
      <c r="G97" s="11">
        <f>D97*F97</f>
        <v>0</v>
      </c>
      <c r="H97" s="181"/>
      <c r="I97" s="181"/>
      <c r="J97" s="181"/>
      <c r="K97" s="181"/>
      <c r="L97" s="182"/>
    </row>
    <row r="98" spans="1:13" ht="15.75" thickBot="1" x14ac:dyDescent="0.3">
      <c r="A98" s="288" t="s">
        <v>126</v>
      </c>
      <c r="B98" s="289"/>
      <c r="C98" s="289"/>
      <c r="D98" s="87"/>
      <c r="E98" s="87"/>
      <c r="F98" s="88"/>
      <c r="G98" s="98"/>
      <c r="H98" s="23">
        <f>SUM(H95*$D95+H96*$D96+H97*$D97)</f>
        <v>0</v>
      </c>
      <c r="I98" s="23">
        <f>SUM(I95*$D95+I96*$D96+I97*$D97)</f>
        <v>0</v>
      </c>
      <c r="J98" s="23">
        <f>SUM(J95*$D95+J96*$D96+J97*$D97)</f>
        <v>0</v>
      </c>
      <c r="K98" s="23">
        <f>SUM(K95*$D95+K96*$D96+K97*$D97)</f>
        <v>0</v>
      </c>
      <c r="L98" s="162">
        <f>SUM(L95*$D95+L96*$D96+L97*$D97)</f>
        <v>0</v>
      </c>
    </row>
    <row r="99" spans="1:13" x14ac:dyDescent="0.25">
      <c r="A99" s="70" t="s">
        <v>165</v>
      </c>
      <c r="B99" s="71"/>
      <c r="C99" s="71"/>
      <c r="D99" s="72"/>
      <c r="E99" s="72"/>
      <c r="F99" s="73"/>
      <c r="G99" s="73"/>
      <c r="H99" s="71"/>
      <c r="I99" s="71"/>
      <c r="J99" s="71"/>
      <c r="K99" s="71"/>
      <c r="L99" s="74"/>
    </row>
    <row r="100" spans="1:13" x14ac:dyDescent="0.25">
      <c r="A100" s="75" t="s">
        <v>168</v>
      </c>
      <c r="B100" s="76" t="s">
        <v>54</v>
      </c>
      <c r="C100" s="76" t="s">
        <v>34</v>
      </c>
      <c r="D100" s="9">
        <v>60</v>
      </c>
      <c r="E100" s="9">
        <v>100</v>
      </c>
      <c r="F100" s="10">
        <f>SUM(H100:L100)</f>
        <v>0</v>
      </c>
      <c r="G100" s="11">
        <f>D100*F100</f>
        <v>0</v>
      </c>
      <c r="H100" s="181"/>
      <c r="I100" s="181"/>
      <c r="J100" s="181"/>
      <c r="K100" s="181"/>
      <c r="L100" s="182"/>
    </row>
    <row r="101" spans="1:13" x14ac:dyDescent="0.25">
      <c r="A101" s="75" t="s">
        <v>168</v>
      </c>
      <c r="B101" s="76" t="s">
        <v>54</v>
      </c>
      <c r="C101" s="76" t="s">
        <v>35</v>
      </c>
      <c r="D101" s="9">
        <v>66</v>
      </c>
      <c r="E101" s="9">
        <v>110</v>
      </c>
      <c r="F101" s="10">
        <f>SUM(H101:L101)</f>
        <v>0</v>
      </c>
      <c r="G101" s="11">
        <f>D101*F101</f>
        <v>0</v>
      </c>
      <c r="H101" s="181"/>
      <c r="I101" s="181"/>
      <c r="J101" s="181"/>
      <c r="K101" s="181"/>
      <c r="L101" s="182"/>
    </row>
    <row r="102" spans="1:13" x14ac:dyDescent="0.25">
      <c r="A102" s="75" t="s">
        <v>168</v>
      </c>
      <c r="B102" s="76" t="s">
        <v>54</v>
      </c>
      <c r="C102" s="76" t="s">
        <v>36</v>
      </c>
      <c r="D102" s="9">
        <v>72</v>
      </c>
      <c r="E102" s="9">
        <v>120</v>
      </c>
      <c r="F102" s="10">
        <f>SUM(H102:L102)</f>
        <v>0</v>
      </c>
      <c r="G102" s="11">
        <f>D102*F102</f>
        <v>0</v>
      </c>
      <c r="H102" s="181"/>
      <c r="I102" s="181"/>
      <c r="J102" s="181"/>
      <c r="K102" s="181"/>
      <c r="L102" s="182"/>
    </row>
    <row r="103" spans="1:13" ht="15.75" thickBot="1" x14ac:dyDescent="0.3">
      <c r="A103" s="290" t="s">
        <v>127</v>
      </c>
      <c r="B103" s="291"/>
      <c r="C103" s="291"/>
      <c r="D103" s="90"/>
      <c r="E103" s="87"/>
      <c r="F103" s="88"/>
      <c r="G103" s="98"/>
      <c r="H103" s="23">
        <f>SUM(H100*$D100+H101*$D101+H102*$D102)</f>
        <v>0</v>
      </c>
      <c r="I103" s="23">
        <f>SUM(I100*$D100+I101*$D101+I102*$D102)</f>
        <v>0</v>
      </c>
      <c r="J103" s="23">
        <f>SUM(J100*$D100+J101*$D101+J102*$D102)</f>
        <v>0</v>
      </c>
      <c r="K103" s="23">
        <f>SUM(K100*$D100+K101*$D101+K102*$D102)</f>
        <v>0</v>
      </c>
      <c r="L103" s="163">
        <f>SUM(L100*$D100+L101*$D101+L102*$D102)</f>
        <v>0</v>
      </c>
      <c r="M103" s="29"/>
    </row>
    <row r="104" spans="1:13" x14ac:dyDescent="0.25">
      <c r="A104" s="70" t="s">
        <v>166</v>
      </c>
      <c r="B104" s="71"/>
      <c r="C104" s="71"/>
      <c r="D104" s="72"/>
      <c r="E104" s="72"/>
      <c r="F104" s="73"/>
      <c r="G104" s="73"/>
      <c r="H104" s="71"/>
      <c r="I104" s="71"/>
      <c r="J104" s="71"/>
      <c r="K104" s="71"/>
      <c r="L104" s="164"/>
    </row>
    <row r="105" spans="1:13" x14ac:dyDescent="0.25">
      <c r="A105" s="75" t="s">
        <v>169</v>
      </c>
      <c r="B105" s="76" t="s">
        <v>31</v>
      </c>
      <c r="C105" s="76" t="s">
        <v>34</v>
      </c>
      <c r="D105" s="9">
        <v>36</v>
      </c>
      <c r="E105" s="9">
        <v>60</v>
      </c>
      <c r="F105" s="10">
        <f>SUM(H105:L105)</f>
        <v>0</v>
      </c>
      <c r="G105" s="11">
        <f>D105*F105</f>
        <v>0</v>
      </c>
      <c r="H105" s="181"/>
      <c r="I105" s="181"/>
      <c r="J105" s="181"/>
      <c r="K105" s="181"/>
      <c r="L105" s="182"/>
    </row>
    <row r="106" spans="1:13" x14ac:dyDescent="0.25">
      <c r="A106" s="75" t="s">
        <v>169</v>
      </c>
      <c r="B106" s="76" t="s">
        <v>31</v>
      </c>
      <c r="C106" s="76" t="s">
        <v>35</v>
      </c>
      <c r="D106" s="9">
        <v>39.6</v>
      </c>
      <c r="E106" s="9">
        <v>66</v>
      </c>
      <c r="F106" s="10">
        <f>SUM(H106:L106)</f>
        <v>0</v>
      </c>
      <c r="G106" s="11">
        <f>D106*F106</f>
        <v>0</v>
      </c>
      <c r="H106" s="181"/>
      <c r="I106" s="181"/>
      <c r="J106" s="181"/>
      <c r="K106" s="181"/>
      <c r="L106" s="182"/>
    </row>
    <row r="107" spans="1:13" x14ac:dyDescent="0.25">
      <c r="A107" s="75" t="s">
        <v>169</v>
      </c>
      <c r="B107" s="76" t="s">
        <v>31</v>
      </c>
      <c r="C107" s="76" t="s">
        <v>36</v>
      </c>
      <c r="D107" s="9">
        <v>43.2</v>
      </c>
      <c r="E107" s="9">
        <v>72</v>
      </c>
      <c r="F107" s="10">
        <f>SUM(H107:L107)</f>
        <v>0</v>
      </c>
      <c r="G107" s="11">
        <f>D107*F107</f>
        <v>0</v>
      </c>
      <c r="H107" s="181"/>
      <c r="I107" s="181"/>
      <c r="J107" s="181"/>
      <c r="K107" s="181"/>
      <c r="L107" s="182"/>
    </row>
    <row r="108" spans="1:13" ht="15.75" thickBot="1" x14ac:dyDescent="0.3">
      <c r="A108" s="292" t="s">
        <v>128</v>
      </c>
      <c r="B108" s="293"/>
      <c r="C108" s="293"/>
      <c r="D108" s="92"/>
      <c r="E108" s="92"/>
      <c r="F108" s="91"/>
      <c r="G108" s="97"/>
      <c r="H108" s="23">
        <f>SUM(H105*$D105+H106*$D106+H107*$D107)</f>
        <v>0</v>
      </c>
      <c r="I108" s="23">
        <f>SUM(I105*$D105+I106*$D106+I107*$D107)</f>
        <v>0</v>
      </c>
      <c r="J108" s="23">
        <f>SUM(J105*$D105+J106*$D106+J107*$D107)</f>
        <v>0</v>
      </c>
      <c r="K108" s="23">
        <f>SUM(K105*$D105+K106*$D106+K107*$D107)</f>
        <v>0</v>
      </c>
      <c r="L108" s="23">
        <f>SUM(L105*$D105+L106*$D106+L107*$D107)</f>
        <v>0</v>
      </c>
      <c r="M108" s="18"/>
    </row>
    <row r="109" spans="1:13" x14ac:dyDescent="0.25">
      <c r="A109" s="75"/>
      <c r="B109" s="76"/>
      <c r="C109" s="77"/>
      <c r="D109" s="14"/>
      <c r="E109" s="14"/>
      <c r="F109" s="15"/>
      <c r="G109" s="16"/>
      <c r="H109" s="78"/>
      <c r="I109" s="78"/>
      <c r="J109" s="78"/>
      <c r="K109" s="78"/>
      <c r="L109" s="78"/>
    </row>
    <row r="110" spans="1:13" ht="15" customHeight="1" x14ac:dyDescent="0.25">
      <c r="A110" s="132"/>
      <c r="B110" s="132"/>
      <c r="C110" s="132"/>
      <c r="D110" s="303" t="s">
        <v>53</v>
      </c>
      <c r="E110" s="303"/>
      <c r="F110" s="132"/>
      <c r="G110" s="132"/>
      <c r="H110" s="132"/>
      <c r="I110" s="132"/>
      <c r="J110" s="132"/>
      <c r="K110" s="132"/>
      <c r="L110" s="133"/>
    </row>
    <row r="111" spans="1:13" ht="15" customHeight="1" x14ac:dyDescent="0.25">
      <c r="A111" s="134"/>
      <c r="B111" s="135"/>
      <c r="C111" s="135"/>
      <c r="D111" s="304"/>
      <c r="E111" s="304"/>
      <c r="F111" s="135"/>
      <c r="G111" s="135"/>
      <c r="H111" s="135"/>
      <c r="I111" s="135"/>
      <c r="J111" s="135"/>
      <c r="K111" s="135"/>
      <c r="L111" s="136"/>
    </row>
    <row r="112" spans="1:13" x14ac:dyDescent="0.25">
      <c r="A112" s="75"/>
      <c r="B112" s="76"/>
      <c r="C112" s="76"/>
      <c r="D112" s="14"/>
      <c r="E112" s="14"/>
      <c r="F112" s="15"/>
      <c r="G112" s="16"/>
      <c r="H112" s="78"/>
      <c r="I112" s="79"/>
      <c r="J112" s="80"/>
      <c r="K112" s="80"/>
      <c r="L112" s="81"/>
    </row>
    <row r="113" spans="1:13" x14ac:dyDescent="0.25">
      <c r="A113" s="82" t="s">
        <v>162</v>
      </c>
      <c r="B113" s="83"/>
      <c r="C113" s="83"/>
      <c r="D113" s="84"/>
      <c r="E113" s="84"/>
      <c r="F113" s="85"/>
      <c r="G113" s="85"/>
      <c r="H113" s="83"/>
      <c r="I113" s="83"/>
      <c r="J113" s="83"/>
      <c r="K113" s="83"/>
      <c r="L113" s="86"/>
    </row>
    <row r="114" spans="1:13" x14ac:dyDescent="0.25">
      <c r="A114" s="75" t="s">
        <v>183</v>
      </c>
      <c r="B114" s="76" t="s">
        <v>31</v>
      </c>
      <c r="C114" s="76" t="s">
        <v>34</v>
      </c>
      <c r="D114" s="9">
        <f>E114*0.6</f>
        <v>68.399999999999991</v>
      </c>
      <c r="E114" s="9">
        <f>190*0.6</f>
        <v>114</v>
      </c>
      <c r="F114" s="10">
        <f>SUM(H114:L114)</f>
        <v>0</v>
      </c>
      <c r="G114" s="11">
        <f>D114*F114</f>
        <v>0</v>
      </c>
      <c r="H114" s="181"/>
      <c r="I114" s="181"/>
      <c r="J114" s="181"/>
      <c r="K114" s="181"/>
      <c r="L114" s="182"/>
    </row>
    <row r="115" spans="1:13" x14ac:dyDescent="0.25">
      <c r="A115" s="75" t="s">
        <v>183</v>
      </c>
      <c r="B115" s="76" t="s">
        <v>31</v>
      </c>
      <c r="C115" s="76" t="s">
        <v>129</v>
      </c>
      <c r="D115" s="9">
        <f>E115*0.6</f>
        <v>70.2</v>
      </c>
      <c r="E115" s="9">
        <f>195*0.6</f>
        <v>117</v>
      </c>
      <c r="F115" s="10">
        <f>SUM(H115:L115)</f>
        <v>0</v>
      </c>
      <c r="G115" s="11">
        <f>D115*F115</f>
        <v>0</v>
      </c>
      <c r="H115" s="181"/>
      <c r="I115" s="181"/>
      <c r="J115" s="181"/>
      <c r="K115" s="181"/>
      <c r="L115" s="182"/>
    </row>
    <row r="116" spans="1:13" x14ac:dyDescent="0.25">
      <c r="A116" s="75" t="s">
        <v>183</v>
      </c>
      <c r="B116" s="76" t="s">
        <v>31</v>
      </c>
      <c r="C116" s="76" t="s">
        <v>35</v>
      </c>
      <c r="D116" s="9">
        <f>E116*0.6</f>
        <v>72</v>
      </c>
      <c r="E116" s="9">
        <f>200*0.6</f>
        <v>120</v>
      </c>
      <c r="F116" s="10">
        <f>SUM(H116:L116)</f>
        <v>0</v>
      </c>
      <c r="G116" s="11">
        <f>D116*F116</f>
        <v>0</v>
      </c>
      <c r="H116" s="181"/>
      <c r="I116" s="181"/>
      <c r="J116" s="181"/>
      <c r="K116" s="181"/>
      <c r="L116" s="182"/>
    </row>
    <row r="117" spans="1:13" x14ac:dyDescent="0.25">
      <c r="A117" s="75" t="s">
        <v>183</v>
      </c>
      <c r="B117" s="76" t="s">
        <v>31</v>
      </c>
      <c r="C117" s="76" t="s">
        <v>36</v>
      </c>
      <c r="D117" s="9">
        <f>E117*0.6</f>
        <v>84.6</v>
      </c>
      <c r="E117" s="9">
        <f>235*0.6</f>
        <v>141</v>
      </c>
      <c r="F117" s="10">
        <f>SUM(H117:L117)</f>
        <v>0</v>
      </c>
      <c r="G117" s="11">
        <f>D117*F117</f>
        <v>0</v>
      </c>
      <c r="H117" s="181"/>
      <c r="I117" s="181"/>
      <c r="J117" s="181"/>
      <c r="K117" s="181"/>
      <c r="L117" s="182"/>
    </row>
    <row r="118" spans="1:13" x14ac:dyDescent="0.25">
      <c r="A118" s="75" t="s">
        <v>183</v>
      </c>
      <c r="B118" s="76" t="s">
        <v>31</v>
      </c>
      <c r="C118" s="76" t="s">
        <v>130</v>
      </c>
      <c r="D118" s="9">
        <f>E118*0.6</f>
        <v>159</v>
      </c>
      <c r="E118" s="9">
        <v>265</v>
      </c>
      <c r="F118" s="10">
        <f>SUM(H118:L118)</f>
        <v>0</v>
      </c>
      <c r="G118" s="11">
        <f>D118*F118</f>
        <v>0</v>
      </c>
      <c r="H118" s="181"/>
      <c r="I118" s="181"/>
      <c r="J118" s="181"/>
      <c r="K118" s="181"/>
      <c r="L118" s="182"/>
    </row>
    <row r="119" spans="1:13" x14ac:dyDescent="0.25">
      <c r="A119" s="290" t="s">
        <v>133</v>
      </c>
      <c r="B119" s="291"/>
      <c r="C119" s="291"/>
      <c r="D119" s="87"/>
      <c r="E119" s="87"/>
      <c r="F119" s="99"/>
      <c r="G119" s="98"/>
      <c r="H119" s="19">
        <f>SUM(H114*$D114+H115*$D115+H116*$D116+H117*$D117+H118*$D118)</f>
        <v>0</v>
      </c>
      <c r="I119" s="19">
        <f>SUM(I114*$D114+I115*$D115+I116*$D116+I117*$D117+I118*$D118)</f>
        <v>0</v>
      </c>
      <c r="J119" s="19">
        <f>SUM(J114*$D114+J115*$D115+J116*$D116+J117*$D117+J118*$D118)</f>
        <v>0</v>
      </c>
      <c r="K119" s="19">
        <f>SUM(K114*$D114+K115*$D115+K116*$D116+K117*$D117+K118*$D118)</f>
        <v>0</v>
      </c>
      <c r="L119" s="19">
        <f>SUM(L114*$D114+L115*$D115+L116*$D116+L117*$D117+L118*$D118)</f>
        <v>0</v>
      </c>
      <c r="M119" s="18"/>
    </row>
    <row r="120" spans="1:13" x14ac:dyDescent="0.25">
      <c r="A120" s="82" t="s">
        <v>181</v>
      </c>
      <c r="B120" s="83"/>
      <c r="C120" s="83"/>
      <c r="D120" s="84"/>
      <c r="E120" s="84"/>
      <c r="F120" s="85"/>
      <c r="G120" s="85"/>
      <c r="H120" s="83"/>
      <c r="I120" s="83"/>
      <c r="J120" s="83"/>
      <c r="K120" s="83"/>
      <c r="L120" s="86"/>
    </row>
    <row r="121" spans="1:13" x14ac:dyDescent="0.25">
      <c r="A121" s="75" t="s">
        <v>55</v>
      </c>
      <c r="B121" s="76" t="s">
        <v>180</v>
      </c>
      <c r="C121" s="76" t="s">
        <v>34</v>
      </c>
      <c r="D121" s="9">
        <v>81</v>
      </c>
      <c r="E121" s="9">
        <v>135</v>
      </c>
      <c r="F121" s="10">
        <f t="shared" ref="F121:F126" si="18">SUM(H121:L121)</f>
        <v>0</v>
      </c>
      <c r="G121" s="11">
        <f t="shared" ref="G121:G126" si="19">D121*F121</f>
        <v>0</v>
      </c>
      <c r="H121" s="181"/>
      <c r="I121" s="181"/>
      <c r="J121" s="181"/>
      <c r="K121" s="181"/>
      <c r="L121" s="182"/>
    </row>
    <row r="122" spans="1:13" x14ac:dyDescent="0.25">
      <c r="A122" s="75" t="s">
        <v>55</v>
      </c>
      <c r="B122" s="76" t="s">
        <v>180</v>
      </c>
      <c r="C122" s="76" t="s">
        <v>129</v>
      </c>
      <c r="D122" s="9">
        <v>84.6</v>
      </c>
      <c r="E122" s="9">
        <v>141</v>
      </c>
      <c r="F122" s="10">
        <f t="shared" si="18"/>
        <v>0</v>
      </c>
      <c r="G122" s="11">
        <f t="shared" si="19"/>
        <v>0</v>
      </c>
      <c r="H122" s="181"/>
      <c r="I122" s="181"/>
      <c r="J122" s="181"/>
      <c r="K122" s="181"/>
      <c r="L122" s="182"/>
    </row>
    <row r="123" spans="1:13" x14ac:dyDescent="0.25">
      <c r="A123" s="75" t="s">
        <v>55</v>
      </c>
      <c r="B123" s="76" t="s">
        <v>180</v>
      </c>
      <c r="C123" s="76" t="s">
        <v>35</v>
      </c>
      <c r="D123" s="9">
        <v>90</v>
      </c>
      <c r="E123" s="9">
        <v>150</v>
      </c>
      <c r="F123" s="10">
        <f t="shared" si="18"/>
        <v>0</v>
      </c>
      <c r="G123" s="11">
        <f t="shared" si="19"/>
        <v>0</v>
      </c>
      <c r="H123" s="181"/>
      <c r="I123" s="181"/>
      <c r="J123" s="181"/>
      <c r="K123" s="181"/>
      <c r="L123" s="182"/>
    </row>
    <row r="124" spans="1:13" x14ac:dyDescent="0.25">
      <c r="A124" s="75" t="s">
        <v>55</v>
      </c>
      <c r="B124" s="76" t="s">
        <v>180</v>
      </c>
      <c r="C124" s="76" t="s">
        <v>36</v>
      </c>
      <c r="D124" s="9">
        <v>99</v>
      </c>
      <c r="E124" s="9">
        <v>165</v>
      </c>
      <c r="F124" s="10">
        <f t="shared" si="18"/>
        <v>0</v>
      </c>
      <c r="G124" s="11">
        <f t="shared" si="19"/>
        <v>0</v>
      </c>
      <c r="H124" s="181"/>
      <c r="I124" s="181"/>
      <c r="J124" s="181"/>
      <c r="K124" s="181"/>
      <c r="L124" s="182"/>
    </row>
    <row r="125" spans="1:13" x14ac:dyDescent="0.25">
      <c r="A125" s="75" t="s">
        <v>55</v>
      </c>
      <c r="B125" s="76" t="s">
        <v>180</v>
      </c>
      <c r="C125" s="76" t="s">
        <v>130</v>
      </c>
      <c r="D125" s="9">
        <v>108</v>
      </c>
      <c r="E125" s="9">
        <v>180</v>
      </c>
      <c r="F125" s="10">
        <f t="shared" si="18"/>
        <v>0</v>
      </c>
      <c r="G125" s="11">
        <f t="shared" si="19"/>
        <v>0</v>
      </c>
      <c r="H125" s="181"/>
      <c r="I125" s="181"/>
      <c r="J125" s="181"/>
      <c r="K125" s="181"/>
      <c r="L125" s="182"/>
    </row>
    <row r="126" spans="1:13" x14ac:dyDescent="0.25">
      <c r="A126" s="93" t="s">
        <v>55</v>
      </c>
      <c r="B126" s="94" t="s">
        <v>180</v>
      </c>
      <c r="C126" s="94" t="s">
        <v>131</v>
      </c>
      <c r="D126" s="9">
        <v>117</v>
      </c>
      <c r="E126" s="9">
        <v>190</v>
      </c>
      <c r="F126" s="10">
        <f t="shared" si="18"/>
        <v>0</v>
      </c>
      <c r="G126" s="11">
        <f t="shared" si="19"/>
        <v>0</v>
      </c>
      <c r="H126" s="186"/>
      <c r="I126" s="186"/>
      <c r="J126" s="186"/>
      <c r="K126" s="186"/>
      <c r="L126" s="187"/>
    </row>
    <row r="127" spans="1:13" x14ac:dyDescent="0.25">
      <c r="A127" s="288" t="s">
        <v>76</v>
      </c>
      <c r="B127" s="289"/>
      <c r="C127" s="289"/>
      <c r="D127" s="87"/>
      <c r="E127" s="90"/>
      <c r="F127" s="88"/>
      <c r="G127" s="36"/>
      <c r="H127" s="19">
        <f>SUM(H121*$D121+H122*$D122+H123*$D123+H124*$D124+H125*$D125+H126*$D126)</f>
        <v>0</v>
      </c>
      <c r="I127" s="19">
        <f>SUM(I121*$D121+I122*$D122+I123*$D123+I124*$D124+I125*$D125+I126*$D126)</f>
        <v>0</v>
      </c>
      <c r="J127" s="19">
        <f>SUM(J121*$D121+J122*$D122+J123*$D123+J124*$D124+J125*$D125+J126*$D126)</f>
        <v>0</v>
      </c>
      <c r="K127" s="19">
        <f>SUM(K121*$D121+K122*$D122+K123*$D123+K124*$D124+K125*$D125+K126*$D126)</f>
        <v>0</v>
      </c>
      <c r="L127" s="20">
        <f>SUM(L121*$D121+L122*$D122+L123*$D123+L124*$D124+L125*$D125+L126*$D126)</f>
        <v>0</v>
      </c>
      <c r="M127" s="18"/>
    </row>
    <row r="128" spans="1:13" x14ac:dyDescent="0.25">
      <c r="A128" s="82" t="s">
        <v>182</v>
      </c>
      <c r="B128" s="83"/>
      <c r="C128" s="83"/>
      <c r="D128" s="84"/>
      <c r="E128" s="84"/>
      <c r="F128" s="85"/>
      <c r="G128" s="85"/>
      <c r="H128" s="83"/>
      <c r="I128" s="83"/>
      <c r="J128" s="83"/>
      <c r="K128" s="83"/>
      <c r="L128" s="86"/>
    </row>
    <row r="129" spans="1:13" x14ac:dyDescent="0.25">
      <c r="A129" s="75" t="s">
        <v>55</v>
      </c>
      <c r="B129" s="76" t="s">
        <v>178</v>
      </c>
      <c r="C129" s="76" t="s">
        <v>34</v>
      </c>
      <c r="D129" s="9">
        <v>81</v>
      </c>
      <c r="E129" s="9">
        <v>135</v>
      </c>
      <c r="F129" s="10">
        <f t="shared" ref="F129:F134" si="20">SUM(H129:L129)</f>
        <v>0</v>
      </c>
      <c r="G129" s="11">
        <f t="shared" ref="G129:G134" si="21">D129*F129</f>
        <v>0</v>
      </c>
      <c r="H129" s="181"/>
      <c r="I129" s="181"/>
      <c r="J129" s="181"/>
      <c r="K129" s="181"/>
      <c r="L129" s="182"/>
    </row>
    <row r="130" spans="1:13" x14ac:dyDescent="0.25">
      <c r="A130" s="75" t="s">
        <v>55</v>
      </c>
      <c r="B130" s="76" t="s">
        <v>178</v>
      </c>
      <c r="C130" s="76" t="s">
        <v>129</v>
      </c>
      <c r="D130" s="9">
        <v>84.6</v>
      </c>
      <c r="E130" s="9">
        <v>141</v>
      </c>
      <c r="F130" s="10">
        <f t="shared" si="20"/>
        <v>0</v>
      </c>
      <c r="G130" s="11">
        <f t="shared" si="21"/>
        <v>0</v>
      </c>
      <c r="H130" s="181"/>
      <c r="I130" s="181"/>
      <c r="J130" s="181"/>
      <c r="K130" s="181"/>
      <c r="L130" s="182"/>
    </row>
    <row r="131" spans="1:13" x14ac:dyDescent="0.25">
      <c r="A131" s="75" t="s">
        <v>55</v>
      </c>
      <c r="B131" s="76" t="s">
        <v>178</v>
      </c>
      <c r="C131" s="76" t="s">
        <v>35</v>
      </c>
      <c r="D131" s="9">
        <v>90</v>
      </c>
      <c r="E131" s="9">
        <v>150</v>
      </c>
      <c r="F131" s="10">
        <f t="shared" si="20"/>
        <v>0</v>
      </c>
      <c r="G131" s="11">
        <f t="shared" si="21"/>
        <v>0</v>
      </c>
      <c r="H131" s="181"/>
      <c r="I131" s="181"/>
      <c r="J131" s="181"/>
      <c r="K131" s="181"/>
      <c r="L131" s="182"/>
    </row>
    <row r="132" spans="1:13" x14ac:dyDescent="0.25">
      <c r="A132" s="75" t="s">
        <v>55</v>
      </c>
      <c r="B132" s="76" t="s">
        <v>178</v>
      </c>
      <c r="C132" s="76" t="s">
        <v>36</v>
      </c>
      <c r="D132" s="9">
        <v>99</v>
      </c>
      <c r="E132" s="9">
        <v>165</v>
      </c>
      <c r="F132" s="10">
        <f t="shared" si="20"/>
        <v>0</v>
      </c>
      <c r="G132" s="11">
        <f t="shared" si="21"/>
        <v>0</v>
      </c>
      <c r="H132" s="181"/>
      <c r="I132" s="181"/>
      <c r="J132" s="181"/>
      <c r="K132" s="181"/>
      <c r="L132" s="182"/>
    </row>
    <row r="133" spans="1:13" x14ac:dyDescent="0.25">
      <c r="A133" s="75" t="s">
        <v>55</v>
      </c>
      <c r="B133" s="76" t="s">
        <v>178</v>
      </c>
      <c r="C133" s="76" t="s">
        <v>130</v>
      </c>
      <c r="D133" s="9">
        <v>108</v>
      </c>
      <c r="E133" s="9">
        <v>180</v>
      </c>
      <c r="F133" s="10">
        <f t="shared" si="20"/>
        <v>0</v>
      </c>
      <c r="G133" s="11">
        <f t="shared" si="21"/>
        <v>0</v>
      </c>
      <c r="H133" s="181"/>
      <c r="I133" s="181"/>
      <c r="J133" s="181"/>
      <c r="K133" s="181"/>
      <c r="L133" s="182"/>
    </row>
    <row r="134" spans="1:13" x14ac:dyDescent="0.25">
      <c r="A134" s="93" t="s">
        <v>55</v>
      </c>
      <c r="B134" s="94" t="s">
        <v>178</v>
      </c>
      <c r="C134" s="94" t="s">
        <v>131</v>
      </c>
      <c r="D134" s="9">
        <v>117</v>
      </c>
      <c r="E134" s="9">
        <v>190</v>
      </c>
      <c r="F134" s="10">
        <f t="shared" si="20"/>
        <v>0</v>
      </c>
      <c r="G134" s="11">
        <f t="shared" si="21"/>
        <v>0</v>
      </c>
      <c r="H134" s="186"/>
      <c r="I134" s="186"/>
      <c r="J134" s="186"/>
      <c r="K134" s="186"/>
      <c r="L134" s="187"/>
    </row>
    <row r="135" spans="1:13" x14ac:dyDescent="0.25">
      <c r="A135" s="288" t="s">
        <v>76</v>
      </c>
      <c r="B135" s="289"/>
      <c r="C135" s="289"/>
      <c r="D135" s="87"/>
      <c r="E135" s="90"/>
      <c r="F135" s="88"/>
      <c r="G135" s="36"/>
      <c r="H135" s="19">
        <f>SUM(H129*$D129+H130*$D130+H131*$D131+H132*$D132+H133*$D133+H134*$D134)</f>
        <v>0</v>
      </c>
      <c r="I135" s="19">
        <f>SUM(I129*$D129+I130*$D130+I131*$D131+I132*$D132+I133*$D133+I134*$D134)</f>
        <v>0</v>
      </c>
      <c r="J135" s="19">
        <f>SUM(J129*$D129+J130*$D130+J131*$D131+J132*$D132+J133*$D133+J134*$D134)</f>
        <v>0</v>
      </c>
      <c r="K135" s="19">
        <f>SUM(K129*$D129+K130*$D130+K131*$D131+K132*$D132+K133*$D133+K134*$D134)</f>
        <v>0</v>
      </c>
      <c r="L135" s="20">
        <f>SUM(L129*$D129+L130*$D130+L131*$D131+L132*$D132+L133*$D133+L134*$D134)</f>
        <v>0</v>
      </c>
      <c r="M135" s="18"/>
    </row>
    <row r="136" spans="1:13" x14ac:dyDescent="0.25">
      <c r="A136" s="82" t="s">
        <v>132</v>
      </c>
      <c r="B136" s="83"/>
      <c r="C136" s="83"/>
      <c r="D136" s="84"/>
      <c r="E136" s="84"/>
      <c r="F136" s="85"/>
      <c r="G136" s="85"/>
      <c r="H136" s="83"/>
      <c r="I136" s="83"/>
      <c r="J136" s="83"/>
      <c r="K136" s="83"/>
      <c r="L136" s="86"/>
    </row>
    <row r="137" spans="1:13" x14ac:dyDescent="0.25">
      <c r="A137" s="75" t="s">
        <v>55</v>
      </c>
      <c r="B137" s="76" t="s">
        <v>52</v>
      </c>
      <c r="C137" s="76" t="s">
        <v>34</v>
      </c>
      <c r="D137" s="9">
        <v>81</v>
      </c>
      <c r="E137" s="9">
        <v>135</v>
      </c>
      <c r="F137" s="10">
        <f t="shared" ref="F137:F142" si="22">SUM(H137:L137)</f>
        <v>0</v>
      </c>
      <c r="G137" s="11">
        <f t="shared" ref="G137:G142" si="23">D137*F137</f>
        <v>0</v>
      </c>
      <c r="H137" s="181"/>
      <c r="I137" s="181"/>
      <c r="J137" s="181"/>
      <c r="K137" s="181"/>
      <c r="L137" s="182"/>
    </row>
    <row r="138" spans="1:13" x14ac:dyDescent="0.25">
      <c r="A138" s="75" t="s">
        <v>55</v>
      </c>
      <c r="B138" s="76" t="s">
        <v>52</v>
      </c>
      <c r="C138" s="76" t="s">
        <v>129</v>
      </c>
      <c r="D138" s="9">
        <v>84.6</v>
      </c>
      <c r="E138" s="9">
        <v>141</v>
      </c>
      <c r="F138" s="10">
        <f t="shared" si="22"/>
        <v>0</v>
      </c>
      <c r="G138" s="11">
        <f t="shared" si="23"/>
        <v>0</v>
      </c>
      <c r="H138" s="181"/>
      <c r="I138" s="181"/>
      <c r="J138" s="181"/>
      <c r="K138" s="181"/>
      <c r="L138" s="182"/>
    </row>
    <row r="139" spans="1:13" x14ac:dyDescent="0.25">
      <c r="A139" s="75" t="s">
        <v>55</v>
      </c>
      <c r="B139" s="76" t="s">
        <v>52</v>
      </c>
      <c r="C139" s="76" t="s">
        <v>35</v>
      </c>
      <c r="D139" s="9">
        <v>90</v>
      </c>
      <c r="E139" s="9">
        <v>150</v>
      </c>
      <c r="F139" s="10">
        <f t="shared" si="22"/>
        <v>0</v>
      </c>
      <c r="G139" s="11">
        <f t="shared" si="23"/>
        <v>0</v>
      </c>
      <c r="H139" s="181"/>
      <c r="I139" s="181"/>
      <c r="J139" s="181"/>
      <c r="K139" s="181"/>
      <c r="L139" s="182"/>
    </row>
    <row r="140" spans="1:13" x14ac:dyDescent="0.25">
      <c r="A140" s="75" t="s">
        <v>55</v>
      </c>
      <c r="B140" s="76" t="s">
        <v>52</v>
      </c>
      <c r="C140" s="76" t="s">
        <v>36</v>
      </c>
      <c r="D140" s="9">
        <v>99</v>
      </c>
      <c r="E140" s="9">
        <v>165</v>
      </c>
      <c r="F140" s="10">
        <f t="shared" si="22"/>
        <v>0</v>
      </c>
      <c r="G140" s="11">
        <f t="shared" si="23"/>
        <v>0</v>
      </c>
      <c r="H140" s="181"/>
      <c r="I140" s="181"/>
      <c r="J140" s="181"/>
      <c r="K140" s="181"/>
      <c r="L140" s="182"/>
    </row>
    <row r="141" spans="1:13" x14ac:dyDescent="0.25">
      <c r="A141" s="75" t="s">
        <v>55</v>
      </c>
      <c r="B141" s="76" t="s">
        <v>52</v>
      </c>
      <c r="C141" s="76" t="s">
        <v>130</v>
      </c>
      <c r="D141" s="9">
        <v>108</v>
      </c>
      <c r="E141" s="9">
        <v>180</v>
      </c>
      <c r="F141" s="10">
        <f t="shared" si="22"/>
        <v>0</v>
      </c>
      <c r="G141" s="11">
        <f t="shared" si="23"/>
        <v>0</v>
      </c>
      <c r="H141" s="181"/>
      <c r="I141" s="181"/>
      <c r="J141" s="181"/>
      <c r="K141" s="181"/>
      <c r="L141" s="182"/>
    </row>
    <row r="142" spans="1:13" x14ac:dyDescent="0.25">
      <c r="A142" s="93" t="s">
        <v>55</v>
      </c>
      <c r="B142" s="94" t="s">
        <v>52</v>
      </c>
      <c r="C142" s="94" t="s">
        <v>131</v>
      </c>
      <c r="D142" s="9">
        <v>117</v>
      </c>
      <c r="E142" s="9">
        <v>190</v>
      </c>
      <c r="F142" s="10">
        <f t="shared" si="22"/>
        <v>0</v>
      </c>
      <c r="G142" s="11">
        <f t="shared" si="23"/>
        <v>0</v>
      </c>
      <c r="H142" s="186"/>
      <c r="I142" s="186"/>
      <c r="J142" s="186"/>
      <c r="K142" s="186"/>
      <c r="L142" s="187"/>
    </row>
    <row r="143" spans="1:13" x14ac:dyDescent="0.25">
      <c r="A143" s="288" t="s">
        <v>75</v>
      </c>
      <c r="B143" s="289"/>
      <c r="C143" s="289"/>
      <c r="D143" s="87"/>
      <c r="E143" s="87"/>
      <c r="F143" s="88"/>
      <c r="G143" s="36"/>
      <c r="H143" s="19">
        <f>SUM(H137*$D137+H138*$D138+H139*$D139+H140*$D140+H141*$D141+H142*$D142)</f>
        <v>0</v>
      </c>
      <c r="I143" s="19">
        <f>SUM(I137*$D137+I138*$D138+I139*$D139+I140*$D140+I141*$D141+I142*$D142)</f>
        <v>0</v>
      </c>
      <c r="J143" s="19">
        <f>SUM(J137*$D137+J138*$D138+J139*$D139+J140*$D140+J141*$D141+J142*$D142)</f>
        <v>0</v>
      </c>
      <c r="K143" s="19">
        <f>SUM(K137*$D137+K138*$D138+K139*$D139+K140*$D140+K141*$D141+K142*$D142)</f>
        <v>0</v>
      </c>
      <c r="L143" s="20">
        <f>SUM(L137*$D137+L138*$D138+L139*$D139+L140*$D140+L141*$D141+L142*$D142)</f>
        <v>0</v>
      </c>
      <c r="M143" s="18"/>
    </row>
    <row r="144" spans="1:13" x14ac:dyDescent="0.25">
      <c r="A144" s="82" t="s">
        <v>56</v>
      </c>
      <c r="B144" s="83"/>
      <c r="C144" s="83"/>
      <c r="D144" s="84"/>
      <c r="E144" s="84"/>
      <c r="F144" s="85"/>
      <c r="G144" s="85"/>
      <c r="H144" s="83"/>
      <c r="I144" s="83"/>
      <c r="J144" s="83"/>
      <c r="K144" s="83"/>
      <c r="L144" s="86"/>
    </row>
    <row r="145" spans="1:13" x14ac:dyDescent="0.25">
      <c r="A145" s="75" t="s">
        <v>57</v>
      </c>
      <c r="B145" s="76" t="s">
        <v>31</v>
      </c>
      <c r="C145" s="77">
        <v>0</v>
      </c>
      <c r="D145" s="9">
        <v>99</v>
      </c>
      <c r="E145" s="9">
        <v>165</v>
      </c>
      <c r="F145" s="10">
        <f t="shared" ref="F145:F150" si="24">SUM(H145:L145)</f>
        <v>0</v>
      </c>
      <c r="G145" s="11">
        <f t="shared" ref="G145:G150" si="25">D145*F145</f>
        <v>0</v>
      </c>
      <c r="H145" s="181"/>
      <c r="I145" s="181"/>
      <c r="J145" s="181"/>
      <c r="K145" s="181"/>
      <c r="L145" s="182"/>
    </row>
    <row r="146" spans="1:13" x14ac:dyDescent="0.25">
      <c r="A146" s="75" t="s">
        <v>57</v>
      </c>
      <c r="B146" s="76" t="s">
        <v>31</v>
      </c>
      <c r="C146" s="77">
        <v>1</v>
      </c>
      <c r="D146" s="9">
        <v>102.6</v>
      </c>
      <c r="E146" s="9">
        <v>171</v>
      </c>
      <c r="F146" s="10">
        <f t="shared" si="24"/>
        <v>0</v>
      </c>
      <c r="G146" s="11">
        <f t="shared" si="25"/>
        <v>0</v>
      </c>
      <c r="H146" s="181"/>
      <c r="I146" s="181"/>
      <c r="J146" s="181"/>
      <c r="K146" s="181"/>
      <c r="L146" s="182"/>
    </row>
    <row r="147" spans="1:13" x14ac:dyDescent="0.25">
      <c r="A147" s="75" t="s">
        <v>57</v>
      </c>
      <c r="B147" s="76" t="s">
        <v>31</v>
      </c>
      <c r="C147" s="77">
        <v>1.5</v>
      </c>
      <c r="D147" s="9">
        <v>106.2</v>
      </c>
      <c r="E147" s="9">
        <v>177</v>
      </c>
      <c r="F147" s="10">
        <f t="shared" si="24"/>
        <v>0</v>
      </c>
      <c r="G147" s="11">
        <f t="shared" si="25"/>
        <v>0</v>
      </c>
      <c r="H147" s="181"/>
      <c r="I147" s="181"/>
      <c r="J147" s="181"/>
      <c r="K147" s="181"/>
      <c r="L147" s="182"/>
    </row>
    <row r="148" spans="1:13" x14ac:dyDescent="0.25">
      <c r="A148" s="75" t="s">
        <v>57</v>
      </c>
      <c r="B148" s="76" t="s">
        <v>31</v>
      </c>
      <c r="C148" s="77">
        <v>2</v>
      </c>
      <c r="D148" s="9">
        <v>113.4</v>
      </c>
      <c r="E148" s="9">
        <v>189</v>
      </c>
      <c r="F148" s="10">
        <f t="shared" si="24"/>
        <v>0</v>
      </c>
      <c r="G148" s="11">
        <f t="shared" si="25"/>
        <v>0</v>
      </c>
      <c r="H148" s="181"/>
      <c r="I148" s="181"/>
      <c r="J148" s="181"/>
      <c r="K148" s="181"/>
      <c r="L148" s="182"/>
    </row>
    <row r="149" spans="1:13" x14ac:dyDescent="0.25">
      <c r="A149" s="75" t="s">
        <v>57</v>
      </c>
      <c r="B149" s="76" t="s">
        <v>31</v>
      </c>
      <c r="C149" s="77">
        <v>3</v>
      </c>
      <c r="D149" s="9">
        <v>120.6</v>
      </c>
      <c r="E149" s="9">
        <v>201</v>
      </c>
      <c r="F149" s="10">
        <f t="shared" si="24"/>
        <v>0</v>
      </c>
      <c r="G149" s="11">
        <f t="shared" si="25"/>
        <v>0</v>
      </c>
      <c r="H149" s="181"/>
      <c r="I149" s="181"/>
      <c r="J149" s="181"/>
      <c r="K149" s="181"/>
      <c r="L149" s="182"/>
    </row>
    <row r="150" spans="1:13" x14ac:dyDescent="0.25">
      <c r="A150" s="93" t="s">
        <v>57</v>
      </c>
      <c r="B150" s="94" t="s">
        <v>31</v>
      </c>
      <c r="C150" s="95">
        <v>4</v>
      </c>
      <c r="D150" s="9">
        <v>126</v>
      </c>
      <c r="E150" s="9">
        <v>210</v>
      </c>
      <c r="F150" s="10">
        <f t="shared" si="24"/>
        <v>0</v>
      </c>
      <c r="G150" s="11">
        <f t="shared" si="25"/>
        <v>0</v>
      </c>
      <c r="H150" s="186"/>
      <c r="I150" s="186"/>
      <c r="J150" s="186"/>
      <c r="K150" s="186"/>
      <c r="L150" s="187"/>
    </row>
    <row r="151" spans="1:13" x14ac:dyDescent="0.25">
      <c r="A151" s="288" t="s">
        <v>77</v>
      </c>
      <c r="B151" s="289"/>
      <c r="C151" s="289"/>
      <c r="D151" s="87"/>
      <c r="E151" s="90"/>
      <c r="F151" s="88"/>
      <c r="G151" s="98"/>
      <c r="H151" s="19">
        <f>SUM(H145*$D145+H146*$D146+H147*$D147+H148*$D148+H149*$D149+H150*$D150)</f>
        <v>0</v>
      </c>
      <c r="I151" s="19">
        <f>SUM(I145*$D145+I146*$D146+I147*$D147+I148*$D148+I149*$D149+I150*$D150)</f>
        <v>0</v>
      </c>
      <c r="J151" s="19">
        <f>SUM(J145*$D145+J146*$D146+J147*$D147+J148*$D148+J149*$D149+J150*$D150)</f>
        <v>0</v>
      </c>
      <c r="K151" s="19">
        <f>SUM(K145*$D145+K146*$D146+K147*$D147+K148*$D148+K149*$D149+K150*$D150)</f>
        <v>0</v>
      </c>
      <c r="L151" s="20">
        <f>SUM(L145*$D145+L146*$D146+L147*$D147+L148*$D148+L149*$D149+L150*$D150)</f>
        <v>0</v>
      </c>
      <c r="M151" s="18"/>
    </row>
    <row r="152" spans="1:13" x14ac:dyDescent="0.25">
      <c r="A152" s="82" t="s">
        <v>58</v>
      </c>
      <c r="B152" s="83"/>
      <c r="C152" s="83"/>
      <c r="D152" s="84"/>
      <c r="E152" s="84"/>
      <c r="F152" s="85"/>
      <c r="G152" s="85"/>
      <c r="H152" s="83"/>
      <c r="I152" s="83"/>
      <c r="J152" s="83"/>
      <c r="K152" s="83"/>
      <c r="L152" s="86"/>
    </row>
    <row r="153" spans="1:13" x14ac:dyDescent="0.25">
      <c r="A153" s="75" t="s">
        <v>57</v>
      </c>
      <c r="B153" s="76" t="s">
        <v>32</v>
      </c>
      <c r="C153" s="77">
        <v>0</v>
      </c>
      <c r="D153" s="9">
        <v>99</v>
      </c>
      <c r="E153" s="9">
        <v>165</v>
      </c>
      <c r="F153" s="10">
        <f t="shared" ref="F153:F158" si="26">SUM(H153:L153)</f>
        <v>0</v>
      </c>
      <c r="G153" s="11">
        <f t="shared" ref="G153:G158" si="27">D153*F153</f>
        <v>0</v>
      </c>
      <c r="H153" s="181"/>
      <c r="I153" s="181"/>
      <c r="J153" s="181"/>
      <c r="K153" s="181"/>
      <c r="L153" s="182"/>
    </row>
    <row r="154" spans="1:13" x14ac:dyDescent="0.25">
      <c r="A154" s="75" t="s">
        <v>57</v>
      </c>
      <c r="B154" s="76" t="s">
        <v>32</v>
      </c>
      <c r="C154" s="77">
        <v>1</v>
      </c>
      <c r="D154" s="9">
        <v>102.6</v>
      </c>
      <c r="E154" s="9">
        <v>171</v>
      </c>
      <c r="F154" s="10">
        <f t="shared" si="26"/>
        <v>0</v>
      </c>
      <c r="G154" s="11">
        <f t="shared" si="27"/>
        <v>0</v>
      </c>
      <c r="H154" s="181"/>
      <c r="I154" s="181"/>
      <c r="J154" s="181"/>
      <c r="K154" s="181"/>
      <c r="L154" s="182"/>
    </row>
    <row r="155" spans="1:13" x14ac:dyDescent="0.25">
      <c r="A155" s="75" t="s">
        <v>57</v>
      </c>
      <c r="B155" s="76" t="s">
        <v>32</v>
      </c>
      <c r="C155" s="77">
        <v>1.5</v>
      </c>
      <c r="D155" s="9">
        <v>106.2</v>
      </c>
      <c r="E155" s="9">
        <v>177</v>
      </c>
      <c r="F155" s="10">
        <f t="shared" si="26"/>
        <v>0</v>
      </c>
      <c r="G155" s="11">
        <f t="shared" si="27"/>
        <v>0</v>
      </c>
      <c r="H155" s="181"/>
      <c r="I155" s="181"/>
      <c r="J155" s="181"/>
      <c r="K155" s="181"/>
      <c r="L155" s="182"/>
    </row>
    <row r="156" spans="1:13" x14ac:dyDescent="0.25">
      <c r="A156" s="75" t="s">
        <v>57</v>
      </c>
      <c r="B156" s="76" t="s">
        <v>32</v>
      </c>
      <c r="C156" s="77">
        <v>2</v>
      </c>
      <c r="D156" s="9">
        <v>113.4</v>
      </c>
      <c r="E156" s="9">
        <v>189</v>
      </c>
      <c r="F156" s="10">
        <f t="shared" si="26"/>
        <v>0</v>
      </c>
      <c r="G156" s="11">
        <f t="shared" si="27"/>
        <v>0</v>
      </c>
      <c r="H156" s="181"/>
      <c r="I156" s="181"/>
      <c r="J156" s="181"/>
      <c r="K156" s="181"/>
      <c r="L156" s="182"/>
    </row>
    <row r="157" spans="1:13" x14ac:dyDescent="0.25">
      <c r="A157" s="75" t="s">
        <v>57</v>
      </c>
      <c r="B157" s="76" t="s">
        <v>32</v>
      </c>
      <c r="C157" s="77">
        <v>3</v>
      </c>
      <c r="D157" s="9">
        <v>120.6</v>
      </c>
      <c r="E157" s="9">
        <v>201</v>
      </c>
      <c r="F157" s="10">
        <f t="shared" si="26"/>
        <v>0</v>
      </c>
      <c r="G157" s="11">
        <f t="shared" si="27"/>
        <v>0</v>
      </c>
      <c r="H157" s="181"/>
      <c r="I157" s="181"/>
      <c r="J157" s="181"/>
      <c r="K157" s="181"/>
      <c r="L157" s="182"/>
    </row>
    <row r="158" spans="1:13" x14ac:dyDescent="0.25">
      <c r="A158" s="93" t="s">
        <v>57</v>
      </c>
      <c r="B158" s="94" t="s">
        <v>32</v>
      </c>
      <c r="C158" s="95">
        <v>4</v>
      </c>
      <c r="D158" s="9">
        <v>126</v>
      </c>
      <c r="E158" s="9">
        <v>210</v>
      </c>
      <c r="F158" s="10">
        <f t="shared" si="26"/>
        <v>0</v>
      </c>
      <c r="G158" s="11">
        <f t="shared" si="27"/>
        <v>0</v>
      </c>
      <c r="H158" s="186"/>
      <c r="I158" s="186"/>
      <c r="J158" s="186"/>
      <c r="K158" s="186"/>
      <c r="L158" s="187"/>
    </row>
    <row r="159" spans="1:13" x14ac:dyDescent="0.25">
      <c r="A159" s="290" t="s">
        <v>78</v>
      </c>
      <c r="B159" s="291"/>
      <c r="C159" s="291"/>
      <c r="D159" s="14"/>
      <c r="E159" s="87"/>
      <c r="F159" s="88"/>
      <c r="G159" s="89"/>
      <c r="H159" s="19">
        <f>SUM(H153*$D153+H154*$D154+H155*$D155+H156*$D156+H157*$D157+H158*$D158)</f>
        <v>0</v>
      </c>
      <c r="I159" s="19">
        <f>SUM(I153*$D153+I154*$D154+I155*$D155+I156*$D156+I157*$D157+I158*$D158)</f>
        <v>0</v>
      </c>
      <c r="J159" s="19">
        <f>SUM(J153*$D153+J154*$D154+J155*$D155+J156*$D156+J157*$D157+J158*$D158)</f>
        <v>0</v>
      </c>
      <c r="K159" s="19">
        <f>SUM(K153*$D153+K154*$D154+K155*$D155+K156*$D156+K157*$D157+K158*$D158)</f>
        <v>0</v>
      </c>
      <c r="L159" s="20">
        <f>SUM(L153*$D153+L154*$D154+L155*$D155+L156*$D156+L157*$D157+L158*$D158)</f>
        <v>0</v>
      </c>
      <c r="M159" s="18"/>
    </row>
    <row r="160" spans="1:13" x14ac:dyDescent="0.25">
      <c r="A160" s="82" t="s">
        <v>59</v>
      </c>
      <c r="B160" s="83"/>
      <c r="C160" s="83"/>
      <c r="D160" s="84"/>
      <c r="E160" s="84"/>
      <c r="F160" s="85"/>
      <c r="G160" s="85"/>
      <c r="H160" s="83"/>
      <c r="I160" s="83"/>
      <c r="J160" s="83"/>
      <c r="K160" s="83"/>
      <c r="L160" s="86"/>
    </row>
    <row r="161" spans="1:13" x14ac:dyDescent="0.25">
      <c r="A161" s="75" t="s">
        <v>57</v>
      </c>
      <c r="B161" s="76" t="s">
        <v>45</v>
      </c>
      <c r="C161" s="77">
        <v>0</v>
      </c>
      <c r="D161" s="9">
        <v>99</v>
      </c>
      <c r="E161" s="9">
        <v>165</v>
      </c>
      <c r="F161" s="10">
        <f t="shared" ref="F161:F166" si="28">SUM(H161:L161)</f>
        <v>0</v>
      </c>
      <c r="G161" s="11">
        <f t="shared" ref="G161:G166" si="29">D161*F161</f>
        <v>0</v>
      </c>
      <c r="H161" s="181"/>
      <c r="I161" s="181"/>
      <c r="J161" s="181"/>
      <c r="K161" s="181"/>
      <c r="L161" s="182"/>
    </row>
    <row r="162" spans="1:13" x14ac:dyDescent="0.25">
      <c r="A162" s="75" t="s">
        <v>57</v>
      </c>
      <c r="B162" s="76" t="s">
        <v>45</v>
      </c>
      <c r="C162" s="77">
        <v>1</v>
      </c>
      <c r="D162" s="9">
        <v>102.6</v>
      </c>
      <c r="E162" s="9">
        <v>171</v>
      </c>
      <c r="F162" s="10">
        <f t="shared" si="28"/>
        <v>0</v>
      </c>
      <c r="G162" s="11">
        <f t="shared" si="29"/>
        <v>0</v>
      </c>
      <c r="H162" s="181"/>
      <c r="I162" s="181"/>
      <c r="J162" s="181"/>
      <c r="K162" s="181"/>
      <c r="L162" s="182"/>
    </row>
    <row r="163" spans="1:13" x14ac:dyDescent="0.25">
      <c r="A163" s="75" t="s">
        <v>57</v>
      </c>
      <c r="B163" s="76" t="s">
        <v>45</v>
      </c>
      <c r="C163" s="77">
        <v>1.5</v>
      </c>
      <c r="D163" s="9">
        <v>106.2</v>
      </c>
      <c r="E163" s="9">
        <v>177</v>
      </c>
      <c r="F163" s="10">
        <f t="shared" si="28"/>
        <v>0</v>
      </c>
      <c r="G163" s="11">
        <f t="shared" si="29"/>
        <v>0</v>
      </c>
      <c r="H163" s="181"/>
      <c r="I163" s="181"/>
      <c r="J163" s="181"/>
      <c r="K163" s="181"/>
      <c r="L163" s="182"/>
    </row>
    <row r="164" spans="1:13" x14ac:dyDescent="0.25">
      <c r="A164" s="75" t="s">
        <v>57</v>
      </c>
      <c r="B164" s="76" t="s">
        <v>45</v>
      </c>
      <c r="C164" s="77">
        <v>2</v>
      </c>
      <c r="D164" s="9">
        <v>113.4</v>
      </c>
      <c r="E164" s="9">
        <v>189</v>
      </c>
      <c r="F164" s="10">
        <f t="shared" si="28"/>
        <v>0</v>
      </c>
      <c r="G164" s="11">
        <f t="shared" si="29"/>
        <v>0</v>
      </c>
      <c r="H164" s="181"/>
      <c r="I164" s="181"/>
      <c r="J164" s="181"/>
      <c r="K164" s="181"/>
      <c r="L164" s="182"/>
    </row>
    <row r="165" spans="1:13" x14ac:dyDescent="0.25">
      <c r="A165" s="75" t="s">
        <v>57</v>
      </c>
      <c r="B165" s="76" t="s">
        <v>45</v>
      </c>
      <c r="C165" s="77">
        <v>3</v>
      </c>
      <c r="D165" s="9">
        <v>120.6</v>
      </c>
      <c r="E165" s="9">
        <v>201</v>
      </c>
      <c r="F165" s="10">
        <f t="shared" si="28"/>
        <v>0</v>
      </c>
      <c r="G165" s="11">
        <f t="shared" si="29"/>
        <v>0</v>
      </c>
      <c r="H165" s="181"/>
      <c r="I165" s="181"/>
      <c r="J165" s="181"/>
      <c r="K165" s="181"/>
      <c r="L165" s="182"/>
    </row>
    <row r="166" spans="1:13" x14ac:dyDescent="0.25">
      <c r="A166" s="93" t="s">
        <v>57</v>
      </c>
      <c r="B166" s="94" t="s">
        <v>45</v>
      </c>
      <c r="C166" s="95">
        <v>4</v>
      </c>
      <c r="D166" s="9">
        <v>126</v>
      </c>
      <c r="E166" s="9">
        <v>210</v>
      </c>
      <c r="F166" s="10">
        <f t="shared" si="28"/>
        <v>0</v>
      </c>
      <c r="G166" s="11">
        <f t="shared" si="29"/>
        <v>0</v>
      </c>
      <c r="H166" s="186"/>
      <c r="I166" s="186"/>
      <c r="J166" s="186"/>
      <c r="K166" s="186"/>
      <c r="L166" s="187"/>
    </row>
    <row r="167" spans="1:13" x14ac:dyDescent="0.25">
      <c r="A167" s="288" t="s">
        <v>79</v>
      </c>
      <c r="B167" s="289"/>
      <c r="C167" s="289"/>
      <c r="D167" s="87"/>
      <c r="E167" s="87"/>
      <c r="F167" s="99"/>
      <c r="G167" s="98"/>
      <c r="H167" s="19">
        <f>SUM(H161*$D161+H162*$D162+H163*$D163+H164*$D164+H165*$D165+H166*$D166)</f>
        <v>0</v>
      </c>
      <c r="I167" s="19">
        <f>SUM(I161*$D161+I162*$D162+I163*$D163+I164*$D164+I165*$D165+I166*$D166)</f>
        <v>0</v>
      </c>
      <c r="J167" s="19">
        <f>SUM(J161*$D161+J162*$D162+J163*$D163+J164*$D164+J165*$D165+J166*$D166)</f>
        <v>0</v>
      </c>
      <c r="K167" s="19">
        <f>SUM(K161*$D161+K162*$D162+K163*$D163+K164*$D164+K165*$D165+K166*$D166)</f>
        <v>0</v>
      </c>
      <c r="L167" s="20">
        <f>SUM(L161*$D161+L162*$D162+L163*$D163+L164*$D164+L165*$D165+L166*$D166)</f>
        <v>0</v>
      </c>
      <c r="M167" s="18"/>
    </row>
    <row r="168" spans="1:13" x14ac:dyDescent="0.25">
      <c r="A168" s="82" t="s">
        <v>60</v>
      </c>
      <c r="B168" s="83"/>
      <c r="C168" s="83"/>
      <c r="D168" s="84"/>
      <c r="E168" s="84"/>
      <c r="F168" s="85"/>
      <c r="G168" s="85"/>
      <c r="H168" s="83"/>
      <c r="I168" s="83"/>
      <c r="J168" s="83"/>
      <c r="K168" s="83"/>
      <c r="L168" s="86"/>
    </row>
    <row r="169" spans="1:13" x14ac:dyDescent="0.25">
      <c r="A169" s="75" t="s">
        <v>61</v>
      </c>
      <c r="B169" s="76" t="s">
        <v>31</v>
      </c>
      <c r="C169" s="77">
        <v>1</v>
      </c>
      <c r="D169" s="9">
        <v>171</v>
      </c>
      <c r="E169" s="9">
        <v>285</v>
      </c>
      <c r="F169" s="10">
        <f t="shared" ref="F169:F174" si="30">SUM(H169:L169)</f>
        <v>0</v>
      </c>
      <c r="G169" s="11">
        <f t="shared" ref="G169:G174" si="31">D169*F169</f>
        <v>0</v>
      </c>
      <c r="H169" s="181"/>
      <c r="I169" s="181"/>
      <c r="J169" s="181"/>
      <c r="K169" s="181"/>
      <c r="L169" s="182"/>
    </row>
    <row r="170" spans="1:13" x14ac:dyDescent="0.25">
      <c r="A170" s="75" t="s">
        <v>61</v>
      </c>
      <c r="B170" s="76" t="s">
        <v>31</v>
      </c>
      <c r="C170" s="77">
        <v>1.5</v>
      </c>
      <c r="D170" s="9">
        <v>180</v>
      </c>
      <c r="E170" s="9">
        <v>300</v>
      </c>
      <c r="F170" s="10">
        <f t="shared" si="30"/>
        <v>0</v>
      </c>
      <c r="G170" s="11">
        <f t="shared" si="31"/>
        <v>0</v>
      </c>
      <c r="H170" s="181"/>
      <c r="I170" s="181"/>
      <c r="J170" s="181"/>
      <c r="K170" s="181"/>
      <c r="L170" s="182"/>
    </row>
    <row r="171" spans="1:13" x14ac:dyDescent="0.25">
      <c r="A171" s="75" t="s">
        <v>61</v>
      </c>
      <c r="B171" s="76" t="s">
        <v>31</v>
      </c>
      <c r="C171" s="77">
        <v>2</v>
      </c>
      <c r="D171" s="9">
        <v>190.8</v>
      </c>
      <c r="E171" s="9">
        <v>318</v>
      </c>
      <c r="F171" s="10">
        <f t="shared" si="30"/>
        <v>0</v>
      </c>
      <c r="G171" s="11">
        <f t="shared" si="31"/>
        <v>0</v>
      </c>
      <c r="H171" s="181"/>
      <c r="I171" s="181"/>
      <c r="J171" s="181"/>
      <c r="K171" s="181"/>
      <c r="L171" s="182"/>
    </row>
    <row r="172" spans="1:13" x14ac:dyDescent="0.25">
      <c r="A172" s="75" t="s">
        <v>61</v>
      </c>
      <c r="B172" s="76" t="s">
        <v>31</v>
      </c>
      <c r="C172" s="77">
        <v>3</v>
      </c>
      <c r="D172" s="9">
        <v>198</v>
      </c>
      <c r="E172" s="9">
        <v>330</v>
      </c>
      <c r="F172" s="10">
        <f t="shared" si="30"/>
        <v>0</v>
      </c>
      <c r="G172" s="11">
        <f t="shared" si="31"/>
        <v>0</v>
      </c>
      <c r="H172" s="181"/>
      <c r="I172" s="181"/>
      <c r="J172" s="181"/>
      <c r="K172" s="181"/>
      <c r="L172" s="182"/>
    </row>
    <row r="173" spans="1:13" x14ac:dyDescent="0.25">
      <c r="A173" s="75" t="s">
        <v>61</v>
      </c>
      <c r="B173" s="76" t="s">
        <v>31</v>
      </c>
      <c r="C173" s="77">
        <v>4</v>
      </c>
      <c r="D173" s="9">
        <v>207</v>
      </c>
      <c r="E173" s="9">
        <v>345</v>
      </c>
      <c r="F173" s="10">
        <f t="shared" si="30"/>
        <v>0</v>
      </c>
      <c r="G173" s="11">
        <f t="shared" si="31"/>
        <v>0</v>
      </c>
      <c r="H173" s="181"/>
      <c r="I173" s="181"/>
      <c r="J173" s="181"/>
      <c r="K173" s="181"/>
      <c r="L173" s="182"/>
    </row>
    <row r="174" spans="1:13" x14ac:dyDescent="0.25">
      <c r="A174" s="93" t="s">
        <v>61</v>
      </c>
      <c r="B174" s="94" t="s">
        <v>31</v>
      </c>
      <c r="C174" s="95">
        <v>5</v>
      </c>
      <c r="D174" s="9">
        <v>234</v>
      </c>
      <c r="E174" s="9">
        <v>390</v>
      </c>
      <c r="F174" s="10">
        <f t="shared" si="30"/>
        <v>0</v>
      </c>
      <c r="G174" s="11">
        <f t="shared" si="31"/>
        <v>0</v>
      </c>
      <c r="H174" s="186"/>
      <c r="I174" s="186"/>
      <c r="J174" s="186"/>
      <c r="K174" s="186"/>
      <c r="L174" s="187"/>
    </row>
    <row r="175" spans="1:13" x14ac:dyDescent="0.25">
      <c r="A175" s="288" t="s">
        <v>80</v>
      </c>
      <c r="B175" s="289"/>
      <c r="C175" s="289"/>
      <c r="D175" s="87"/>
      <c r="E175" s="87"/>
      <c r="F175" s="99"/>
      <c r="G175" s="98"/>
      <c r="H175" s="19">
        <f>SUM(H169*$D169+H170*$D170+H171*$D171+H172*$D172+H173*$D173+H174*$D174)</f>
        <v>0</v>
      </c>
      <c r="I175" s="19">
        <f>SUM(I169*$D169+I170*$D170+I171*$D171+I172*$D172+I173*$D173+I174*$D174)</f>
        <v>0</v>
      </c>
      <c r="J175" s="19">
        <f>SUM(J169*$D169+J170*$D170+J171*$D171+J172*$D172+J173*$D173+J174*$D174)</f>
        <v>0</v>
      </c>
      <c r="K175" s="19">
        <f>SUM(K169*$D169+K170*$D170+K171*$D171+K172*$D172+K173*$D173+K174*$D174)</f>
        <v>0</v>
      </c>
      <c r="L175" s="25">
        <f>SUM(L169*$D169+L170*$D170+L171*$D171+L172*$D172+L173*$D173+L174*$D174)</f>
        <v>0</v>
      </c>
    </row>
    <row r="176" spans="1:13" x14ac:dyDescent="0.25">
      <c r="A176" s="82" t="s">
        <v>62</v>
      </c>
      <c r="B176" s="83"/>
      <c r="C176" s="83"/>
      <c r="D176" s="84"/>
      <c r="E176" s="84"/>
      <c r="F176" s="85"/>
      <c r="G176" s="85"/>
      <c r="H176" s="83"/>
      <c r="I176" s="83"/>
      <c r="J176" s="83"/>
      <c r="K176" s="83"/>
      <c r="L176" s="86"/>
    </row>
    <row r="177" spans="1:13" x14ac:dyDescent="0.25">
      <c r="A177" s="75" t="s">
        <v>61</v>
      </c>
      <c r="B177" s="76" t="s">
        <v>63</v>
      </c>
      <c r="C177" s="77">
        <v>1</v>
      </c>
      <c r="D177" s="9">
        <v>171</v>
      </c>
      <c r="E177" s="9">
        <v>285</v>
      </c>
      <c r="F177" s="10">
        <f t="shared" ref="F177:F182" si="32">SUM(H177:L177)</f>
        <v>0</v>
      </c>
      <c r="G177" s="11">
        <f t="shared" ref="G177:G182" si="33">D177*F177</f>
        <v>0</v>
      </c>
      <c r="H177" s="181"/>
      <c r="I177" s="181"/>
      <c r="J177" s="181"/>
      <c r="K177" s="181"/>
      <c r="L177" s="182"/>
    </row>
    <row r="178" spans="1:13" x14ac:dyDescent="0.25">
      <c r="A178" s="75" t="s">
        <v>61</v>
      </c>
      <c r="B178" s="76" t="s">
        <v>63</v>
      </c>
      <c r="C178" s="77">
        <v>1.5</v>
      </c>
      <c r="D178" s="9">
        <v>180</v>
      </c>
      <c r="E178" s="9">
        <v>300</v>
      </c>
      <c r="F178" s="10">
        <f t="shared" si="32"/>
        <v>0</v>
      </c>
      <c r="G178" s="11">
        <f t="shared" si="33"/>
        <v>0</v>
      </c>
      <c r="H178" s="181"/>
      <c r="I178" s="181"/>
      <c r="J178" s="181"/>
      <c r="K178" s="181"/>
      <c r="L178" s="182"/>
    </row>
    <row r="179" spans="1:13" x14ac:dyDescent="0.25">
      <c r="A179" s="75" t="s">
        <v>61</v>
      </c>
      <c r="B179" s="76" t="s">
        <v>63</v>
      </c>
      <c r="C179" s="77">
        <v>2</v>
      </c>
      <c r="D179" s="9">
        <v>190.8</v>
      </c>
      <c r="E179" s="9">
        <v>318</v>
      </c>
      <c r="F179" s="10">
        <f t="shared" si="32"/>
        <v>0</v>
      </c>
      <c r="G179" s="11">
        <f t="shared" si="33"/>
        <v>0</v>
      </c>
      <c r="H179" s="181"/>
      <c r="I179" s="181"/>
      <c r="J179" s="181"/>
      <c r="K179" s="181"/>
      <c r="L179" s="182"/>
    </row>
    <row r="180" spans="1:13" x14ac:dyDescent="0.25">
      <c r="A180" s="75" t="s">
        <v>61</v>
      </c>
      <c r="B180" s="76" t="s">
        <v>63</v>
      </c>
      <c r="C180" s="77">
        <v>3</v>
      </c>
      <c r="D180" s="9">
        <v>198</v>
      </c>
      <c r="E180" s="9">
        <v>330</v>
      </c>
      <c r="F180" s="10">
        <f t="shared" si="32"/>
        <v>0</v>
      </c>
      <c r="G180" s="11">
        <f t="shared" si="33"/>
        <v>0</v>
      </c>
      <c r="H180" s="181"/>
      <c r="I180" s="181"/>
      <c r="J180" s="181"/>
      <c r="K180" s="181"/>
      <c r="L180" s="182"/>
    </row>
    <row r="181" spans="1:13" x14ac:dyDescent="0.25">
      <c r="A181" s="75" t="s">
        <v>61</v>
      </c>
      <c r="B181" s="76" t="s">
        <v>63</v>
      </c>
      <c r="C181" s="77">
        <v>4</v>
      </c>
      <c r="D181" s="9">
        <v>207</v>
      </c>
      <c r="E181" s="9">
        <v>345</v>
      </c>
      <c r="F181" s="10">
        <f t="shared" si="32"/>
        <v>0</v>
      </c>
      <c r="G181" s="11">
        <f t="shared" si="33"/>
        <v>0</v>
      </c>
      <c r="H181" s="181"/>
      <c r="I181" s="181"/>
      <c r="J181" s="181"/>
      <c r="K181" s="181"/>
      <c r="L181" s="182"/>
    </row>
    <row r="182" spans="1:13" x14ac:dyDescent="0.25">
      <c r="A182" s="93" t="s">
        <v>61</v>
      </c>
      <c r="B182" s="94" t="s">
        <v>63</v>
      </c>
      <c r="C182" s="95">
        <v>5</v>
      </c>
      <c r="D182" s="9">
        <v>234</v>
      </c>
      <c r="E182" s="9">
        <v>390</v>
      </c>
      <c r="F182" s="10">
        <f t="shared" si="32"/>
        <v>0</v>
      </c>
      <c r="G182" s="11">
        <f t="shared" si="33"/>
        <v>0</v>
      </c>
      <c r="H182" s="186"/>
      <c r="I182" s="186"/>
      <c r="J182" s="186"/>
      <c r="K182" s="186"/>
      <c r="L182" s="187"/>
    </row>
    <row r="183" spans="1:13" x14ac:dyDescent="0.25">
      <c r="A183" s="288" t="s">
        <v>81</v>
      </c>
      <c r="B183" s="289"/>
      <c r="C183" s="289"/>
      <c r="D183" s="87"/>
      <c r="E183" s="87"/>
      <c r="F183" s="99"/>
      <c r="G183" s="98"/>
      <c r="H183" s="19">
        <f>SUM(H177*$D177+H178*$D178+H179*$D179+H180*$D180+H181*$D181+H182*$D182)</f>
        <v>0</v>
      </c>
      <c r="I183" s="19">
        <f>SUM(I177*$D177+I178*$D178+I179*$D179+I180*$D180+I181*$D181+I182*$D182)</f>
        <v>0</v>
      </c>
      <c r="J183" s="19">
        <f>SUM(J177*$D177+J178*$D178+J179*$D179+J180*$D180+J181*$D181+J182*$D182)</f>
        <v>0</v>
      </c>
      <c r="K183" s="19">
        <f>SUM(K177*$D177+K178*$D178+K179*$D179+K180*$D180+K181*$D181+K182*$D182)</f>
        <v>0</v>
      </c>
      <c r="L183" s="20">
        <f>SUM(L177*$D177+L178*$D178+L179*$D179+L180*$D180+L181*$D181+L182*$D182)</f>
        <v>0</v>
      </c>
      <c r="M183" s="18"/>
    </row>
    <row r="184" spans="1:13" x14ac:dyDescent="0.25">
      <c r="A184" s="82" t="s">
        <v>64</v>
      </c>
      <c r="B184" s="83"/>
      <c r="C184" s="83"/>
      <c r="D184" s="84"/>
      <c r="E184" s="84"/>
      <c r="F184" s="85"/>
      <c r="G184" s="85"/>
      <c r="H184" s="83"/>
      <c r="I184" s="83"/>
      <c r="J184" s="83"/>
      <c r="K184" s="83"/>
      <c r="L184" s="86"/>
    </row>
    <row r="185" spans="1:13" x14ac:dyDescent="0.25">
      <c r="A185" s="75" t="s">
        <v>65</v>
      </c>
      <c r="B185" s="76" t="s">
        <v>31</v>
      </c>
      <c r="C185" s="77">
        <v>4</v>
      </c>
      <c r="D185" s="9">
        <v>169.2</v>
      </c>
      <c r="E185" s="9">
        <v>282</v>
      </c>
      <c r="F185" s="10">
        <f>SUM(H185:L185)</f>
        <v>0</v>
      </c>
      <c r="G185" s="11">
        <f>D185*F185</f>
        <v>0</v>
      </c>
      <c r="H185" s="181"/>
      <c r="I185" s="181"/>
      <c r="J185" s="181"/>
      <c r="K185" s="181"/>
      <c r="L185" s="182"/>
    </row>
    <row r="186" spans="1:13" x14ac:dyDescent="0.25">
      <c r="A186" s="75" t="s">
        <v>65</v>
      </c>
      <c r="B186" s="76" t="s">
        <v>31</v>
      </c>
      <c r="C186" s="77">
        <v>5</v>
      </c>
      <c r="D186" s="9">
        <v>189</v>
      </c>
      <c r="E186" s="9">
        <v>315</v>
      </c>
      <c r="F186" s="10">
        <f>SUM(H186:L186)</f>
        <v>0</v>
      </c>
      <c r="G186" s="11">
        <f>D186*F186</f>
        <v>0</v>
      </c>
      <c r="H186" s="181"/>
      <c r="I186" s="181"/>
      <c r="J186" s="181"/>
      <c r="K186" s="181"/>
      <c r="L186" s="182"/>
    </row>
    <row r="187" spans="1:13" x14ac:dyDescent="0.25">
      <c r="A187" s="75" t="s">
        <v>65</v>
      </c>
      <c r="B187" s="76" t="s">
        <v>31</v>
      </c>
      <c r="C187" s="77">
        <v>6</v>
      </c>
      <c r="D187" s="9">
        <v>205.2</v>
      </c>
      <c r="E187" s="9">
        <v>342</v>
      </c>
      <c r="F187" s="10">
        <f>SUM(H187:L187)</f>
        <v>0</v>
      </c>
      <c r="G187" s="11">
        <f>D187*F187</f>
        <v>0</v>
      </c>
      <c r="H187" s="181"/>
      <c r="I187" s="181"/>
      <c r="J187" s="181"/>
      <c r="K187" s="181"/>
      <c r="L187" s="182"/>
    </row>
    <row r="188" spans="1:13" x14ac:dyDescent="0.25">
      <c r="A188" s="93" t="s">
        <v>65</v>
      </c>
      <c r="B188" s="94" t="s">
        <v>31</v>
      </c>
      <c r="C188" s="95">
        <v>7</v>
      </c>
      <c r="D188" s="9">
        <v>223.2</v>
      </c>
      <c r="E188" s="9">
        <v>372</v>
      </c>
      <c r="F188" s="10">
        <f>SUM(H188:L188)</f>
        <v>0</v>
      </c>
      <c r="G188" s="11">
        <f>D188*F188</f>
        <v>0</v>
      </c>
      <c r="H188" s="186"/>
      <c r="I188" s="186"/>
      <c r="J188" s="186"/>
      <c r="K188" s="186"/>
      <c r="L188" s="187"/>
    </row>
    <row r="189" spans="1:13" x14ac:dyDescent="0.25">
      <c r="A189" s="288" t="s">
        <v>83</v>
      </c>
      <c r="B189" s="289"/>
      <c r="C189" s="289"/>
      <c r="D189" s="87"/>
      <c r="E189" s="87"/>
      <c r="F189" s="88"/>
      <c r="G189" s="36"/>
      <c r="H189" s="19">
        <f>SUM(H185*$D185+H186*$D186+H187*$D187+H188*$D188)</f>
        <v>0</v>
      </c>
      <c r="I189" s="19">
        <f>SUM(I185*$D185+I186*$D186+I187*$D187+I188*$D188)</f>
        <v>0</v>
      </c>
      <c r="J189" s="19">
        <f>SUM(J185*$D185+J186*$D186+J187*$D187+J188*$D188)</f>
        <v>0</v>
      </c>
      <c r="K189" s="19">
        <f>SUM(K185*$D185+K186*$D186+K187*$D187+K188*$D188)</f>
        <v>0</v>
      </c>
      <c r="L189" s="20">
        <f>SUM(L185*$D185+L186*$D186+L187*$D187+L188*$D188)</f>
        <v>0</v>
      </c>
      <c r="M189" s="18"/>
    </row>
    <row r="190" spans="1:13" x14ac:dyDescent="0.25">
      <c r="A190" s="82" t="s">
        <v>66</v>
      </c>
      <c r="B190" s="83"/>
      <c r="C190" s="83"/>
      <c r="D190" s="84"/>
      <c r="E190" s="84"/>
      <c r="F190" s="85"/>
      <c r="G190" s="85"/>
      <c r="H190" s="83"/>
      <c r="I190" s="83"/>
      <c r="J190" s="83"/>
      <c r="K190" s="83"/>
      <c r="L190" s="86"/>
    </row>
    <row r="191" spans="1:13" x14ac:dyDescent="0.25">
      <c r="A191" s="75" t="s">
        <v>65</v>
      </c>
      <c r="B191" s="76" t="s">
        <v>51</v>
      </c>
      <c r="C191" s="77">
        <v>4</v>
      </c>
      <c r="D191" s="9">
        <v>169.2</v>
      </c>
      <c r="E191" s="9">
        <v>282</v>
      </c>
      <c r="F191" s="10">
        <f>SUM(H191:L191)</f>
        <v>0</v>
      </c>
      <c r="G191" s="11">
        <f>D191*F191</f>
        <v>0</v>
      </c>
      <c r="H191" s="181"/>
      <c r="I191" s="181"/>
      <c r="J191" s="181"/>
      <c r="K191" s="181"/>
      <c r="L191" s="182"/>
    </row>
    <row r="192" spans="1:13" x14ac:dyDescent="0.25">
      <c r="A192" s="75" t="s">
        <v>65</v>
      </c>
      <c r="B192" s="76" t="s">
        <v>51</v>
      </c>
      <c r="C192" s="77">
        <v>5</v>
      </c>
      <c r="D192" s="9">
        <v>189</v>
      </c>
      <c r="E192" s="9">
        <v>315</v>
      </c>
      <c r="F192" s="10">
        <f>SUM(H192:L192)</f>
        <v>0</v>
      </c>
      <c r="G192" s="11">
        <f>D192*F192</f>
        <v>0</v>
      </c>
      <c r="H192" s="181"/>
      <c r="I192" s="181"/>
      <c r="J192" s="181"/>
      <c r="K192" s="181"/>
      <c r="L192" s="182"/>
    </row>
    <row r="193" spans="1:13" x14ac:dyDescent="0.25">
      <c r="A193" s="75" t="s">
        <v>65</v>
      </c>
      <c r="B193" s="76" t="s">
        <v>51</v>
      </c>
      <c r="C193" s="77">
        <v>6</v>
      </c>
      <c r="D193" s="9">
        <v>205.2</v>
      </c>
      <c r="E193" s="9">
        <v>342</v>
      </c>
      <c r="F193" s="10">
        <f>SUM(H193:L193)</f>
        <v>0</v>
      </c>
      <c r="G193" s="11">
        <f>D193*F193</f>
        <v>0</v>
      </c>
      <c r="H193" s="181"/>
      <c r="I193" s="181"/>
      <c r="J193" s="181"/>
      <c r="K193" s="181"/>
      <c r="L193" s="182"/>
    </row>
    <row r="194" spans="1:13" x14ac:dyDescent="0.25">
      <c r="A194" s="93" t="s">
        <v>65</v>
      </c>
      <c r="B194" s="94" t="s">
        <v>51</v>
      </c>
      <c r="C194" s="95">
        <v>7</v>
      </c>
      <c r="D194" s="9">
        <v>223.2</v>
      </c>
      <c r="E194" s="9">
        <v>372</v>
      </c>
      <c r="F194" s="10">
        <f>SUM(H194:L194)</f>
        <v>0</v>
      </c>
      <c r="G194" s="11">
        <f>D194*F194</f>
        <v>0</v>
      </c>
      <c r="H194" s="186"/>
      <c r="I194" s="186"/>
      <c r="J194" s="186"/>
      <c r="K194" s="186"/>
      <c r="L194" s="187"/>
    </row>
    <row r="195" spans="1:13" x14ac:dyDescent="0.25">
      <c r="A195" s="288" t="s">
        <v>82</v>
      </c>
      <c r="B195" s="289"/>
      <c r="C195" s="289"/>
      <c r="D195" s="87"/>
      <c r="E195" s="87"/>
      <c r="F195" s="88"/>
      <c r="G195" s="98"/>
      <c r="H195" s="19">
        <f>SUM(H191*$D191+H192*$D192+H193*$D193+H194*$D194)</f>
        <v>0</v>
      </c>
      <c r="I195" s="19">
        <f>SUM(I191*$D191+I192*$D192+I193*$D193+I194*$D194)</f>
        <v>0</v>
      </c>
      <c r="J195" s="19">
        <f>SUM(J191*$D191+J192*$D192+J193*$D193+J194*$D194)</f>
        <v>0</v>
      </c>
      <c r="K195" s="19">
        <f>SUM(K191*$D191+K192*$D192+K193*$D193+K194*$D194)</f>
        <v>0</v>
      </c>
      <c r="L195" s="20">
        <f>SUM(L191*$D191+L192*$D192+L193*$D193+L194*$D194)</f>
        <v>0</v>
      </c>
      <c r="M195" s="18"/>
    </row>
    <row r="196" spans="1:13" x14ac:dyDescent="0.25">
      <c r="A196" s="82" t="s">
        <v>123</v>
      </c>
      <c r="B196" s="83"/>
      <c r="C196" s="83"/>
      <c r="D196" s="84"/>
      <c r="E196" s="84"/>
      <c r="F196" s="85"/>
      <c r="G196" s="85"/>
      <c r="H196" s="83"/>
      <c r="I196" s="83"/>
      <c r="J196" s="83"/>
      <c r="K196" s="83"/>
      <c r="L196" s="86"/>
    </row>
    <row r="197" spans="1:13" x14ac:dyDescent="0.25">
      <c r="A197" s="75" t="s">
        <v>170</v>
      </c>
      <c r="B197" s="76" t="s">
        <v>31</v>
      </c>
      <c r="C197" s="76" t="s">
        <v>34</v>
      </c>
      <c r="D197" s="9">
        <v>36</v>
      </c>
      <c r="E197" s="9">
        <v>60</v>
      </c>
      <c r="F197" s="10">
        <f>SUM(H197:L197)</f>
        <v>0</v>
      </c>
      <c r="G197" s="11">
        <f>D197*F197</f>
        <v>0</v>
      </c>
      <c r="H197" s="181"/>
      <c r="I197" s="181"/>
      <c r="J197" s="181"/>
      <c r="K197" s="181"/>
      <c r="L197" s="182"/>
    </row>
    <row r="198" spans="1:13" x14ac:dyDescent="0.25">
      <c r="A198" s="75" t="s">
        <v>170</v>
      </c>
      <c r="B198" s="76" t="s">
        <v>31</v>
      </c>
      <c r="C198" s="76" t="s">
        <v>35</v>
      </c>
      <c r="D198" s="9">
        <v>39.6</v>
      </c>
      <c r="E198" s="9">
        <v>66</v>
      </c>
      <c r="F198" s="10">
        <f>SUM(H198:L198)</f>
        <v>0</v>
      </c>
      <c r="G198" s="11">
        <f>D198*F198</f>
        <v>0</v>
      </c>
      <c r="H198" s="181"/>
      <c r="I198" s="181"/>
      <c r="J198" s="181"/>
      <c r="K198" s="181"/>
      <c r="L198" s="182"/>
    </row>
    <row r="199" spans="1:13" x14ac:dyDescent="0.25">
      <c r="A199" s="75" t="s">
        <v>170</v>
      </c>
      <c r="B199" s="76" t="s">
        <v>31</v>
      </c>
      <c r="C199" s="76" t="s">
        <v>36</v>
      </c>
      <c r="D199" s="9">
        <v>43.2</v>
      </c>
      <c r="E199" s="9">
        <v>72</v>
      </c>
      <c r="F199" s="10">
        <f>SUM(H199:L199)</f>
        <v>0</v>
      </c>
      <c r="G199" s="11">
        <f>D199*F199</f>
        <v>0</v>
      </c>
      <c r="H199" s="181"/>
      <c r="I199" s="181"/>
      <c r="J199" s="181"/>
      <c r="K199" s="181"/>
      <c r="L199" s="182"/>
    </row>
    <row r="200" spans="1:13" ht="15.75" thickBot="1" x14ac:dyDescent="0.3">
      <c r="A200" s="288" t="s">
        <v>126</v>
      </c>
      <c r="B200" s="289"/>
      <c r="C200" s="289"/>
      <c r="D200" s="87"/>
      <c r="E200" s="87"/>
      <c r="F200" s="88"/>
      <c r="G200" s="98"/>
      <c r="H200" s="23">
        <f>SUM(H197*$D197+H198*$D198+H199*$D199)</f>
        <v>0</v>
      </c>
      <c r="I200" s="23">
        <f>SUM(I197*$D197+I198*$D198+I199*$D199)</f>
        <v>0</v>
      </c>
      <c r="J200" s="23">
        <f>SUM(J197*$D197+J198*$D198+J199*$D199)</f>
        <v>0</v>
      </c>
      <c r="K200" s="23">
        <f>SUM(K197*$D197+K198*$D198+K199*$D199)</f>
        <v>0</v>
      </c>
      <c r="L200" s="23">
        <f>SUM(L197*$D197+L198*$D198+L199*$D199)</f>
        <v>0</v>
      </c>
    </row>
    <row r="201" spans="1:13" x14ac:dyDescent="0.25">
      <c r="A201" s="82" t="s">
        <v>124</v>
      </c>
      <c r="B201" s="83"/>
      <c r="C201" s="83"/>
      <c r="D201" s="84"/>
      <c r="E201" s="84"/>
      <c r="F201" s="85"/>
      <c r="G201" s="85"/>
      <c r="H201" s="83"/>
      <c r="I201" s="83"/>
      <c r="J201" s="83"/>
      <c r="K201" s="83"/>
      <c r="L201" s="86"/>
    </row>
    <row r="202" spans="1:13" x14ac:dyDescent="0.25">
      <c r="A202" s="75" t="s">
        <v>170</v>
      </c>
      <c r="B202" s="76" t="s">
        <v>54</v>
      </c>
      <c r="C202" s="76" t="s">
        <v>34</v>
      </c>
      <c r="D202" s="9">
        <v>36</v>
      </c>
      <c r="E202" s="9">
        <v>60</v>
      </c>
      <c r="F202" s="10">
        <f>SUM(H202:L202)</f>
        <v>0</v>
      </c>
      <c r="G202" s="11">
        <f>D202*F202</f>
        <v>0</v>
      </c>
      <c r="H202" s="181"/>
      <c r="I202" s="181"/>
      <c r="J202" s="181"/>
      <c r="K202" s="181"/>
      <c r="L202" s="182"/>
    </row>
    <row r="203" spans="1:13" x14ac:dyDescent="0.25">
      <c r="A203" s="75" t="s">
        <v>170</v>
      </c>
      <c r="B203" s="76" t="s">
        <v>54</v>
      </c>
      <c r="C203" s="76" t="s">
        <v>35</v>
      </c>
      <c r="D203" s="9">
        <v>39.6</v>
      </c>
      <c r="E203" s="9">
        <v>66</v>
      </c>
      <c r="F203" s="10">
        <f>SUM(H203:L203)</f>
        <v>0</v>
      </c>
      <c r="G203" s="11">
        <f>D203*F203</f>
        <v>0</v>
      </c>
      <c r="H203" s="181"/>
      <c r="I203" s="181"/>
      <c r="J203" s="181"/>
      <c r="K203" s="181"/>
      <c r="L203" s="182"/>
    </row>
    <row r="204" spans="1:13" x14ac:dyDescent="0.25">
      <c r="A204" s="75" t="s">
        <v>170</v>
      </c>
      <c r="B204" s="76" t="s">
        <v>54</v>
      </c>
      <c r="C204" s="76" t="s">
        <v>36</v>
      </c>
      <c r="D204" s="9">
        <v>43.2</v>
      </c>
      <c r="E204" s="9">
        <v>72</v>
      </c>
      <c r="F204" s="10">
        <f>SUM(H204:L204)</f>
        <v>0</v>
      </c>
      <c r="G204" s="11">
        <f>D204*F204</f>
        <v>0</v>
      </c>
      <c r="H204" s="181"/>
      <c r="I204" s="181"/>
      <c r="J204" s="181"/>
      <c r="K204" s="181"/>
      <c r="L204" s="182"/>
    </row>
    <row r="205" spans="1:13" ht="15.75" thickBot="1" x14ac:dyDescent="0.3">
      <c r="A205" s="290" t="s">
        <v>127</v>
      </c>
      <c r="B205" s="291"/>
      <c r="C205" s="291"/>
      <c r="D205" s="90"/>
      <c r="E205" s="87"/>
      <c r="F205" s="88"/>
      <c r="G205" s="98"/>
      <c r="H205" s="23">
        <f>SUM(H202*$D202+H203*$D203+H204*$D204)</f>
        <v>0</v>
      </c>
      <c r="I205" s="23">
        <f>SUM(I202*$D202+I203*$D203+I204*$D204)</f>
        <v>0</v>
      </c>
      <c r="J205" s="23">
        <f>SUM(J202*$D202+J203*$D203+J204*$D204)</f>
        <v>0</v>
      </c>
      <c r="K205" s="23">
        <f>SUM(K202*$D202+K203*$D203+K204*$D204)</f>
        <v>0</v>
      </c>
      <c r="L205" s="23">
        <f>SUM(L202*$D202+L203*$D203+L204*$D204)</f>
        <v>0</v>
      </c>
      <c r="M205" s="18"/>
    </row>
    <row r="206" spans="1:13" x14ac:dyDescent="0.25">
      <c r="A206" s="82" t="s">
        <v>125</v>
      </c>
      <c r="B206" s="83"/>
      <c r="C206" s="83"/>
      <c r="D206" s="84"/>
      <c r="E206" s="84"/>
      <c r="F206" s="85"/>
      <c r="G206" s="85"/>
      <c r="H206" s="83"/>
      <c r="I206" s="83"/>
      <c r="J206" s="83"/>
      <c r="K206" s="83"/>
      <c r="L206" s="86"/>
    </row>
    <row r="207" spans="1:13" x14ac:dyDescent="0.25">
      <c r="A207" s="75" t="s">
        <v>171</v>
      </c>
      <c r="B207" s="76" t="s">
        <v>31</v>
      </c>
      <c r="C207" s="76" t="s">
        <v>34</v>
      </c>
      <c r="D207" s="9">
        <v>18</v>
      </c>
      <c r="E207" s="9">
        <v>30</v>
      </c>
      <c r="F207" s="10">
        <f>SUM(H207:L207)</f>
        <v>0</v>
      </c>
      <c r="G207" s="11">
        <f>D207*F207</f>
        <v>0</v>
      </c>
      <c r="H207" s="181"/>
      <c r="I207" s="181"/>
      <c r="J207" s="181"/>
      <c r="K207" s="181"/>
      <c r="L207" s="182"/>
    </row>
    <row r="208" spans="1:13" x14ac:dyDescent="0.25">
      <c r="A208" s="75" t="s">
        <v>171</v>
      </c>
      <c r="B208" s="76" t="s">
        <v>31</v>
      </c>
      <c r="C208" s="76" t="s">
        <v>35</v>
      </c>
      <c r="D208" s="9">
        <v>19.2</v>
      </c>
      <c r="E208" s="9">
        <v>32</v>
      </c>
      <c r="F208" s="10">
        <f>SUM(H208:L208)</f>
        <v>0</v>
      </c>
      <c r="G208" s="11">
        <f>D208*F208</f>
        <v>0</v>
      </c>
      <c r="H208" s="181"/>
      <c r="I208" s="181"/>
      <c r="J208" s="181"/>
      <c r="K208" s="181"/>
      <c r="L208" s="182"/>
    </row>
    <row r="209" spans="1:13" x14ac:dyDescent="0.25">
      <c r="A209" s="75" t="s">
        <v>171</v>
      </c>
      <c r="B209" s="76" t="s">
        <v>31</v>
      </c>
      <c r="C209" s="76" t="s">
        <v>36</v>
      </c>
      <c r="D209" s="9">
        <v>20.399999999999999</v>
      </c>
      <c r="E209" s="9">
        <v>34</v>
      </c>
      <c r="F209" s="10">
        <f>SUM(H209:L209)</f>
        <v>0</v>
      </c>
      <c r="G209" s="11">
        <f>D209*F209</f>
        <v>0</v>
      </c>
      <c r="H209" s="181"/>
      <c r="I209" s="181"/>
      <c r="J209" s="181"/>
      <c r="K209" s="181"/>
      <c r="L209" s="182"/>
    </row>
    <row r="210" spans="1:13" ht="15.75" thickBot="1" x14ac:dyDescent="0.3">
      <c r="A210" s="292" t="s">
        <v>128</v>
      </c>
      <c r="B210" s="293"/>
      <c r="C210" s="293"/>
      <c r="D210" s="92"/>
      <c r="E210" s="92"/>
      <c r="F210" s="91"/>
      <c r="G210" s="97"/>
      <c r="H210" s="23">
        <f>SUM(H207*$D207+H208*$D208+H209*$D209)</f>
        <v>0</v>
      </c>
      <c r="I210" s="23">
        <f>SUM(I207*$D207+I208*$D208+I209*$D209)</f>
        <v>0</v>
      </c>
      <c r="J210" s="23">
        <f>SUM(J207*$D207+J208*$D208+J209*$D209)</f>
        <v>0</v>
      </c>
      <c r="K210" s="23">
        <f>SUM(K207*$D207+K208*$D208+K209*$D209)</f>
        <v>0</v>
      </c>
      <c r="L210" s="23">
        <f>SUM(L207*$D207+L208*$D208+L209*$D209)</f>
        <v>0</v>
      </c>
      <c r="M210" s="18"/>
    </row>
    <row r="211" spans="1:13" x14ac:dyDescent="0.25">
      <c r="F211" s="36"/>
    </row>
    <row r="212" spans="1:13" ht="15" customHeight="1" x14ac:dyDescent="0.25">
      <c r="A212" s="153"/>
      <c r="B212" s="153"/>
      <c r="C212" s="153"/>
      <c r="D212" s="305" t="s">
        <v>160</v>
      </c>
      <c r="E212" s="305"/>
      <c r="F212" s="153"/>
      <c r="G212" s="153"/>
      <c r="H212" s="153"/>
      <c r="I212" s="153"/>
      <c r="J212" s="153"/>
      <c r="K212" s="153"/>
      <c r="L212" s="154"/>
    </row>
    <row r="213" spans="1:13" ht="15" customHeight="1" x14ac:dyDescent="0.25">
      <c r="A213" s="155"/>
      <c r="B213" s="156"/>
      <c r="C213" s="156"/>
      <c r="D213" s="306"/>
      <c r="E213" s="306"/>
      <c r="F213" s="156"/>
      <c r="G213" s="156"/>
      <c r="H213" s="156"/>
      <c r="I213" s="156"/>
      <c r="J213" s="156"/>
      <c r="K213" s="156"/>
      <c r="L213" s="157"/>
    </row>
    <row r="214" spans="1:13" ht="15" customHeight="1" x14ac:dyDescent="0.25">
      <c r="A214" s="158"/>
      <c r="B214" s="158"/>
      <c r="C214" s="158"/>
      <c r="D214" s="159"/>
      <c r="E214" s="159"/>
      <c r="F214" s="158"/>
      <c r="G214" s="158"/>
      <c r="H214" s="158"/>
      <c r="I214" s="158"/>
      <c r="J214" s="158"/>
      <c r="K214" s="158"/>
      <c r="L214" s="158"/>
    </row>
    <row r="215" spans="1:13" x14ac:dyDescent="0.25">
      <c r="A215" s="137" t="s">
        <v>135</v>
      </c>
      <c r="B215" s="138"/>
      <c r="C215" s="138"/>
      <c r="D215" s="139"/>
      <c r="E215" s="139"/>
      <c r="F215" s="73"/>
      <c r="G215" s="140"/>
      <c r="H215" s="138"/>
      <c r="I215" s="138"/>
      <c r="J215" s="138"/>
      <c r="K215" s="138"/>
      <c r="L215" s="141"/>
    </row>
    <row r="216" spans="1:13" x14ac:dyDescent="0.25">
      <c r="A216" s="142" t="s">
        <v>136</v>
      </c>
      <c r="B216" s="143" t="s">
        <v>137</v>
      </c>
      <c r="C216" s="144" t="s">
        <v>138</v>
      </c>
      <c r="D216" s="9">
        <v>13.17</v>
      </c>
      <c r="E216" s="9">
        <v>21.95</v>
      </c>
      <c r="F216" s="10">
        <f>SUM(H216:L216)</f>
        <v>0</v>
      </c>
      <c r="G216" s="11">
        <f>F216*D216</f>
        <v>0</v>
      </c>
      <c r="H216" s="181"/>
      <c r="I216" s="181"/>
      <c r="J216" s="181"/>
      <c r="K216" s="181"/>
      <c r="L216" s="182"/>
    </row>
    <row r="217" spans="1:13" x14ac:dyDescent="0.25">
      <c r="A217" s="142" t="s">
        <v>136</v>
      </c>
      <c r="B217" s="143" t="s">
        <v>139</v>
      </c>
      <c r="C217" s="144" t="s">
        <v>138</v>
      </c>
      <c r="D217" s="9">
        <v>13.17</v>
      </c>
      <c r="E217" s="9">
        <v>21.95</v>
      </c>
      <c r="F217" s="10">
        <f t="shared" ref="F217:F223" si="34">SUM(H217:L217)</f>
        <v>0</v>
      </c>
      <c r="G217" s="11">
        <f t="shared" ref="G217:G223" si="35">F217*D217</f>
        <v>0</v>
      </c>
      <c r="H217" s="181"/>
      <c r="I217" s="181"/>
      <c r="J217" s="181"/>
      <c r="K217" s="181"/>
      <c r="L217" s="182"/>
    </row>
    <row r="218" spans="1:13" x14ac:dyDescent="0.25">
      <c r="A218" s="142" t="s">
        <v>136</v>
      </c>
      <c r="B218" s="143" t="s">
        <v>140</v>
      </c>
      <c r="C218" s="144" t="s">
        <v>138</v>
      </c>
      <c r="D218" s="9">
        <v>13.17</v>
      </c>
      <c r="E218" s="9">
        <v>21.95</v>
      </c>
      <c r="F218" s="10"/>
      <c r="G218" s="11">
        <f t="shared" si="35"/>
        <v>0</v>
      </c>
      <c r="H218" s="181"/>
      <c r="I218" s="181"/>
      <c r="J218" s="181"/>
      <c r="K218" s="181"/>
      <c r="L218" s="182"/>
    </row>
    <row r="219" spans="1:13" x14ac:dyDescent="0.25">
      <c r="A219" s="142" t="s">
        <v>136</v>
      </c>
      <c r="B219" s="143" t="s">
        <v>141</v>
      </c>
      <c r="C219" s="144" t="s">
        <v>138</v>
      </c>
      <c r="D219" s="9">
        <v>13.17</v>
      </c>
      <c r="E219" s="9">
        <v>21.95</v>
      </c>
      <c r="F219" s="10"/>
      <c r="G219" s="11">
        <f t="shared" si="35"/>
        <v>0</v>
      </c>
      <c r="H219" s="181"/>
      <c r="I219" s="181"/>
      <c r="J219" s="181"/>
      <c r="K219" s="181"/>
      <c r="L219" s="182"/>
    </row>
    <row r="220" spans="1:13" x14ac:dyDescent="0.25">
      <c r="A220" s="142" t="s">
        <v>142</v>
      </c>
      <c r="B220" s="143" t="s">
        <v>143</v>
      </c>
      <c r="C220" s="144" t="s">
        <v>138</v>
      </c>
      <c r="D220" s="9">
        <v>13.17</v>
      </c>
      <c r="E220" s="9">
        <v>21.95</v>
      </c>
      <c r="F220" s="10"/>
      <c r="G220" s="11">
        <f t="shared" si="35"/>
        <v>0</v>
      </c>
      <c r="H220" s="181"/>
      <c r="I220" s="181"/>
      <c r="J220" s="181"/>
      <c r="K220" s="181"/>
      <c r="L220" s="182"/>
    </row>
    <row r="221" spans="1:13" x14ac:dyDescent="0.25">
      <c r="A221" s="142" t="s">
        <v>142</v>
      </c>
      <c r="B221" s="143" t="s">
        <v>144</v>
      </c>
      <c r="C221" s="144" t="s">
        <v>138</v>
      </c>
      <c r="D221" s="9">
        <v>13.17</v>
      </c>
      <c r="E221" s="9">
        <v>21.95</v>
      </c>
      <c r="F221" s="10"/>
      <c r="G221" s="11">
        <f t="shared" si="35"/>
        <v>0</v>
      </c>
      <c r="H221" s="181"/>
      <c r="I221" s="181"/>
      <c r="J221" s="181"/>
      <c r="K221" s="181"/>
      <c r="L221" s="182"/>
    </row>
    <row r="222" spans="1:13" x14ac:dyDescent="0.25">
      <c r="A222" s="142" t="s">
        <v>142</v>
      </c>
      <c r="B222" s="143" t="s">
        <v>145</v>
      </c>
      <c r="C222" s="144" t="s">
        <v>138</v>
      </c>
      <c r="D222" s="9">
        <v>13.17</v>
      </c>
      <c r="E222" s="9">
        <v>21.95</v>
      </c>
      <c r="F222" s="10"/>
      <c r="G222" s="11">
        <f t="shared" si="35"/>
        <v>0</v>
      </c>
      <c r="H222" s="181"/>
      <c r="I222" s="181"/>
      <c r="J222" s="181"/>
      <c r="K222" s="181"/>
      <c r="L222" s="182"/>
    </row>
    <row r="223" spans="1:13" x14ac:dyDescent="0.25">
      <c r="A223" s="145" t="s">
        <v>142</v>
      </c>
      <c r="B223" s="146" t="s">
        <v>141</v>
      </c>
      <c r="C223" s="147" t="s">
        <v>138</v>
      </c>
      <c r="D223" s="9">
        <v>13.17</v>
      </c>
      <c r="E223" s="9">
        <v>21.95</v>
      </c>
      <c r="F223" s="10">
        <f t="shared" si="34"/>
        <v>0</v>
      </c>
      <c r="G223" s="11">
        <f t="shared" si="35"/>
        <v>0</v>
      </c>
      <c r="H223" s="181"/>
      <c r="I223" s="181"/>
      <c r="J223" s="181"/>
      <c r="K223" s="181"/>
      <c r="L223" s="182"/>
    </row>
    <row r="224" spans="1:13" x14ac:dyDescent="0.25">
      <c r="A224" s="286" t="s">
        <v>146</v>
      </c>
      <c r="B224" s="287"/>
      <c r="C224" s="287"/>
      <c r="D224" s="87"/>
      <c r="E224" s="87"/>
      <c r="F224" s="88"/>
      <c r="G224" s="148"/>
      <c r="H224" s="19">
        <f>SUM(H216*$D216+H217*$D217+H218*$D218+H219*$D219+H220*$D220+H221*$D221+H222*$D222+H223*$D223)</f>
        <v>0</v>
      </c>
      <c r="I224" s="19">
        <f t="shared" ref="I224:L224" si="36">SUM(I216*$D216+I217*$D217+I218*$D218+I219*$D219+I220*$D220+I221*$D221+I222*$D222+I223*$D223)</f>
        <v>0</v>
      </c>
      <c r="J224" s="19">
        <f t="shared" si="36"/>
        <v>0</v>
      </c>
      <c r="K224" s="19">
        <f t="shared" si="36"/>
        <v>0</v>
      </c>
      <c r="L224" s="165">
        <f t="shared" si="36"/>
        <v>0</v>
      </c>
    </row>
    <row r="225" spans="1:12" x14ac:dyDescent="0.25">
      <c r="A225" s="137" t="s">
        <v>151</v>
      </c>
      <c r="B225" s="138"/>
      <c r="C225" s="138"/>
      <c r="D225" s="139"/>
      <c r="E225" s="139"/>
      <c r="F225" s="73"/>
      <c r="G225" s="140"/>
      <c r="H225" s="138"/>
      <c r="I225" s="138"/>
      <c r="J225" s="138"/>
      <c r="K225" s="138"/>
      <c r="L225" s="141"/>
    </row>
    <row r="226" spans="1:12" x14ac:dyDescent="0.25">
      <c r="A226" s="142" t="s">
        <v>152</v>
      </c>
      <c r="B226" s="143" t="s">
        <v>147</v>
      </c>
      <c r="C226" s="144" t="s">
        <v>148</v>
      </c>
      <c r="D226" s="9">
        <v>8.4</v>
      </c>
      <c r="E226" s="9">
        <v>14</v>
      </c>
      <c r="F226" s="10"/>
      <c r="G226" s="11">
        <f>F226*D226</f>
        <v>0</v>
      </c>
      <c r="H226" s="181"/>
      <c r="I226" s="181"/>
      <c r="J226" s="181"/>
      <c r="K226" s="181"/>
      <c r="L226" s="182"/>
    </row>
    <row r="227" spans="1:12" x14ac:dyDescent="0.25">
      <c r="A227" s="142" t="s">
        <v>153</v>
      </c>
      <c r="B227" s="143" t="s">
        <v>147</v>
      </c>
      <c r="C227" s="144" t="s">
        <v>149</v>
      </c>
      <c r="D227" s="9">
        <v>8.4</v>
      </c>
      <c r="E227" s="9">
        <v>14</v>
      </c>
      <c r="F227" s="10">
        <f t="shared" ref="F227:F229" si="37">SUM(H227:L227)</f>
        <v>0</v>
      </c>
      <c r="G227" s="11">
        <f t="shared" ref="G227:G229" si="38">F227*D227</f>
        <v>0</v>
      </c>
      <c r="H227" s="181"/>
      <c r="I227" s="181"/>
      <c r="J227" s="181"/>
      <c r="K227" s="181"/>
      <c r="L227" s="182"/>
    </row>
    <row r="228" spans="1:12" x14ac:dyDescent="0.25">
      <c r="A228" s="142" t="s">
        <v>154</v>
      </c>
      <c r="B228" s="143" t="s">
        <v>147</v>
      </c>
      <c r="C228" s="144" t="s">
        <v>150</v>
      </c>
      <c r="D228" s="9">
        <v>8.4</v>
      </c>
      <c r="E228" s="9">
        <v>14</v>
      </c>
      <c r="F228" s="10">
        <f t="shared" si="37"/>
        <v>0</v>
      </c>
      <c r="G228" s="11">
        <f t="shared" si="38"/>
        <v>0</v>
      </c>
      <c r="H228" s="181"/>
      <c r="I228" s="181"/>
      <c r="J228" s="181"/>
      <c r="K228" s="181"/>
      <c r="L228" s="182"/>
    </row>
    <row r="229" spans="1:12" x14ac:dyDescent="0.25">
      <c r="A229" s="145" t="s">
        <v>155</v>
      </c>
      <c r="B229" s="146" t="s">
        <v>147</v>
      </c>
      <c r="C229" s="147" t="s">
        <v>156</v>
      </c>
      <c r="D229" s="9">
        <v>8.4</v>
      </c>
      <c r="E229" s="9">
        <v>14</v>
      </c>
      <c r="F229" s="10">
        <f t="shared" si="37"/>
        <v>0</v>
      </c>
      <c r="G229" s="11">
        <f t="shared" si="38"/>
        <v>0</v>
      </c>
      <c r="H229" s="181"/>
      <c r="I229" s="181"/>
      <c r="J229" s="181"/>
      <c r="K229" s="181"/>
      <c r="L229" s="182"/>
    </row>
    <row r="230" spans="1:12" x14ac:dyDescent="0.25">
      <c r="A230" s="286" t="s">
        <v>157</v>
      </c>
      <c r="B230" s="287"/>
      <c r="C230" s="287"/>
      <c r="D230" s="87"/>
      <c r="E230" s="87"/>
      <c r="F230" s="88"/>
      <c r="G230" s="149"/>
      <c r="H230" s="19">
        <f>SUM(H226*$D226+H227*$D227+H228*$D228+H229*$D229)</f>
        <v>0</v>
      </c>
      <c r="I230" s="19">
        <f t="shared" ref="I230:L230" si="39">SUM(I226*$D226+I227*$D227+I228*$D228+I229*$D229)</f>
        <v>0</v>
      </c>
      <c r="J230" s="19">
        <f t="shared" si="39"/>
        <v>0</v>
      </c>
      <c r="K230" s="19">
        <f t="shared" si="39"/>
        <v>0</v>
      </c>
      <c r="L230" s="165">
        <f t="shared" si="39"/>
        <v>0</v>
      </c>
    </row>
    <row r="231" spans="1:12" x14ac:dyDescent="0.25">
      <c r="A231" s="137" t="s">
        <v>158</v>
      </c>
      <c r="B231" s="138"/>
      <c r="C231" s="138"/>
      <c r="D231" s="139"/>
      <c r="E231" s="139"/>
      <c r="F231" s="73"/>
      <c r="G231" s="140"/>
      <c r="H231" s="138"/>
      <c r="I231" s="138"/>
      <c r="J231" s="138"/>
      <c r="K231" s="138"/>
      <c r="L231" s="141"/>
    </row>
    <row r="232" spans="1:12" x14ac:dyDescent="0.25">
      <c r="A232" s="150" t="s">
        <v>159</v>
      </c>
      <c r="B232" s="151" t="s">
        <v>147</v>
      </c>
      <c r="C232" s="152" t="s">
        <v>138</v>
      </c>
      <c r="D232" s="9">
        <v>8.9700000000000006</v>
      </c>
      <c r="E232" s="9">
        <v>14.95</v>
      </c>
      <c r="F232" s="10">
        <f>SUM(H232:L232)</f>
        <v>0</v>
      </c>
      <c r="G232" s="11">
        <f>F232*D232</f>
        <v>0</v>
      </c>
      <c r="H232" s="181"/>
      <c r="I232" s="181"/>
      <c r="J232" s="181"/>
      <c r="K232" s="181"/>
      <c r="L232" s="182"/>
    </row>
    <row r="233" spans="1:12" x14ac:dyDescent="0.25">
      <c r="A233" s="286" t="s">
        <v>161</v>
      </c>
      <c r="B233" s="287"/>
      <c r="C233" s="287"/>
      <c r="D233" s="87"/>
      <c r="E233" s="90"/>
      <c r="F233" s="88"/>
      <c r="G233" s="149"/>
      <c r="H233" s="19">
        <f>SUM(H232*$D232)</f>
        <v>0</v>
      </c>
      <c r="I233" s="19">
        <f t="shared" ref="I233:L233" si="40">SUM(I232*$D232)</f>
        <v>0</v>
      </c>
      <c r="J233" s="19">
        <f t="shared" si="40"/>
        <v>0</v>
      </c>
      <c r="K233" s="19">
        <f t="shared" si="40"/>
        <v>0</v>
      </c>
      <c r="L233" s="166">
        <f t="shared" si="40"/>
        <v>0</v>
      </c>
    </row>
  </sheetData>
  <sheetProtection password="8720" sheet="1" objects="1" scenarios="1" selectLockedCells="1" autoFilter="0"/>
  <autoFilter ref="F10:F233"/>
  <mergeCells count="37">
    <mergeCell ref="A7:C8"/>
    <mergeCell ref="B5:G5"/>
    <mergeCell ref="D110:E111"/>
    <mergeCell ref="D212:E213"/>
    <mergeCell ref="A98:C98"/>
    <mergeCell ref="A103:C103"/>
    <mergeCell ref="A108:C108"/>
    <mergeCell ref="A119:C119"/>
    <mergeCell ref="A41:C41"/>
    <mergeCell ref="A17:C17"/>
    <mergeCell ref="A49:C49"/>
    <mergeCell ref="A57:C57"/>
    <mergeCell ref="A65:C65"/>
    <mergeCell ref="A25:C25"/>
    <mergeCell ref="A33:C33"/>
    <mergeCell ref="A135:C135"/>
    <mergeCell ref="A224:C224"/>
    <mergeCell ref="A230:C230"/>
    <mergeCell ref="A200:C200"/>
    <mergeCell ref="A205:C205"/>
    <mergeCell ref="A210:C210"/>
    <mergeCell ref="B1:I1"/>
    <mergeCell ref="B3:I3"/>
    <mergeCell ref="A233:C233"/>
    <mergeCell ref="A73:C73"/>
    <mergeCell ref="A81:C81"/>
    <mergeCell ref="A87:C87"/>
    <mergeCell ref="A93:C93"/>
    <mergeCell ref="A175:C175"/>
    <mergeCell ref="A183:C183"/>
    <mergeCell ref="A195:C195"/>
    <mergeCell ref="A189:C189"/>
    <mergeCell ref="A143:C143"/>
    <mergeCell ref="A127:C127"/>
    <mergeCell ref="A151:C151"/>
    <mergeCell ref="A167:C167"/>
    <mergeCell ref="A159:C159"/>
  </mergeCells>
  <dataValidations count="1">
    <dataValidation type="whole" operator="greaterThanOrEqual" allowBlank="1" showErrorMessage="1" errorTitle="Data Validation Error" error="You must enter a whole number greater than or equal to 0." sqref="H19:L24 H35:L40 H43:L48 H51:L56 H59:L64 H67:L72 H75:L80 H83:L86 H89:L92 H112:L112 H109:L109 H137:L142 H121:L126 H161:L166 H145:L150 H153:L158 H169:L174 H191:L194 H177:L182 H185:L188 H197:L199 H105:L107 H202:L204 H95:L97 H12:L16 H100:L102 H114:L118 H207:L209 H226:L229 H232:L232 H216:L223 H27:L32 H129:L134">
      <formula1>0</formula1>
    </dataValidation>
  </dataValidations>
  <pageMargins left="0.25" right="0.25" top="0.75" bottom="0.75" header="0.3" footer="0.3"/>
  <pageSetup scale="87" fitToHeight="0" orientation="landscape" r:id="rId1"/>
  <rowBreaks count="6" manualBreakCount="6">
    <brk id="33" max="11" man="1"/>
    <brk id="72" max="11" man="1"/>
    <brk id="108" max="11" man="1"/>
    <brk id="143" max="11" man="1"/>
    <brk id="167" max="11" man="1"/>
    <brk id="195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</vt:lpstr>
      <vt:lpstr>Dealer Pricing Levels</vt:lpstr>
      <vt:lpstr>Product Order Form</vt:lpstr>
      <vt:lpstr>'Dealer Pricing Levels'!Print_Area</vt:lpstr>
      <vt:lpstr>'Product 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cp:lastPrinted>2015-08-19T19:28:33Z</cp:lastPrinted>
  <dcterms:created xsi:type="dcterms:W3CDTF">2014-08-06T15:49:16Z</dcterms:created>
  <dcterms:modified xsi:type="dcterms:W3CDTF">2015-08-28T14:31:15Z</dcterms:modified>
</cp:coreProperties>
</file>