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drawings/drawing11.xml" ContentType="application/vnd.openxmlformats-officedocument.drawing+xml"/>
  <Override PartName="/xl/charts/chart35.xml" ContentType="application/vnd.openxmlformats-officedocument.drawingml.chart+xml"/>
  <Override PartName="/xl/drawings/drawing12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3.xml" ContentType="application/vnd.openxmlformats-officedocument.drawing+xml"/>
  <Override PartName="/xl/charts/chart45.xml" ContentType="application/vnd.openxmlformats-officedocument.drawingml.chart+xml"/>
  <Override PartName="/xl/drawings/drawing14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6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17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8.xml" ContentType="application/vnd.openxmlformats-officedocument.drawingml.chartshapes+xml"/>
  <Override PartName="/xl/charts/chart64.xml" ContentType="application/vnd.openxmlformats-officedocument.drawingml.chart+xml"/>
  <Override PartName="/xl/drawings/drawing1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e42cb92caa06ff/Python/15_ANN_clay_blasting/"/>
    </mc:Choice>
  </mc:AlternateContent>
  <xr:revisionPtr revIDLastSave="6" documentId="11_53B73441D7C423C7FE753A62D2B2794828517754" xr6:coauthVersionLast="47" xr6:coauthVersionMax="47" xr10:uidLastSave="{8611A2F5-9AEB-49DC-9629-2A5ED052167D}"/>
  <bookViews>
    <workbookView xWindow="5295" yWindow="7200" windowWidth="21600" windowHeight="11505" tabRatio="920" firstSheet="8" activeTab="17" xr2:uid="{00000000-000D-0000-FFFF-FFFF00000000}"/>
  </bookViews>
  <sheets>
    <sheet name="Instantel_12-06-2014" sheetId="1" r:id="rId1"/>
    <sheet name="Ovis. kol. ekspl. o udalj.-14-0" sheetId="2" r:id="rId2"/>
    <sheet name="Ovis. kol. eksp. o proš.-14-0" sheetId="3" r:id="rId3"/>
    <sheet name="Instantel_12-06-2015" sheetId="4" r:id="rId4"/>
    <sheet name="Ovis. kol. ekspl. o udalj.-15-0" sheetId="5" r:id="rId5"/>
    <sheet name="Ovisn. kol. eksp. o proš.-15-0" sheetId="6" r:id="rId6"/>
    <sheet name="Instantel_20-07-2015" sheetId="9" r:id="rId7"/>
    <sheet name="Ovis. kol. ekspl. o udalj.-15-1" sheetId="10" r:id="rId8"/>
    <sheet name="Ovisn. kol. eksp. o proš.-15-1" sheetId="7" r:id="rId9"/>
    <sheet name="Instantel_31-08-2016" sheetId="11" r:id="rId10"/>
    <sheet name="Ovis. kol. ekspl. o udalj.-16" sheetId="12" r:id="rId11"/>
    <sheet name="Ovisn. kol. eksp. o proš.-16-1" sheetId="8" r:id="rId12"/>
    <sheet name="Vlažnost" sheetId="13" r:id="rId13"/>
    <sheet name="Karakteristike eksploziva" sheetId="14" r:id="rId14"/>
    <sheet name="Ovisn. kol. eksp. o proš.-Cerje" sheetId="15" r:id="rId15"/>
    <sheet name="Ovisn. kol. eksp. o proš.-Čret" sheetId="16" r:id="rId16"/>
    <sheet name="Proširenje MB" sheetId="17" r:id="rId17"/>
    <sheet name="Konačna obrada" sheetId="18" r:id="rId18"/>
    <sheet name="Instanteli_2014-2015-2016" sheetId="19" r:id="rId19"/>
  </sheets>
  <externalReferences>
    <externalReference r:id="rId2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6" i="13" l="1"/>
  <c r="R26" i="13"/>
  <c r="S20" i="7"/>
  <c r="R20" i="7"/>
  <c r="S39" i="13"/>
  <c r="R39" i="13"/>
  <c r="S16" i="6"/>
  <c r="R16" i="6"/>
  <c r="S9" i="6"/>
  <c r="R9" i="6"/>
  <c r="S32" i="13"/>
  <c r="R32" i="13"/>
  <c r="S16" i="3"/>
  <c r="R16" i="3"/>
  <c r="S12" i="13"/>
  <c r="R12" i="13"/>
  <c r="S15" i="3"/>
  <c r="R15" i="3"/>
  <c r="S11" i="13"/>
  <c r="R11" i="13"/>
  <c r="S10" i="3"/>
  <c r="R10" i="3"/>
  <c r="S6" i="13"/>
  <c r="R6" i="13"/>
  <c r="S25" i="18"/>
  <c r="R25" i="18"/>
  <c r="S18" i="18"/>
  <c r="R18" i="18"/>
  <c r="S6" i="18"/>
  <c r="R6" i="18"/>
  <c r="S11" i="18"/>
  <c r="R11" i="18"/>
  <c r="S42" i="18"/>
  <c r="R42" i="18"/>
  <c r="S12" i="18"/>
  <c r="R12" i="18"/>
  <c r="Z15" i="16"/>
  <c r="Z12" i="16"/>
  <c r="Z9" i="16"/>
  <c r="R11" i="15"/>
  <c r="R12" i="15"/>
  <c r="R13" i="15"/>
  <c r="R14" i="15"/>
  <c r="R15" i="15"/>
  <c r="R10" i="15"/>
  <c r="R9" i="15"/>
  <c r="P15" i="16"/>
  <c r="P14" i="16"/>
  <c r="P13" i="16"/>
  <c r="P12" i="16"/>
  <c r="P11" i="16"/>
  <c r="P10" i="16"/>
  <c r="P9" i="16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14" i="12"/>
  <c r="L14" i="12"/>
  <c r="N14" i="12" s="1"/>
  <c r="P14" i="12" s="1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14" i="10"/>
  <c r="L77" i="12" l="1"/>
  <c r="L76" i="12"/>
  <c r="N76" i="12" s="1"/>
  <c r="P76" i="12" s="1"/>
  <c r="Q76" i="12" s="1"/>
  <c r="L75" i="12"/>
  <c r="L74" i="12"/>
  <c r="L73" i="12"/>
  <c r="L72" i="12"/>
  <c r="L71" i="12"/>
  <c r="L70" i="12"/>
  <c r="L69" i="12"/>
  <c r="L68" i="12"/>
  <c r="L67" i="12"/>
  <c r="N67" i="12" s="1"/>
  <c r="P67" i="12" s="1"/>
  <c r="Q67" i="12" s="1"/>
  <c r="R67" i="12" s="1"/>
  <c r="L66" i="12"/>
  <c r="L65" i="12"/>
  <c r="L64" i="12"/>
  <c r="R63" i="12"/>
  <c r="L63" i="12"/>
  <c r="N63" i="12" s="1"/>
  <c r="P63" i="12" s="1"/>
  <c r="Q63" i="12" s="1"/>
  <c r="L62" i="12"/>
  <c r="L61" i="12"/>
  <c r="L60" i="12"/>
  <c r="L59" i="12"/>
  <c r="L58" i="12"/>
  <c r="L57" i="12"/>
  <c r="L56" i="12"/>
  <c r="L55" i="12"/>
  <c r="L54" i="12"/>
  <c r="L53" i="12"/>
  <c r="L52" i="12"/>
  <c r="L51" i="12"/>
  <c r="N51" i="12" s="1"/>
  <c r="P51" i="12" s="1"/>
  <c r="Q51" i="12" s="1"/>
  <c r="R51" i="12" s="1"/>
  <c r="L50" i="12"/>
  <c r="R49" i="12"/>
  <c r="L49" i="12"/>
  <c r="N49" i="12" s="1"/>
  <c r="P49" i="12" s="1"/>
  <c r="Q49" i="12" s="1"/>
  <c r="L48" i="12"/>
  <c r="L47" i="12"/>
  <c r="L46" i="12"/>
  <c r="L45" i="12"/>
  <c r="L44" i="12"/>
  <c r="L43" i="12"/>
  <c r="N43" i="12" s="1"/>
  <c r="P43" i="12" s="1"/>
  <c r="Q43" i="12" s="1"/>
  <c r="R43" i="12" s="1"/>
  <c r="L42" i="12"/>
  <c r="L41" i="12"/>
  <c r="N41" i="12" s="1"/>
  <c r="P41" i="12" s="1"/>
  <c r="Q41" i="12" s="1"/>
  <c r="R41" i="12" s="1"/>
  <c r="L40" i="12"/>
  <c r="L39" i="12"/>
  <c r="L38" i="12"/>
  <c r="L37" i="12"/>
  <c r="L36" i="12"/>
  <c r="L35" i="12"/>
  <c r="N35" i="12" s="1"/>
  <c r="P35" i="12" s="1"/>
  <c r="Q35" i="12" s="1"/>
  <c r="R35" i="12" s="1"/>
  <c r="L34" i="12"/>
  <c r="R33" i="12"/>
  <c r="L33" i="12"/>
  <c r="N33" i="12" s="1"/>
  <c r="P33" i="12" s="1"/>
  <c r="Q33" i="12" s="1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Q14" i="12"/>
  <c r="R14" i="12" s="1"/>
  <c r="L77" i="10"/>
  <c r="L76" i="10"/>
  <c r="N76" i="10" s="1"/>
  <c r="P76" i="10" s="1"/>
  <c r="Q76" i="10" s="1"/>
  <c r="R76" i="10" s="1"/>
  <c r="L75" i="10"/>
  <c r="L74" i="10"/>
  <c r="L73" i="10"/>
  <c r="L72" i="10"/>
  <c r="L71" i="10"/>
  <c r="L70" i="10"/>
  <c r="N70" i="10" s="1"/>
  <c r="P70" i="10" s="1"/>
  <c r="Q70" i="10" s="1"/>
  <c r="R70" i="10" s="1"/>
  <c r="L69" i="10"/>
  <c r="R68" i="10"/>
  <c r="L68" i="10"/>
  <c r="N68" i="10" s="1"/>
  <c r="P68" i="10" s="1"/>
  <c r="Q68" i="10" s="1"/>
  <c r="L67" i="10"/>
  <c r="L66" i="10"/>
  <c r="L65" i="10"/>
  <c r="L64" i="10"/>
  <c r="L63" i="10"/>
  <c r="R62" i="10"/>
  <c r="L62" i="10"/>
  <c r="N62" i="10" s="1"/>
  <c r="P62" i="10" s="1"/>
  <c r="Q62" i="10" s="1"/>
  <c r="L61" i="10"/>
  <c r="L60" i="10"/>
  <c r="N60" i="10" s="1"/>
  <c r="P60" i="10" s="1"/>
  <c r="Q60" i="10" s="1"/>
  <c r="R60" i="10" s="1"/>
  <c r="L59" i="10"/>
  <c r="L58" i="10"/>
  <c r="L57" i="10"/>
  <c r="L56" i="10"/>
  <c r="L55" i="10"/>
  <c r="L54" i="10"/>
  <c r="N54" i="10" s="1"/>
  <c r="P54" i="10" s="1"/>
  <c r="Q54" i="10" s="1"/>
  <c r="R54" i="10" s="1"/>
  <c r="L53" i="10"/>
  <c r="R52" i="10"/>
  <c r="L52" i="10"/>
  <c r="N52" i="10" s="1"/>
  <c r="P52" i="10" s="1"/>
  <c r="Q52" i="10" s="1"/>
  <c r="L51" i="10"/>
  <c r="L50" i="10"/>
  <c r="L49" i="10"/>
  <c r="L48" i="10"/>
  <c r="L47" i="10"/>
  <c r="L46" i="10"/>
  <c r="N46" i="10" s="1"/>
  <c r="P46" i="10" s="1"/>
  <c r="Q46" i="10" s="1"/>
  <c r="R46" i="10" s="1"/>
  <c r="L45" i="10"/>
  <c r="L44" i="10"/>
  <c r="N44" i="10" s="1"/>
  <c r="P44" i="10" s="1"/>
  <c r="Q44" i="10" s="1"/>
  <c r="R44" i="10" s="1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N14" i="10" s="1"/>
  <c r="P14" i="10" s="1"/>
  <c r="Q14" i="10" s="1"/>
  <c r="R14" i="10" s="1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14" i="5"/>
  <c r="L15" i="5"/>
  <c r="L16" i="5"/>
  <c r="L17" i="5"/>
  <c r="L18" i="5"/>
  <c r="L19" i="5"/>
  <c r="L20" i="5"/>
  <c r="L21" i="5"/>
  <c r="N21" i="5" s="1"/>
  <c r="P21" i="5" s="1"/>
  <c r="Q21" i="5" s="1"/>
  <c r="R21" i="5" s="1"/>
  <c r="L22" i="5"/>
  <c r="L23" i="5"/>
  <c r="L24" i="5"/>
  <c r="L25" i="5"/>
  <c r="L26" i="5"/>
  <c r="L27" i="5"/>
  <c r="L28" i="5"/>
  <c r="L29" i="5"/>
  <c r="N29" i="5" s="1"/>
  <c r="P29" i="5" s="1"/>
  <c r="Q29" i="5" s="1"/>
  <c r="R29" i="5" s="1"/>
  <c r="L30" i="5"/>
  <c r="L31" i="5"/>
  <c r="L32" i="5"/>
  <c r="L33" i="5"/>
  <c r="L34" i="5"/>
  <c r="L35" i="5"/>
  <c r="L36" i="5"/>
  <c r="L37" i="5"/>
  <c r="N37" i="5" s="1"/>
  <c r="P37" i="5" s="1"/>
  <c r="Q37" i="5" s="1"/>
  <c r="R37" i="5" s="1"/>
  <c r="L38" i="5"/>
  <c r="L39" i="5"/>
  <c r="L40" i="5"/>
  <c r="L41" i="5"/>
  <c r="L42" i="5"/>
  <c r="L43" i="5"/>
  <c r="L44" i="5"/>
  <c r="L45" i="5"/>
  <c r="N45" i="5" s="1"/>
  <c r="P45" i="5" s="1"/>
  <c r="Q45" i="5" s="1"/>
  <c r="R45" i="5" s="1"/>
  <c r="L46" i="5"/>
  <c r="L47" i="5"/>
  <c r="L48" i="5"/>
  <c r="L49" i="5"/>
  <c r="L50" i="5"/>
  <c r="L51" i="5"/>
  <c r="L52" i="5"/>
  <c r="L53" i="5"/>
  <c r="N53" i="5" s="1"/>
  <c r="P53" i="5" s="1"/>
  <c r="Q53" i="5" s="1"/>
  <c r="R53" i="5" s="1"/>
  <c r="L54" i="5"/>
  <c r="L55" i="5"/>
  <c r="L56" i="5"/>
  <c r="L57" i="5"/>
  <c r="N57" i="5" s="1"/>
  <c r="P57" i="5" s="1"/>
  <c r="Q57" i="5" s="1"/>
  <c r="R57" i="5" s="1"/>
  <c r="L58" i="5"/>
  <c r="L59" i="5"/>
  <c r="N59" i="5" s="1"/>
  <c r="P59" i="5" s="1"/>
  <c r="Q59" i="5" s="1"/>
  <c r="R59" i="5" s="1"/>
  <c r="L60" i="5"/>
  <c r="L61" i="5"/>
  <c r="N61" i="5" s="1"/>
  <c r="P61" i="5" s="1"/>
  <c r="Q61" i="5" s="1"/>
  <c r="R61" i="5" s="1"/>
  <c r="L62" i="5"/>
  <c r="L63" i="5"/>
  <c r="L64" i="5"/>
  <c r="L65" i="5"/>
  <c r="N65" i="5" s="1"/>
  <c r="P65" i="5" s="1"/>
  <c r="Q65" i="5" s="1"/>
  <c r="R65" i="5" s="1"/>
  <c r="L66" i="5"/>
  <c r="L67" i="5"/>
  <c r="N67" i="5" s="1"/>
  <c r="P67" i="5" s="1"/>
  <c r="Q67" i="5" s="1"/>
  <c r="R67" i="5" s="1"/>
  <c r="L68" i="5"/>
  <c r="L69" i="5"/>
  <c r="N69" i="5" s="1"/>
  <c r="P69" i="5" s="1"/>
  <c r="Q69" i="5" s="1"/>
  <c r="R69" i="5" s="1"/>
  <c r="L70" i="5"/>
  <c r="L71" i="5"/>
  <c r="L72" i="5"/>
  <c r="L73" i="5"/>
  <c r="N73" i="5" s="1"/>
  <c r="P73" i="5" s="1"/>
  <c r="Q73" i="5" s="1"/>
  <c r="R73" i="5" s="1"/>
  <c r="L74" i="5"/>
  <c r="L75" i="5"/>
  <c r="N75" i="5" s="1"/>
  <c r="P75" i="5" s="1"/>
  <c r="Q75" i="5" s="1"/>
  <c r="R75" i="5" s="1"/>
  <c r="L76" i="5"/>
  <c r="L77" i="5"/>
  <c r="N77" i="5" s="1"/>
  <c r="P77" i="5" s="1"/>
  <c r="Q77" i="5" s="1"/>
  <c r="R77" i="5" s="1"/>
  <c r="N76" i="5"/>
  <c r="P76" i="5" s="1"/>
  <c r="Q76" i="5" s="1"/>
  <c r="R76" i="5" s="1"/>
  <c r="N74" i="5"/>
  <c r="P74" i="5" s="1"/>
  <c r="Q74" i="5" s="1"/>
  <c r="R74" i="5" s="1"/>
  <c r="N72" i="5"/>
  <c r="P72" i="5" s="1"/>
  <c r="Q72" i="5" s="1"/>
  <c r="R72" i="5" s="1"/>
  <c r="N71" i="5"/>
  <c r="P71" i="5" s="1"/>
  <c r="Q71" i="5" s="1"/>
  <c r="R71" i="5" s="1"/>
  <c r="N70" i="5"/>
  <c r="P70" i="5" s="1"/>
  <c r="Q70" i="5" s="1"/>
  <c r="R70" i="5" s="1"/>
  <c r="N68" i="5"/>
  <c r="P68" i="5" s="1"/>
  <c r="Q68" i="5" s="1"/>
  <c r="R68" i="5" s="1"/>
  <c r="N66" i="5"/>
  <c r="P66" i="5" s="1"/>
  <c r="Q66" i="5" s="1"/>
  <c r="R66" i="5" s="1"/>
  <c r="N64" i="5"/>
  <c r="P64" i="5" s="1"/>
  <c r="Q64" i="5" s="1"/>
  <c r="R64" i="5" s="1"/>
  <c r="N63" i="5"/>
  <c r="P63" i="5" s="1"/>
  <c r="Q63" i="5" s="1"/>
  <c r="R63" i="5" s="1"/>
  <c r="N62" i="5"/>
  <c r="P62" i="5" s="1"/>
  <c r="Q62" i="5" s="1"/>
  <c r="R62" i="5" s="1"/>
  <c r="N60" i="5"/>
  <c r="P60" i="5" s="1"/>
  <c r="Q60" i="5" s="1"/>
  <c r="R60" i="5" s="1"/>
  <c r="N58" i="5"/>
  <c r="P58" i="5" s="1"/>
  <c r="Q58" i="5" s="1"/>
  <c r="R58" i="5" s="1"/>
  <c r="N56" i="5"/>
  <c r="P56" i="5" s="1"/>
  <c r="Q56" i="5" s="1"/>
  <c r="R56" i="5" s="1"/>
  <c r="N55" i="5"/>
  <c r="P55" i="5" s="1"/>
  <c r="Q55" i="5" s="1"/>
  <c r="R55" i="5" s="1"/>
  <c r="N54" i="5"/>
  <c r="P54" i="5" s="1"/>
  <c r="Q54" i="5" s="1"/>
  <c r="R54" i="5" s="1"/>
  <c r="N52" i="5"/>
  <c r="P52" i="5" s="1"/>
  <c r="Q52" i="5" s="1"/>
  <c r="R52" i="5" s="1"/>
  <c r="N51" i="5"/>
  <c r="P51" i="5" s="1"/>
  <c r="Q51" i="5" s="1"/>
  <c r="R51" i="5" s="1"/>
  <c r="N50" i="5"/>
  <c r="P50" i="5" s="1"/>
  <c r="Q50" i="5" s="1"/>
  <c r="R50" i="5" s="1"/>
  <c r="N49" i="5"/>
  <c r="P49" i="5" s="1"/>
  <c r="Q49" i="5" s="1"/>
  <c r="R49" i="5" s="1"/>
  <c r="N48" i="5"/>
  <c r="P48" i="5" s="1"/>
  <c r="Q48" i="5" s="1"/>
  <c r="R48" i="5" s="1"/>
  <c r="N47" i="5"/>
  <c r="P47" i="5" s="1"/>
  <c r="Q47" i="5" s="1"/>
  <c r="R47" i="5" s="1"/>
  <c r="N46" i="5"/>
  <c r="P46" i="5" s="1"/>
  <c r="Q46" i="5" s="1"/>
  <c r="R46" i="5" s="1"/>
  <c r="N44" i="5"/>
  <c r="P44" i="5" s="1"/>
  <c r="Q44" i="5" s="1"/>
  <c r="R44" i="5" s="1"/>
  <c r="N43" i="5"/>
  <c r="P43" i="5" s="1"/>
  <c r="Q43" i="5" s="1"/>
  <c r="R43" i="5" s="1"/>
  <c r="N42" i="5"/>
  <c r="P42" i="5" s="1"/>
  <c r="Q42" i="5" s="1"/>
  <c r="R42" i="5" s="1"/>
  <c r="N41" i="5"/>
  <c r="P41" i="5" s="1"/>
  <c r="Q41" i="5" s="1"/>
  <c r="R41" i="5" s="1"/>
  <c r="N40" i="5"/>
  <c r="P40" i="5" s="1"/>
  <c r="Q40" i="5" s="1"/>
  <c r="R40" i="5" s="1"/>
  <c r="N39" i="5"/>
  <c r="P39" i="5" s="1"/>
  <c r="Q39" i="5" s="1"/>
  <c r="R39" i="5" s="1"/>
  <c r="N38" i="5"/>
  <c r="P38" i="5" s="1"/>
  <c r="Q38" i="5" s="1"/>
  <c r="R38" i="5" s="1"/>
  <c r="N36" i="5"/>
  <c r="P36" i="5" s="1"/>
  <c r="Q36" i="5" s="1"/>
  <c r="R36" i="5" s="1"/>
  <c r="N35" i="5"/>
  <c r="P35" i="5" s="1"/>
  <c r="Q35" i="5" s="1"/>
  <c r="R35" i="5" s="1"/>
  <c r="N34" i="5"/>
  <c r="P34" i="5" s="1"/>
  <c r="Q34" i="5" s="1"/>
  <c r="R34" i="5" s="1"/>
  <c r="N33" i="5"/>
  <c r="P33" i="5" s="1"/>
  <c r="Q33" i="5" s="1"/>
  <c r="R33" i="5" s="1"/>
  <c r="N32" i="5"/>
  <c r="P32" i="5" s="1"/>
  <c r="Q32" i="5" s="1"/>
  <c r="R32" i="5" s="1"/>
  <c r="N31" i="5"/>
  <c r="P31" i="5" s="1"/>
  <c r="Q31" i="5" s="1"/>
  <c r="R31" i="5" s="1"/>
  <c r="N30" i="5"/>
  <c r="P30" i="5" s="1"/>
  <c r="Q30" i="5" s="1"/>
  <c r="R30" i="5" s="1"/>
  <c r="N28" i="5"/>
  <c r="P28" i="5" s="1"/>
  <c r="Q28" i="5" s="1"/>
  <c r="R28" i="5" s="1"/>
  <c r="N27" i="5"/>
  <c r="P27" i="5" s="1"/>
  <c r="Q27" i="5" s="1"/>
  <c r="R27" i="5" s="1"/>
  <c r="N26" i="5"/>
  <c r="P26" i="5" s="1"/>
  <c r="Q26" i="5" s="1"/>
  <c r="R26" i="5" s="1"/>
  <c r="N25" i="5"/>
  <c r="P25" i="5" s="1"/>
  <c r="Q25" i="5" s="1"/>
  <c r="R25" i="5" s="1"/>
  <c r="N24" i="5"/>
  <c r="P24" i="5" s="1"/>
  <c r="Q24" i="5" s="1"/>
  <c r="R24" i="5" s="1"/>
  <c r="N23" i="5"/>
  <c r="P23" i="5" s="1"/>
  <c r="Q23" i="5" s="1"/>
  <c r="R23" i="5" s="1"/>
  <c r="N22" i="5"/>
  <c r="P22" i="5" s="1"/>
  <c r="Q22" i="5" s="1"/>
  <c r="R22" i="5" s="1"/>
  <c r="N20" i="5"/>
  <c r="P20" i="5" s="1"/>
  <c r="Q20" i="5" s="1"/>
  <c r="R20" i="5" s="1"/>
  <c r="N19" i="5"/>
  <c r="P19" i="5" s="1"/>
  <c r="Q19" i="5" s="1"/>
  <c r="R19" i="5" s="1"/>
  <c r="N18" i="5"/>
  <c r="P18" i="5" s="1"/>
  <c r="Q18" i="5" s="1"/>
  <c r="R18" i="5" s="1"/>
  <c r="N17" i="5"/>
  <c r="P17" i="5" s="1"/>
  <c r="Q17" i="5" s="1"/>
  <c r="R17" i="5" s="1"/>
  <c r="N16" i="5"/>
  <c r="P16" i="5" s="1"/>
  <c r="Q16" i="5" s="1"/>
  <c r="R16" i="5" s="1"/>
  <c r="N15" i="5"/>
  <c r="P15" i="5" s="1"/>
  <c r="Q15" i="5" s="1"/>
  <c r="R15" i="5" s="1"/>
  <c r="L14" i="5"/>
  <c r="N14" i="5" s="1"/>
  <c r="P14" i="5" s="1"/>
  <c r="Q14" i="5" s="1"/>
  <c r="R14" i="5" s="1"/>
  <c r="N23" i="10" l="1"/>
  <c r="P23" i="10" s="1"/>
  <c r="Q23" i="10" s="1"/>
  <c r="R23" i="10" s="1"/>
  <c r="N30" i="12"/>
  <c r="P30" i="12" s="1"/>
  <c r="Q30" i="12" s="1"/>
  <c r="R30" i="12" s="1"/>
  <c r="N16" i="10"/>
  <c r="P16" i="10" s="1"/>
  <c r="Q16" i="10" s="1"/>
  <c r="R16" i="10" s="1"/>
  <c r="R24" i="10"/>
  <c r="N24" i="10"/>
  <c r="P24" i="10" s="1"/>
  <c r="Q24" i="10" s="1"/>
  <c r="N32" i="10"/>
  <c r="P32" i="10" s="1"/>
  <c r="Q32" i="10" s="1"/>
  <c r="R32" i="10" s="1"/>
  <c r="N40" i="10"/>
  <c r="P40" i="10" s="1"/>
  <c r="Q40" i="10" s="1"/>
  <c r="R40" i="10" s="1"/>
  <c r="N53" i="10"/>
  <c r="P53" i="10" s="1"/>
  <c r="Q53" i="10" s="1"/>
  <c r="R53" i="10" s="1"/>
  <c r="R66" i="10"/>
  <c r="N66" i="10"/>
  <c r="P66" i="10" s="1"/>
  <c r="Q66" i="10" s="1"/>
  <c r="N72" i="10"/>
  <c r="P72" i="10" s="1"/>
  <c r="Q72" i="10" s="1"/>
  <c r="R72" i="10" s="1"/>
  <c r="N15" i="12"/>
  <c r="P15" i="12" s="1"/>
  <c r="Q15" i="12" s="1"/>
  <c r="R15" i="12" s="1"/>
  <c r="N23" i="12"/>
  <c r="P23" i="12" s="1"/>
  <c r="Q23" i="12" s="1"/>
  <c r="R23" i="12" s="1"/>
  <c r="R31" i="12"/>
  <c r="N31" i="12"/>
  <c r="P31" i="12" s="1"/>
  <c r="Q31" i="12" s="1"/>
  <c r="N37" i="12"/>
  <c r="P37" i="12" s="1"/>
  <c r="Q37" i="12" s="1"/>
  <c r="R37" i="12" s="1"/>
  <c r="N50" i="12"/>
  <c r="P50" i="12" s="1"/>
  <c r="Q50" i="12" s="1"/>
  <c r="R50" i="12" s="1"/>
  <c r="N57" i="12"/>
  <c r="P57" i="12" s="1"/>
  <c r="Q57" i="12" s="1"/>
  <c r="R57" i="12" s="1"/>
  <c r="R64" i="12"/>
  <c r="N64" i="12"/>
  <c r="P64" i="12" s="1"/>
  <c r="Q64" i="12" s="1"/>
  <c r="N71" i="12"/>
  <c r="P71" i="12" s="1"/>
  <c r="Q71" i="12" s="1"/>
  <c r="R71" i="12" s="1"/>
  <c r="N39" i="10"/>
  <c r="P39" i="10" s="1"/>
  <c r="Q39" i="10" s="1"/>
  <c r="R39" i="10" s="1"/>
  <c r="N65" i="10"/>
  <c r="P65" i="10" s="1"/>
  <c r="Q65" i="10" s="1"/>
  <c r="R65" i="10" s="1"/>
  <c r="R22" i="12"/>
  <c r="N22" i="12"/>
  <c r="P22" i="12" s="1"/>
  <c r="Q22" i="12" s="1"/>
  <c r="N70" i="12"/>
  <c r="P70" i="12" s="1"/>
  <c r="Q70" i="12" s="1"/>
  <c r="R70" i="12" s="1"/>
  <c r="N17" i="10"/>
  <c r="P17" i="10" s="1"/>
  <c r="Q17" i="10" s="1"/>
  <c r="R17" i="10" s="1"/>
  <c r="N25" i="10"/>
  <c r="P25" i="10" s="1"/>
  <c r="Q25" i="10" s="1"/>
  <c r="R25" i="10" s="1"/>
  <c r="R33" i="10"/>
  <c r="N33" i="10"/>
  <c r="P33" i="10" s="1"/>
  <c r="Q33" i="10" s="1"/>
  <c r="N41" i="10"/>
  <c r="P41" i="10" s="1"/>
  <c r="Q41" i="10" s="1"/>
  <c r="R41" i="10" s="1"/>
  <c r="N47" i="10"/>
  <c r="P47" i="10" s="1"/>
  <c r="Q47" i="10" s="1"/>
  <c r="R47" i="10" s="1"/>
  <c r="N67" i="10"/>
  <c r="P67" i="10" s="1"/>
  <c r="Q67" i="10" s="1"/>
  <c r="R67" i="10" s="1"/>
  <c r="R73" i="10"/>
  <c r="N73" i="10"/>
  <c r="P73" i="10" s="1"/>
  <c r="Q73" i="10" s="1"/>
  <c r="N16" i="12"/>
  <c r="P16" i="12" s="1"/>
  <c r="Q16" i="12" s="1"/>
  <c r="R16" i="12" s="1"/>
  <c r="N24" i="12"/>
  <c r="P24" i="12" s="1"/>
  <c r="Q24" i="12" s="1"/>
  <c r="R24" i="12" s="1"/>
  <c r="N32" i="12"/>
  <c r="P32" i="12" s="1"/>
  <c r="Q32" i="12" s="1"/>
  <c r="R32" i="12" s="1"/>
  <c r="R38" i="12"/>
  <c r="N38" i="12"/>
  <c r="P38" i="12" s="1"/>
  <c r="Q38" i="12" s="1"/>
  <c r="N44" i="12"/>
  <c r="P44" i="12" s="1"/>
  <c r="Q44" i="12" s="1"/>
  <c r="R44" i="12" s="1"/>
  <c r="N58" i="12"/>
  <c r="P58" i="12" s="1"/>
  <c r="Q58" i="12" s="1"/>
  <c r="R58" i="12" s="1"/>
  <c r="N65" i="12"/>
  <c r="P65" i="12" s="1"/>
  <c r="Q65" i="12" s="1"/>
  <c r="R65" i="12" s="1"/>
  <c r="R72" i="12"/>
  <c r="N72" i="12"/>
  <c r="P72" i="12" s="1"/>
  <c r="Q72" i="12" s="1"/>
  <c r="N31" i="10"/>
  <c r="P31" i="10" s="1"/>
  <c r="Q31" i="10" s="1"/>
  <c r="R31" i="10" s="1"/>
  <c r="N71" i="10"/>
  <c r="P71" i="10" s="1"/>
  <c r="Q71" i="10" s="1"/>
  <c r="R71" i="10" s="1"/>
  <c r="N36" i="12"/>
  <c r="P36" i="12" s="1"/>
  <c r="Q36" i="12" s="1"/>
  <c r="R36" i="12" s="1"/>
  <c r="R18" i="10"/>
  <c r="N18" i="10"/>
  <c r="P18" i="10" s="1"/>
  <c r="Q18" i="10" s="1"/>
  <c r="N26" i="10"/>
  <c r="P26" i="10" s="1"/>
  <c r="Q26" i="10" s="1"/>
  <c r="R26" i="10" s="1"/>
  <c r="N34" i="10"/>
  <c r="P34" i="10" s="1"/>
  <c r="Q34" i="10" s="1"/>
  <c r="R34" i="10" s="1"/>
  <c r="N42" i="10"/>
  <c r="P42" i="10" s="1"/>
  <c r="Q42" i="10" s="1"/>
  <c r="R42" i="10" s="1"/>
  <c r="R48" i="10"/>
  <c r="N48" i="10"/>
  <c r="P48" i="10" s="1"/>
  <c r="Q48" i="10" s="1"/>
  <c r="N61" i="10"/>
  <c r="P61" i="10" s="1"/>
  <c r="Q61" i="10" s="1"/>
  <c r="R61" i="10" s="1"/>
  <c r="N74" i="10"/>
  <c r="P74" i="10" s="1"/>
  <c r="Q74" i="10" s="1"/>
  <c r="R74" i="10" s="1"/>
  <c r="N17" i="12"/>
  <c r="P17" i="12" s="1"/>
  <c r="Q17" i="12" s="1"/>
  <c r="R17" i="12" s="1"/>
  <c r="R25" i="12"/>
  <c r="N25" i="12"/>
  <c r="P25" i="12" s="1"/>
  <c r="Q25" i="12" s="1"/>
  <c r="N39" i="12"/>
  <c r="P39" i="12" s="1"/>
  <c r="Q39" i="12" s="1"/>
  <c r="R39" i="12" s="1"/>
  <c r="N45" i="12"/>
  <c r="P45" i="12" s="1"/>
  <c r="Q45" i="12" s="1"/>
  <c r="R45" i="12" s="1"/>
  <c r="N59" i="12"/>
  <c r="P59" i="12" s="1"/>
  <c r="Q59" i="12" s="1"/>
  <c r="R59" i="12" s="1"/>
  <c r="R66" i="12"/>
  <c r="N66" i="12"/>
  <c r="P66" i="12" s="1"/>
  <c r="Q66" i="12" s="1"/>
  <c r="N73" i="12"/>
  <c r="P73" i="12" s="1"/>
  <c r="Q73" i="12" s="1"/>
  <c r="R73" i="12" s="1"/>
  <c r="N19" i="10"/>
  <c r="P19" i="10" s="1"/>
  <c r="Q19" i="10" s="1"/>
  <c r="R19" i="10" s="1"/>
  <c r="N27" i="10"/>
  <c r="P27" i="10" s="1"/>
  <c r="Q27" i="10" s="1"/>
  <c r="R27" i="10" s="1"/>
  <c r="R35" i="10"/>
  <c r="N35" i="10"/>
  <c r="P35" i="10" s="1"/>
  <c r="Q35" i="10" s="1"/>
  <c r="N43" i="10"/>
  <c r="P43" i="10" s="1"/>
  <c r="Q43" i="10" s="1"/>
  <c r="R43" i="10" s="1"/>
  <c r="N49" i="10"/>
  <c r="P49" i="10" s="1"/>
  <c r="Q49" i="10" s="1"/>
  <c r="R49" i="10" s="1"/>
  <c r="N55" i="10"/>
  <c r="P55" i="10" s="1"/>
  <c r="Q55" i="10" s="1"/>
  <c r="R55" i="10" s="1"/>
  <c r="R75" i="10"/>
  <c r="N75" i="10"/>
  <c r="P75" i="10" s="1"/>
  <c r="Q75" i="10" s="1"/>
  <c r="N18" i="12"/>
  <c r="P18" i="12" s="1"/>
  <c r="Q18" i="12" s="1"/>
  <c r="R18" i="12" s="1"/>
  <c r="N26" i="12"/>
  <c r="P26" i="12" s="1"/>
  <c r="Q26" i="12" s="1"/>
  <c r="R26" i="12" s="1"/>
  <c r="N40" i="12"/>
  <c r="P40" i="12" s="1"/>
  <c r="Q40" i="12" s="1"/>
  <c r="R40" i="12" s="1"/>
  <c r="R46" i="12"/>
  <c r="N46" i="12"/>
  <c r="P46" i="12" s="1"/>
  <c r="Q46" i="12" s="1"/>
  <c r="N52" i="12"/>
  <c r="P52" i="12" s="1"/>
  <c r="Q52" i="12" s="1"/>
  <c r="R52" i="12" s="1"/>
  <c r="N60" i="12"/>
  <c r="P60" i="12" s="1"/>
  <c r="Q60" i="12" s="1"/>
  <c r="R60" i="12" s="1"/>
  <c r="N74" i="12"/>
  <c r="P74" i="12" s="1"/>
  <c r="Q74" i="12" s="1"/>
  <c r="R74" i="12" s="1"/>
  <c r="R15" i="10"/>
  <c r="N15" i="10"/>
  <c r="P15" i="10" s="1"/>
  <c r="Q15" i="10" s="1"/>
  <c r="N59" i="10"/>
  <c r="P59" i="10" s="1"/>
  <c r="Q59" i="10" s="1"/>
  <c r="R59" i="10" s="1"/>
  <c r="N20" i="10"/>
  <c r="P20" i="10" s="1"/>
  <c r="Q20" i="10" s="1"/>
  <c r="R20" i="10" s="1"/>
  <c r="N28" i="10"/>
  <c r="P28" i="10" s="1"/>
  <c r="Q28" i="10" s="1"/>
  <c r="R28" i="10" s="1"/>
  <c r="R36" i="10"/>
  <c r="N36" i="10"/>
  <c r="P36" i="10" s="1"/>
  <c r="Q36" i="10" s="1"/>
  <c r="N50" i="10"/>
  <c r="P50" i="10" s="1"/>
  <c r="Q50" i="10" s="1"/>
  <c r="R50" i="10" s="1"/>
  <c r="N56" i="10"/>
  <c r="P56" i="10" s="1"/>
  <c r="Q56" i="10" s="1"/>
  <c r="R56" i="10" s="1"/>
  <c r="N69" i="10"/>
  <c r="P69" i="10" s="1"/>
  <c r="Q69" i="10" s="1"/>
  <c r="R69" i="10" s="1"/>
  <c r="R19" i="12"/>
  <c r="N19" i="12"/>
  <c r="P19" i="12" s="1"/>
  <c r="Q19" i="12" s="1"/>
  <c r="N27" i="12"/>
  <c r="P27" i="12" s="1"/>
  <c r="Q27" i="12" s="1"/>
  <c r="R27" i="12" s="1"/>
  <c r="N34" i="12"/>
  <c r="P34" i="12" s="1"/>
  <c r="Q34" i="12" s="1"/>
  <c r="R34" i="12" s="1"/>
  <c r="N47" i="12"/>
  <c r="P47" i="12" s="1"/>
  <c r="Q47" i="12" s="1"/>
  <c r="R47" i="12" s="1"/>
  <c r="R53" i="12"/>
  <c r="N53" i="12"/>
  <c r="P53" i="12" s="1"/>
  <c r="Q53" i="12" s="1"/>
  <c r="N61" i="12"/>
  <c r="P61" i="12" s="1"/>
  <c r="Q61" i="12" s="1"/>
  <c r="R61" i="12" s="1"/>
  <c r="N75" i="12"/>
  <c r="P75" i="12" s="1"/>
  <c r="Q75" i="12" s="1"/>
  <c r="R75" i="12" s="1"/>
  <c r="N56" i="12"/>
  <c r="P56" i="12" s="1"/>
  <c r="Q56" i="12" s="1"/>
  <c r="R56" i="12" s="1"/>
  <c r="R21" i="10"/>
  <c r="N21" i="10"/>
  <c r="P21" i="10" s="1"/>
  <c r="Q21" i="10" s="1"/>
  <c r="N29" i="10"/>
  <c r="P29" i="10" s="1"/>
  <c r="Q29" i="10" s="1"/>
  <c r="R29" i="10" s="1"/>
  <c r="N37" i="10"/>
  <c r="P37" i="10" s="1"/>
  <c r="Q37" i="10" s="1"/>
  <c r="R37" i="10" s="1"/>
  <c r="N51" i="10"/>
  <c r="P51" i="10" s="1"/>
  <c r="Q51" i="10" s="1"/>
  <c r="R51" i="10" s="1"/>
  <c r="R57" i="10"/>
  <c r="N57" i="10"/>
  <c r="P57" i="10" s="1"/>
  <c r="Q57" i="10" s="1"/>
  <c r="N63" i="10"/>
  <c r="P63" i="10" s="1"/>
  <c r="Q63" i="10" s="1"/>
  <c r="R63" i="10" s="1"/>
  <c r="N20" i="12"/>
  <c r="P20" i="12" s="1"/>
  <c r="Q20" i="12" s="1"/>
  <c r="R20" i="12" s="1"/>
  <c r="N28" i="12"/>
  <c r="P28" i="12" s="1"/>
  <c r="Q28" i="12" s="1"/>
  <c r="R28" i="12" s="1"/>
  <c r="R48" i="12"/>
  <c r="N48" i="12"/>
  <c r="P48" i="12" s="1"/>
  <c r="Q48" i="12" s="1"/>
  <c r="N54" i="12"/>
  <c r="P54" i="12" s="1"/>
  <c r="Q54" i="12" s="1"/>
  <c r="R54" i="12" s="1"/>
  <c r="N62" i="12"/>
  <c r="P62" i="12" s="1"/>
  <c r="Q62" i="12" s="1"/>
  <c r="R62" i="12" s="1"/>
  <c r="N68" i="12"/>
  <c r="P68" i="12" s="1"/>
  <c r="Q68" i="12" s="1"/>
  <c r="R68" i="12" s="1"/>
  <c r="R22" i="10"/>
  <c r="N22" i="10"/>
  <c r="P22" i="10" s="1"/>
  <c r="Q22" i="10" s="1"/>
  <c r="N30" i="10"/>
  <c r="P30" i="10" s="1"/>
  <c r="Q30" i="10" s="1"/>
  <c r="R30" i="10" s="1"/>
  <c r="N38" i="10"/>
  <c r="P38" i="10" s="1"/>
  <c r="Q38" i="10" s="1"/>
  <c r="R38" i="10" s="1"/>
  <c r="N45" i="10"/>
  <c r="P45" i="10" s="1"/>
  <c r="Q45" i="10" s="1"/>
  <c r="R45" i="10" s="1"/>
  <c r="R58" i="10"/>
  <c r="N58" i="10"/>
  <c r="P58" i="10" s="1"/>
  <c r="Q58" i="10" s="1"/>
  <c r="N64" i="10"/>
  <c r="P64" i="10" s="1"/>
  <c r="Q64" i="10" s="1"/>
  <c r="R64" i="10" s="1"/>
  <c r="N77" i="10"/>
  <c r="P77" i="10" s="1"/>
  <c r="Q77" i="10" s="1"/>
  <c r="R77" i="10" s="1"/>
  <c r="N21" i="12"/>
  <c r="P21" i="12" s="1"/>
  <c r="Q21" i="12" s="1"/>
  <c r="R21" i="12" s="1"/>
  <c r="R29" i="12"/>
  <c r="N29" i="12"/>
  <c r="P29" i="12" s="1"/>
  <c r="Q29" i="12" s="1"/>
  <c r="N42" i="12"/>
  <c r="P42" i="12" s="1"/>
  <c r="Q42" i="12" s="1"/>
  <c r="R42" i="12" s="1"/>
  <c r="N55" i="12"/>
  <c r="P55" i="12" s="1"/>
  <c r="Q55" i="12" s="1"/>
  <c r="R55" i="12" s="1"/>
  <c r="N69" i="12"/>
  <c r="P69" i="12" s="1"/>
  <c r="Q69" i="12" s="1"/>
  <c r="R69" i="12" s="1"/>
  <c r="R77" i="12"/>
  <c r="N77" i="12"/>
  <c r="P77" i="12" s="1"/>
  <c r="Q77" i="12" s="1"/>
  <c r="R76" i="1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L22" i="2"/>
  <c r="N22" i="2" s="1"/>
  <c r="P22" i="2" s="1"/>
  <c r="Q22" i="2" s="1"/>
  <c r="R22" i="2" s="1"/>
  <c r="L23" i="2"/>
  <c r="N23" i="2" s="1"/>
  <c r="P23" i="2" s="1"/>
  <c r="Q23" i="2" s="1"/>
  <c r="R23" i="2" s="1"/>
  <c r="L24" i="2"/>
  <c r="N24" i="2" s="1"/>
  <c r="P24" i="2" s="1"/>
  <c r="Q24" i="2" s="1"/>
  <c r="R24" i="2" s="1"/>
  <c r="L25" i="2"/>
  <c r="N25" i="2" s="1"/>
  <c r="P25" i="2" s="1"/>
  <c r="Q25" i="2" s="1"/>
  <c r="R25" i="2" s="1"/>
  <c r="L26" i="2"/>
  <c r="N26" i="2" s="1"/>
  <c r="P26" i="2" s="1"/>
  <c r="Q26" i="2" s="1"/>
  <c r="R26" i="2" s="1"/>
  <c r="L27" i="2"/>
  <c r="N27" i="2" s="1"/>
  <c r="P27" i="2" s="1"/>
  <c r="Q27" i="2" s="1"/>
  <c r="R27" i="2" s="1"/>
  <c r="L28" i="2"/>
  <c r="N28" i="2" s="1"/>
  <c r="P28" i="2" s="1"/>
  <c r="Q28" i="2" s="1"/>
  <c r="R28" i="2" s="1"/>
  <c r="L29" i="2"/>
  <c r="N29" i="2" s="1"/>
  <c r="P29" i="2" s="1"/>
  <c r="Q29" i="2" s="1"/>
  <c r="R29" i="2" s="1"/>
  <c r="L30" i="2"/>
  <c r="N30" i="2" s="1"/>
  <c r="P30" i="2" s="1"/>
  <c r="Q30" i="2" s="1"/>
  <c r="R30" i="2" s="1"/>
  <c r="L31" i="2"/>
  <c r="N31" i="2" s="1"/>
  <c r="P31" i="2" s="1"/>
  <c r="Q31" i="2" s="1"/>
  <c r="R31" i="2" s="1"/>
  <c r="L32" i="2"/>
  <c r="N32" i="2" s="1"/>
  <c r="P32" i="2" s="1"/>
  <c r="Q32" i="2" s="1"/>
  <c r="R32" i="2" s="1"/>
  <c r="L33" i="2"/>
  <c r="N33" i="2" s="1"/>
  <c r="P33" i="2" s="1"/>
  <c r="Q33" i="2" s="1"/>
  <c r="R33" i="2" s="1"/>
  <c r="L34" i="2"/>
  <c r="N34" i="2" s="1"/>
  <c r="P34" i="2" s="1"/>
  <c r="Q34" i="2" s="1"/>
  <c r="R34" i="2" s="1"/>
  <c r="L35" i="2"/>
  <c r="N35" i="2" s="1"/>
  <c r="P35" i="2" s="1"/>
  <c r="Q35" i="2" s="1"/>
  <c r="R35" i="2" s="1"/>
  <c r="L36" i="2"/>
  <c r="N36" i="2" s="1"/>
  <c r="P36" i="2" s="1"/>
  <c r="Q36" i="2" s="1"/>
  <c r="R36" i="2" s="1"/>
  <c r="L37" i="2"/>
  <c r="N37" i="2" s="1"/>
  <c r="P37" i="2" s="1"/>
  <c r="Q37" i="2" s="1"/>
  <c r="R37" i="2" s="1"/>
  <c r="L38" i="2"/>
  <c r="N38" i="2" s="1"/>
  <c r="P38" i="2" s="1"/>
  <c r="Q38" i="2" s="1"/>
  <c r="R38" i="2" s="1"/>
  <c r="L39" i="2"/>
  <c r="N39" i="2" s="1"/>
  <c r="P39" i="2" s="1"/>
  <c r="Q39" i="2" s="1"/>
  <c r="R39" i="2" s="1"/>
  <c r="L40" i="2"/>
  <c r="N40" i="2" s="1"/>
  <c r="P40" i="2" s="1"/>
  <c r="Q40" i="2" s="1"/>
  <c r="R40" i="2" s="1"/>
  <c r="L41" i="2"/>
  <c r="N41" i="2" s="1"/>
  <c r="P41" i="2" s="1"/>
  <c r="Q41" i="2" s="1"/>
  <c r="R41" i="2" s="1"/>
  <c r="L42" i="2"/>
  <c r="N42" i="2" s="1"/>
  <c r="P42" i="2" s="1"/>
  <c r="Q42" i="2" s="1"/>
  <c r="R42" i="2" s="1"/>
  <c r="L43" i="2"/>
  <c r="N43" i="2" s="1"/>
  <c r="P43" i="2" s="1"/>
  <c r="Q43" i="2" s="1"/>
  <c r="R43" i="2" s="1"/>
  <c r="L44" i="2"/>
  <c r="N44" i="2" s="1"/>
  <c r="P44" i="2" s="1"/>
  <c r="Q44" i="2" s="1"/>
  <c r="R44" i="2" s="1"/>
  <c r="L45" i="2"/>
  <c r="N45" i="2" s="1"/>
  <c r="P45" i="2" s="1"/>
  <c r="Q45" i="2" s="1"/>
  <c r="R45" i="2" s="1"/>
  <c r="L46" i="2"/>
  <c r="N46" i="2" s="1"/>
  <c r="P46" i="2" s="1"/>
  <c r="Q46" i="2" s="1"/>
  <c r="R46" i="2" s="1"/>
  <c r="L47" i="2"/>
  <c r="N47" i="2" s="1"/>
  <c r="P47" i="2" s="1"/>
  <c r="Q47" i="2" s="1"/>
  <c r="R47" i="2" s="1"/>
  <c r="L48" i="2"/>
  <c r="N48" i="2" s="1"/>
  <c r="P48" i="2" s="1"/>
  <c r="Q48" i="2" s="1"/>
  <c r="R48" i="2" s="1"/>
  <c r="L49" i="2"/>
  <c r="N49" i="2" s="1"/>
  <c r="P49" i="2" s="1"/>
  <c r="Q49" i="2" s="1"/>
  <c r="R49" i="2" s="1"/>
  <c r="L50" i="2"/>
  <c r="N50" i="2" s="1"/>
  <c r="P50" i="2" s="1"/>
  <c r="Q50" i="2" s="1"/>
  <c r="R50" i="2" s="1"/>
  <c r="L51" i="2"/>
  <c r="N51" i="2" s="1"/>
  <c r="P51" i="2" s="1"/>
  <c r="Q51" i="2" s="1"/>
  <c r="R51" i="2" s="1"/>
  <c r="L52" i="2"/>
  <c r="N52" i="2" s="1"/>
  <c r="P52" i="2" s="1"/>
  <c r="Q52" i="2" s="1"/>
  <c r="R52" i="2" s="1"/>
  <c r="L53" i="2"/>
  <c r="N53" i="2" s="1"/>
  <c r="P53" i="2" s="1"/>
  <c r="Q53" i="2" s="1"/>
  <c r="R53" i="2" s="1"/>
  <c r="L54" i="2"/>
  <c r="N54" i="2" s="1"/>
  <c r="P54" i="2" s="1"/>
  <c r="Q54" i="2" s="1"/>
  <c r="R54" i="2" s="1"/>
  <c r="L55" i="2"/>
  <c r="N55" i="2" s="1"/>
  <c r="P55" i="2" s="1"/>
  <c r="Q55" i="2" s="1"/>
  <c r="R55" i="2" s="1"/>
  <c r="L56" i="2"/>
  <c r="N56" i="2" s="1"/>
  <c r="P56" i="2" s="1"/>
  <c r="Q56" i="2" s="1"/>
  <c r="R56" i="2" s="1"/>
  <c r="L57" i="2"/>
  <c r="N57" i="2" s="1"/>
  <c r="P57" i="2" s="1"/>
  <c r="Q57" i="2" s="1"/>
  <c r="R57" i="2" s="1"/>
  <c r="L58" i="2"/>
  <c r="N58" i="2" s="1"/>
  <c r="P58" i="2" s="1"/>
  <c r="Q58" i="2" s="1"/>
  <c r="R58" i="2" s="1"/>
  <c r="L59" i="2"/>
  <c r="N59" i="2" s="1"/>
  <c r="P59" i="2" s="1"/>
  <c r="Q59" i="2" s="1"/>
  <c r="R59" i="2" s="1"/>
  <c r="L60" i="2"/>
  <c r="N60" i="2" s="1"/>
  <c r="P60" i="2" s="1"/>
  <c r="Q60" i="2" s="1"/>
  <c r="R60" i="2" s="1"/>
  <c r="L61" i="2"/>
  <c r="N61" i="2" s="1"/>
  <c r="P61" i="2" s="1"/>
  <c r="Q61" i="2" s="1"/>
  <c r="R61" i="2" s="1"/>
  <c r="L62" i="2"/>
  <c r="N62" i="2" s="1"/>
  <c r="P62" i="2" s="1"/>
  <c r="Q62" i="2" s="1"/>
  <c r="R62" i="2" s="1"/>
  <c r="L63" i="2"/>
  <c r="N63" i="2" s="1"/>
  <c r="P63" i="2" s="1"/>
  <c r="Q63" i="2" s="1"/>
  <c r="R63" i="2" s="1"/>
  <c r="L64" i="2"/>
  <c r="N64" i="2" s="1"/>
  <c r="P64" i="2" s="1"/>
  <c r="Q64" i="2" s="1"/>
  <c r="R64" i="2" s="1"/>
  <c r="L65" i="2"/>
  <c r="N65" i="2" s="1"/>
  <c r="P65" i="2" s="1"/>
  <c r="Q65" i="2" s="1"/>
  <c r="R65" i="2" s="1"/>
  <c r="L66" i="2"/>
  <c r="N66" i="2" s="1"/>
  <c r="P66" i="2" s="1"/>
  <c r="Q66" i="2" s="1"/>
  <c r="R66" i="2" s="1"/>
  <c r="L67" i="2"/>
  <c r="N67" i="2" s="1"/>
  <c r="P67" i="2" s="1"/>
  <c r="Q67" i="2" s="1"/>
  <c r="R67" i="2" s="1"/>
  <c r="L68" i="2"/>
  <c r="N68" i="2" s="1"/>
  <c r="P68" i="2" s="1"/>
  <c r="Q68" i="2" s="1"/>
  <c r="R68" i="2" s="1"/>
  <c r="L69" i="2"/>
  <c r="N69" i="2" s="1"/>
  <c r="P69" i="2" s="1"/>
  <c r="Q69" i="2" s="1"/>
  <c r="R69" i="2" s="1"/>
  <c r="L70" i="2"/>
  <c r="N70" i="2" s="1"/>
  <c r="P70" i="2" s="1"/>
  <c r="Q70" i="2" s="1"/>
  <c r="R70" i="2" s="1"/>
  <c r="L71" i="2"/>
  <c r="N71" i="2" s="1"/>
  <c r="P71" i="2" s="1"/>
  <c r="Q71" i="2" s="1"/>
  <c r="R71" i="2" s="1"/>
  <c r="L72" i="2"/>
  <c r="N72" i="2" s="1"/>
  <c r="P72" i="2" s="1"/>
  <c r="Q72" i="2" s="1"/>
  <c r="R72" i="2" s="1"/>
  <c r="L73" i="2"/>
  <c r="N73" i="2" s="1"/>
  <c r="P73" i="2" s="1"/>
  <c r="Q73" i="2" s="1"/>
  <c r="R73" i="2" s="1"/>
  <c r="L74" i="2"/>
  <c r="N74" i="2" s="1"/>
  <c r="P74" i="2" s="1"/>
  <c r="Q74" i="2" s="1"/>
  <c r="R74" i="2" s="1"/>
  <c r="L75" i="2"/>
  <c r="N75" i="2" s="1"/>
  <c r="P75" i="2" s="1"/>
  <c r="Q75" i="2" s="1"/>
  <c r="R75" i="2" s="1"/>
  <c r="L76" i="2"/>
  <c r="N76" i="2" s="1"/>
  <c r="P76" i="2" s="1"/>
  <c r="Q76" i="2" s="1"/>
  <c r="R76" i="2" s="1"/>
  <c r="L77" i="2"/>
  <c r="N77" i="2" s="1"/>
  <c r="P77" i="2" s="1"/>
  <c r="Q77" i="2" s="1"/>
  <c r="R77" i="2" s="1"/>
  <c r="N15" i="2"/>
  <c r="P15" i="2" s="1"/>
  <c r="Q15" i="2" s="1"/>
  <c r="R15" i="2" s="1"/>
  <c r="M15" i="2"/>
  <c r="M16" i="2"/>
  <c r="M17" i="2"/>
  <c r="N17" i="2" s="1"/>
  <c r="P17" i="2" s="1"/>
  <c r="Q17" i="2" s="1"/>
  <c r="R17" i="2" s="1"/>
  <c r="M18" i="2"/>
  <c r="M19" i="2"/>
  <c r="N19" i="2" s="1"/>
  <c r="P19" i="2" s="1"/>
  <c r="Q19" i="2" s="1"/>
  <c r="R19" i="2" s="1"/>
  <c r="M20" i="2"/>
  <c r="N20" i="2" s="1"/>
  <c r="P20" i="2" s="1"/>
  <c r="Q20" i="2" s="1"/>
  <c r="R20" i="2" s="1"/>
  <c r="M21" i="2"/>
  <c r="N21" i="2" s="1"/>
  <c r="P21" i="2" s="1"/>
  <c r="Q21" i="2" s="1"/>
  <c r="R21" i="2" s="1"/>
  <c r="L15" i="2"/>
  <c r="L16" i="2"/>
  <c r="N16" i="2" s="1"/>
  <c r="P16" i="2" s="1"/>
  <c r="Q16" i="2" s="1"/>
  <c r="R16" i="2" s="1"/>
  <c r="L17" i="2"/>
  <c r="L18" i="2"/>
  <c r="N18" i="2" s="1"/>
  <c r="P18" i="2" s="1"/>
  <c r="Q18" i="2" s="1"/>
  <c r="R18" i="2" s="1"/>
  <c r="L19" i="2"/>
  <c r="L20" i="2"/>
  <c r="L21" i="2"/>
  <c r="M14" i="2"/>
  <c r="L14" i="2"/>
  <c r="N14" i="2" s="1"/>
  <c r="P14" i="2" s="1"/>
  <c r="Q14" i="2" s="1"/>
  <c r="R14" i="2" s="1"/>
</calcChain>
</file>

<file path=xl/sharedStrings.xml><?xml version="1.0" encoding="utf-8"?>
<sst xmlns="http://schemas.openxmlformats.org/spreadsheetml/2006/main" count="2124" uniqueCount="241">
  <si>
    <t>Duljina čepa</t>
  </si>
  <si>
    <t>Vrsta minskog čepa</t>
  </si>
  <si>
    <t>Minska bušotina</t>
  </si>
  <si>
    <t>Koordinate minskih bušotina</t>
  </si>
  <si>
    <t>Dubina minske bušotine nakon miniranja</t>
  </si>
  <si>
    <t>Dubina minske bušotine</t>
  </si>
  <si>
    <t>[m]</t>
  </si>
  <si>
    <t>Produbljenje</t>
  </si>
  <si>
    <r>
      <t>[dm</t>
    </r>
    <r>
      <rPr>
        <b/>
        <vertAlign val="superscript"/>
        <sz val="8"/>
        <color theme="1"/>
        <rFont val="Times New Roman"/>
        <family val="1"/>
        <charset val="238"/>
      </rPr>
      <t>3</t>
    </r>
    <r>
      <rPr>
        <b/>
        <sz val="8"/>
        <color theme="1"/>
        <rFont val="Times New Roman"/>
        <family val="1"/>
        <charset val="238"/>
      </rPr>
      <t>]</t>
    </r>
  </si>
  <si>
    <t>Količina eksploziva</t>
  </si>
  <si>
    <t>0.5 / 0.5</t>
  </si>
  <si>
    <t>PIJESAK</t>
  </si>
  <si>
    <t>Volumen nastalog proširenja</t>
  </si>
  <si>
    <t>MS1</t>
  </si>
  <si>
    <t>MS2</t>
  </si>
  <si>
    <t>MS3</t>
  </si>
  <si>
    <t>-</t>
  </si>
  <si>
    <t>MS4</t>
  </si>
  <si>
    <t>MS5</t>
  </si>
  <si>
    <t>lipanj 2014. godine - Probno miniranje (12 minskih bušotina, dubina minskih bušotina = 2,0 m, promjer minskih bušotina = 0,131 m, razmak između minskih bušotina = 5,0 m)</t>
  </si>
  <si>
    <t>Mjesto opažanja (seizmograf)</t>
  </si>
  <si>
    <t>Udaljenost</t>
  </si>
  <si>
    <t>Maksimalno eksplozivno punjenje po minskoj bušotini</t>
  </si>
  <si>
    <t>Glavna frekvencija</t>
  </si>
  <si>
    <t>MP</t>
  </si>
  <si>
    <t>MO</t>
  </si>
  <si>
    <t>PPV</t>
  </si>
  <si>
    <t>D</t>
  </si>
  <si>
    <t>CW</t>
  </si>
  <si>
    <t>SD</t>
  </si>
  <si>
    <t>f</t>
  </si>
  <si>
    <t>[mm/s]</t>
  </si>
  <si>
    <t>[kg]</t>
  </si>
  <si>
    <r>
      <t>[m/kg</t>
    </r>
    <r>
      <rPr>
        <b/>
        <vertAlign val="superscript"/>
        <sz val="8"/>
        <color theme="1"/>
        <rFont val="Times New Roman"/>
        <family val="1"/>
        <charset val="238"/>
      </rPr>
      <t>2</t>
    </r>
    <r>
      <rPr>
        <b/>
        <sz val="8"/>
        <color theme="1"/>
        <rFont val="Times New Roman"/>
        <family val="1"/>
        <charset val="238"/>
      </rPr>
      <t>]</t>
    </r>
  </si>
  <si>
    <t>[Hz]</t>
  </si>
  <si>
    <t>MO1</t>
  </si>
  <si>
    <t>MO2</t>
  </si>
  <si>
    <t>MO3</t>
  </si>
  <si>
    <t>MO4</t>
  </si>
  <si>
    <t>MO5</t>
  </si>
  <si>
    <t>Maksimalna izmjerena vrijednost brzine oscilacija tla</t>
  </si>
  <si>
    <t>Reducirana udaljenost</t>
  </si>
  <si>
    <t>Minsko polje</t>
  </si>
  <si>
    <t>Ovisnost brzine oscilacija tla (PPV [mm/s]) i reducirane udaljenosti (SD [m/kg2])</t>
  </si>
  <si>
    <t>Frekvencija oscilacija</t>
  </si>
  <si>
    <t>&lt;10 Hz</t>
  </si>
  <si>
    <t>10-50 Hz</t>
  </si>
  <si>
    <t>50-100 Hz</t>
  </si>
  <si>
    <t>Kategorija objekta</t>
  </si>
  <si>
    <t>Granične vrijednosti brzina oscilacija izražene u mm/s</t>
  </si>
  <si>
    <t>1. Kancelarije i tvorničke zgrade</t>
  </si>
  <si>
    <t>20-40</t>
  </si>
  <si>
    <t>40-50</t>
  </si>
  <si>
    <t>2. Stambene zgrade</t>
  </si>
  <si>
    <t>15 - 20</t>
  </si>
  <si>
    <t>3. Povijesni i drugi zaštićeni objekti</t>
  </si>
  <si>
    <t>Za frekvencije &gt; 100 Hz mogu se uzeti veće vrijednosti brzina oscilacija</t>
  </si>
  <si>
    <t>5-15</t>
  </si>
  <si>
    <t>3-8</t>
  </si>
  <si>
    <t>8-10</t>
  </si>
  <si>
    <t>K</t>
  </si>
  <si>
    <t>PPV/K</t>
  </si>
  <si>
    <t>1/0.9</t>
  </si>
  <si>
    <t>(PPV/K)^1/0.9</t>
  </si>
  <si>
    <t>^2</t>
  </si>
  <si>
    <t>W</t>
  </si>
  <si>
    <t>w = [(PPV/K)^1/0.9 · D]^2</t>
  </si>
  <si>
    <t>Ovisnost dozvoljene količine eksploziva Q [kg] u ovisnosti od udaljenosti objekta D [m]</t>
  </si>
  <si>
    <t>Vrsta eksploziva</t>
  </si>
  <si>
    <t>PERMONEX</t>
  </si>
  <si>
    <t>PRODUBLJENJE</t>
  </si>
  <si>
    <t xml:space="preserve">12.06.2014. </t>
  </si>
  <si>
    <t>PAKAEX (rinfuza)</t>
  </si>
  <si>
    <t xml:space="preserve"> Probna miniranja izvedena su na 12 istražnih bušotina i 2 probne bušotine</t>
  </si>
  <si>
    <t>PERUNIT 28E</t>
  </si>
  <si>
    <t>/</t>
  </si>
  <si>
    <t>ZAČEPLJENA</t>
  </si>
  <si>
    <t>Promjer minske bušotine</t>
  </si>
  <si>
    <t>Q</t>
  </si>
  <si>
    <r>
      <t>D</t>
    </r>
    <r>
      <rPr>
        <b/>
        <vertAlign val="subscript"/>
        <sz val="10"/>
        <color theme="1"/>
        <rFont val="Times New Roman"/>
        <family val="1"/>
        <charset val="238"/>
      </rPr>
      <t>MB</t>
    </r>
  </si>
  <si>
    <r>
      <t>H</t>
    </r>
    <r>
      <rPr>
        <b/>
        <vertAlign val="subscript"/>
        <sz val="10"/>
        <color theme="1"/>
        <rFont val="Times New Roman"/>
        <family val="1"/>
        <charset val="238"/>
      </rPr>
      <t>vrh</t>
    </r>
  </si>
  <si>
    <r>
      <t>H</t>
    </r>
    <r>
      <rPr>
        <b/>
        <vertAlign val="subscript"/>
        <sz val="10"/>
        <color theme="1"/>
        <rFont val="Times New Roman"/>
        <family val="1"/>
        <charset val="238"/>
      </rPr>
      <t>dno</t>
    </r>
  </si>
  <si>
    <r>
      <t>Y</t>
    </r>
    <r>
      <rPr>
        <b/>
        <vertAlign val="subscript"/>
        <sz val="10"/>
        <color theme="1"/>
        <rFont val="Times New Roman"/>
        <family val="1"/>
        <charset val="238"/>
      </rPr>
      <t>vrh</t>
    </r>
  </si>
  <si>
    <r>
      <t>X</t>
    </r>
    <r>
      <rPr>
        <b/>
        <vertAlign val="subscript"/>
        <sz val="10"/>
        <color theme="1"/>
        <rFont val="Times New Roman"/>
        <family val="1"/>
        <charset val="238"/>
      </rPr>
      <t>vrh</t>
    </r>
  </si>
  <si>
    <r>
      <t>Y</t>
    </r>
    <r>
      <rPr>
        <b/>
        <vertAlign val="subscript"/>
        <sz val="10"/>
        <color theme="1"/>
        <rFont val="Times New Roman"/>
        <family val="1"/>
        <charset val="238"/>
      </rPr>
      <t>dno</t>
    </r>
  </si>
  <si>
    <r>
      <t>X</t>
    </r>
    <r>
      <rPr>
        <b/>
        <vertAlign val="subscript"/>
        <sz val="10"/>
        <color theme="1"/>
        <rFont val="Times New Roman"/>
        <family val="1"/>
        <charset val="238"/>
      </rPr>
      <t>dno</t>
    </r>
  </si>
  <si>
    <t>Volumen cijele minske bušotine</t>
  </si>
  <si>
    <r>
      <t>H</t>
    </r>
    <r>
      <rPr>
        <b/>
        <vertAlign val="subscript"/>
        <sz val="10"/>
        <color theme="1"/>
        <rFont val="Times New Roman"/>
        <family val="1"/>
        <charset val="238"/>
      </rPr>
      <t>MB</t>
    </r>
  </si>
  <si>
    <r>
      <t>H</t>
    </r>
    <r>
      <rPr>
        <b/>
        <vertAlign val="subscript"/>
        <sz val="10"/>
        <color theme="1"/>
        <rFont val="Times New Roman"/>
        <family val="1"/>
        <charset val="238"/>
      </rPr>
      <t>MBnm</t>
    </r>
  </si>
  <si>
    <r>
      <t>L</t>
    </r>
    <r>
      <rPr>
        <b/>
        <vertAlign val="subscript"/>
        <sz val="10"/>
        <color theme="1"/>
        <rFont val="Times New Roman"/>
        <family val="1"/>
        <charset val="238"/>
      </rPr>
      <t>Č</t>
    </r>
  </si>
  <si>
    <r>
      <t>V</t>
    </r>
    <r>
      <rPr>
        <b/>
        <vertAlign val="subscript"/>
        <sz val="10"/>
        <color theme="1"/>
        <rFont val="Times New Roman"/>
        <family val="1"/>
        <charset val="238"/>
      </rPr>
      <t>pr</t>
    </r>
  </si>
  <si>
    <r>
      <t>V</t>
    </r>
    <r>
      <rPr>
        <b/>
        <vertAlign val="subscript"/>
        <sz val="10"/>
        <color theme="1"/>
        <rFont val="Times New Roman"/>
        <family val="1"/>
        <charset val="238"/>
      </rPr>
      <t>MB</t>
    </r>
  </si>
  <si>
    <r>
      <t>L</t>
    </r>
    <r>
      <rPr>
        <b/>
        <vertAlign val="subscript"/>
        <sz val="10"/>
        <color theme="1"/>
        <rFont val="Times New Roman"/>
        <family val="1"/>
        <charset val="238"/>
      </rPr>
      <t>pr1</t>
    </r>
  </si>
  <si>
    <r>
      <t>[m</t>
    </r>
    <r>
      <rPr>
        <b/>
        <vertAlign val="superscript"/>
        <sz val="8"/>
        <color theme="1"/>
        <rFont val="Times New Roman"/>
        <family val="1"/>
        <charset val="238"/>
      </rPr>
      <t>3</t>
    </r>
    <r>
      <rPr>
        <b/>
        <sz val="8"/>
        <color theme="1"/>
        <rFont val="Times New Roman"/>
        <family val="1"/>
        <charset val="238"/>
      </rPr>
      <t>]</t>
    </r>
  </si>
  <si>
    <t>MB1</t>
  </si>
  <si>
    <t>MB2</t>
  </si>
  <si>
    <t>MB3</t>
  </si>
  <si>
    <t>MB4</t>
  </si>
  <si>
    <t>MB5</t>
  </si>
  <si>
    <t>MB6</t>
  </si>
  <si>
    <t>MB7</t>
  </si>
  <si>
    <t>MB8</t>
  </si>
  <si>
    <t>MB9</t>
  </si>
  <si>
    <t>MB10</t>
  </si>
  <si>
    <t>MB11</t>
  </si>
  <si>
    <t>MB12</t>
  </si>
  <si>
    <t>PIJESAK/GLINA</t>
  </si>
  <si>
    <r>
      <t>Dijagram ovisnosti količine eksploziva Q [kg] i volumena nastalog proširenja V [dm</t>
    </r>
    <r>
      <rPr>
        <vertAlign val="superscript"/>
        <sz val="10"/>
        <color theme="1"/>
        <rFont val="Times New Roman"/>
        <family val="1"/>
        <charset val="238"/>
      </rPr>
      <t>3</t>
    </r>
    <r>
      <rPr>
        <sz val="10"/>
        <color theme="1"/>
        <rFont val="Times New Roman"/>
        <family val="1"/>
        <charset val="238"/>
      </rPr>
      <t>] - PERMONEX</t>
    </r>
  </si>
  <si>
    <r>
      <t>Dijagram ovisnosti količine eksploziva Q [kg] i volumena nastalog proširenja V [dm</t>
    </r>
    <r>
      <rPr>
        <vertAlign val="superscript"/>
        <sz val="10"/>
        <color theme="1"/>
        <rFont val="Times New Roman"/>
        <family val="1"/>
        <charset val="238"/>
      </rPr>
      <t>3</t>
    </r>
    <r>
      <rPr>
        <sz val="10"/>
        <color theme="1"/>
        <rFont val="Times New Roman"/>
        <family val="1"/>
        <charset val="238"/>
      </rPr>
      <t>] - PAKAEX</t>
    </r>
  </si>
  <si>
    <r>
      <t>Dijagram ovisnosti količine eksploziva Q [kg] i volumena nastalog proširenja V [dm</t>
    </r>
    <r>
      <rPr>
        <vertAlign val="superscript"/>
        <sz val="10"/>
        <color theme="1"/>
        <rFont val="Times New Roman"/>
        <family val="1"/>
        <charset val="238"/>
      </rPr>
      <t>3</t>
    </r>
    <r>
      <rPr>
        <sz val="10"/>
        <color theme="1"/>
        <rFont val="Times New Roman"/>
        <family val="1"/>
        <charset val="238"/>
      </rPr>
      <t>] - PERMONEX i PAKAEX</t>
    </r>
  </si>
  <si>
    <r>
      <t>Dijagram ovisnosti količine eksploziva Q [kg] i nastalog produbljenja L</t>
    </r>
    <r>
      <rPr>
        <vertAlign val="subscript"/>
        <sz val="10"/>
        <color theme="1"/>
        <rFont val="Times New Roman"/>
        <family val="1"/>
        <charset val="238"/>
      </rPr>
      <t>pr1</t>
    </r>
    <r>
      <rPr>
        <sz val="10"/>
        <color theme="1"/>
        <rFont val="Times New Roman"/>
        <family val="1"/>
        <charset val="238"/>
      </rPr>
      <t xml:space="preserve"> [dm</t>
    </r>
    <r>
      <rPr>
        <vertAlign val="superscript"/>
        <sz val="10"/>
        <color theme="1"/>
        <rFont val="Times New Roman"/>
        <family val="1"/>
        <charset val="238"/>
      </rPr>
      <t>3</t>
    </r>
    <r>
      <rPr>
        <sz val="10"/>
        <color theme="1"/>
        <rFont val="Times New Roman"/>
        <family val="1"/>
        <charset val="238"/>
      </rPr>
      <t>] - PERMONEX</t>
    </r>
  </si>
  <si>
    <r>
      <t>Dijagram ovisnosti količine eksploziva Q [kg] i nastalog produbljenja L</t>
    </r>
    <r>
      <rPr>
        <vertAlign val="subscript"/>
        <sz val="10"/>
        <color theme="1"/>
        <rFont val="Times New Roman"/>
        <family val="1"/>
        <charset val="238"/>
      </rPr>
      <t>pr1</t>
    </r>
    <r>
      <rPr>
        <sz val="10"/>
        <color theme="1"/>
        <rFont val="Times New Roman"/>
        <family val="1"/>
        <charset val="238"/>
      </rPr>
      <t xml:space="preserve"> [dm</t>
    </r>
    <r>
      <rPr>
        <vertAlign val="superscript"/>
        <sz val="10"/>
        <color theme="1"/>
        <rFont val="Times New Roman"/>
        <family val="1"/>
        <charset val="238"/>
      </rPr>
      <t>3</t>
    </r>
    <r>
      <rPr>
        <sz val="10"/>
        <color theme="1"/>
        <rFont val="Times New Roman"/>
        <family val="1"/>
        <charset val="238"/>
      </rPr>
      <t>] - PAKAEX</t>
    </r>
  </si>
  <si>
    <r>
      <t>Dijagram ovisnosti količine eksploziva Q [kg] i nastalog produbljenja L</t>
    </r>
    <r>
      <rPr>
        <vertAlign val="subscript"/>
        <sz val="10"/>
        <color theme="1"/>
        <rFont val="Times New Roman"/>
        <family val="1"/>
        <charset val="238"/>
      </rPr>
      <t>pr1</t>
    </r>
    <r>
      <rPr>
        <sz val="10"/>
        <color theme="1"/>
        <rFont val="Times New Roman"/>
        <family val="1"/>
        <charset val="238"/>
      </rPr>
      <t xml:space="preserve"> [dm</t>
    </r>
    <r>
      <rPr>
        <vertAlign val="superscript"/>
        <sz val="10"/>
        <color theme="1"/>
        <rFont val="Times New Roman"/>
        <family val="1"/>
        <charset val="238"/>
      </rPr>
      <t>3</t>
    </r>
    <r>
      <rPr>
        <sz val="10"/>
        <color theme="1"/>
        <rFont val="Times New Roman"/>
        <family val="1"/>
        <charset val="238"/>
      </rPr>
      <t>] - PERMONEX i PAKAEX</t>
    </r>
  </si>
  <si>
    <t>lipanj 2015. godine - Probno miniranje (8 minskih bušotina, dubina minskih bušotina = 2,5 m - 3.0 m, promjer minskih bušotina = 0,131 m, razmak između minskih bušotina = 5,0 m)</t>
  </si>
  <si>
    <t>w = [(PPV/K)^1/1.288 · D]^2</t>
  </si>
  <si>
    <t>1/1.288</t>
  </si>
  <si>
    <t>(PPV/K)^1/1.288</t>
  </si>
  <si>
    <t xml:space="preserve">12.06.2015. </t>
  </si>
  <si>
    <t>UNIŠTENA</t>
  </si>
  <si>
    <t>Probna miniranja izvedena su na 6 istražnih bušotina i 2 probne bušotine</t>
  </si>
  <si>
    <t>srpanj 2015. godine - Probno miniranje (18 minskih bušotina, dubina minskih bušotina = 2,0 m - 2,5 m, promjer minskih bušotina = 0,131 m, razmak između minskih bušotina = 5,0 m)</t>
  </si>
  <si>
    <t>1/0.778</t>
  </si>
  <si>
    <t>(PPV/K)^1/0.778</t>
  </si>
  <si>
    <t>w = [(PPV/K)^1/0.778 · D]^2</t>
  </si>
  <si>
    <t>IB30</t>
  </si>
  <si>
    <t>PMB3</t>
  </si>
  <si>
    <t>PMB4</t>
  </si>
  <si>
    <t>MB31</t>
  </si>
  <si>
    <t>MB32</t>
  </si>
  <si>
    <t>MB33</t>
  </si>
  <si>
    <t>MB34</t>
  </si>
  <si>
    <t>MB35</t>
  </si>
  <si>
    <t>MB36</t>
  </si>
  <si>
    <t>PMB1</t>
  </si>
  <si>
    <t>PMB2</t>
  </si>
  <si>
    <t>20.7.2016.</t>
  </si>
  <si>
    <t xml:space="preserve">Probna miniranja izvedena su na 16 istražnih bušotina i 2 probne bušotine          
</t>
  </si>
  <si>
    <t>UNIŠTENA - PREVELIKA KOLIČINA EKSPLOZIVA</t>
  </si>
  <si>
    <t>MB13</t>
  </si>
  <si>
    <t>MB14</t>
  </si>
  <si>
    <t>MB15</t>
  </si>
  <si>
    <t>MB16</t>
  </si>
  <si>
    <t>MB17</t>
  </si>
  <si>
    <t>MB18</t>
  </si>
  <si>
    <t>MB19</t>
  </si>
  <si>
    <t>MB20</t>
  </si>
  <si>
    <t>MB21</t>
  </si>
  <si>
    <t>MB22</t>
  </si>
  <si>
    <t>MB23</t>
  </si>
  <si>
    <t>MB24</t>
  </si>
  <si>
    <t>MB25</t>
  </si>
  <si>
    <t>MB26</t>
  </si>
  <si>
    <t>MB27</t>
  </si>
  <si>
    <t>MB28</t>
  </si>
  <si>
    <t>MB29</t>
  </si>
  <si>
    <t>kolovoz 2016. godine - Probno miniranje (11 minskih bušotina, dubina minskih bušotina = 2,05 m - 2,1 m, promjer minskih bušotina = 0,131 m, razmak između minskih bušotina = 5,0 m)</t>
  </si>
  <si>
    <t>lipanj 2014. godine - Probno miniranje (12 minskih bušotina, dubina minskih bušotina = 1,94 m - 2,9 m, promjer minskih bušotina = 0,131 m, razmak između minskih bušotina = 5,0 m)</t>
  </si>
  <si>
    <t>w = [(PPV/K)^1/1.491 · D]^2</t>
  </si>
  <si>
    <t>(PPV/K)^1/1.491</t>
  </si>
  <si>
    <t xml:space="preserve"> 31.08.2016.</t>
  </si>
  <si>
    <t xml:space="preserve">Probna miniranja izvedena su na 9 istražnih bušotina i 2 probne bušotine          
</t>
  </si>
  <si>
    <t>MB37</t>
  </si>
  <si>
    <t>MB38</t>
  </si>
  <si>
    <t>MB39</t>
  </si>
  <si>
    <t>MB40</t>
  </si>
  <si>
    <t>MB41</t>
  </si>
  <si>
    <t>MB42</t>
  </si>
  <si>
    <t>MB43</t>
  </si>
  <si>
    <t>MB44</t>
  </si>
  <si>
    <t>MB45</t>
  </si>
  <si>
    <t>PMB5</t>
  </si>
  <si>
    <t>PMB6</t>
  </si>
  <si>
    <t>Vlažnost</t>
  </si>
  <si>
    <t>[%]</t>
  </si>
  <si>
    <t>w</t>
  </si>
  <si>
    <t>Pakaex</t>
  </si>
  <si>
    <t>Permonex</t>
  </si>
  <si>
    <t>Dijagram ovisnosti vlažnosti o nastalom volumenu proširenja</t>
  </si>
  <si>
    <t>OPĆE KARAKTERISTIKE EKSPLOZIVA PAKAEX, PERMONEX V19 I PERUNIT 28E</t>
  </si>
  <si>
    <t>PAKAEX</t>
  </si>
  <si>
    <t>VAŽNIJE OSOBINE EKSPLOZIVA:</t>
  </si>
  <si>
    <t>OSOBINE</t>
  </si>
  <si>
    <t>0.870±0.02</t>
  </si>
  <si>
    <t>Brzina detonacije [m/s]</t>
  </si>
  <si>
    <t>2950±100</t>
  </si>
  <si>
    <t>Obujam plinova V [l/kg]</t>
  </si>
  <si>
    <t>Toplina eksplozije [kJ/kg]</t>
  </si>
  <si>
    <t>3700±100</t>
  </si>
  <si>
    <t>Prijenos detonacije</t>
  </si>
  <si>
    <t>potpunim kontaktom</t>
  </si>
  <si>
    <t>Vodootpornost</t>
  </si>
  <si>
    <t>nije vodootporan</t>
  </si>
  <si>
    <t>PERMONEX V19</t>
  </si>
  <si>
    <t>Toplina eksplozije</t>
  </si>
  <si>
    <t>4.36 MJ/kg</t>
  </si>
  <si>
    <t>maksimalno do 5cm</t>
  </si>
  <si>
    <t>Dimni produkti</t>
  </si>
  <si>
    <t>optimalni</t>
  </si>
  <si>
    <t>Vodootpornst</t>
  </si>
  <si>
    <t>dobra</t>
  </si>
  <si>
    <t>Iniciranje</t>
  </si>
  <si>
    <t>rudarska kapica br.8</t>
  </si>
  <si>
    <t>Odlična</t>
  </si>
  <si>
    <t>AMONAL POJAČANI</t>
  </si>
  <si>
    <t>AMONAL VODNI</t>
  </si>
  <si>
    <r>
      <t>Gustoća eksploziva (nasipna) g/cm</t>
    </r>
    <r>
      <rPr>
        <vertAlign val="superscript"/>
        <sz val="10"/>
        <color theme="1"/>
        <rFont val="Times New Roman"/>
        <family val="1"/>
        <charset val="238"/>
      </rPr>
      <t>3</t>
    </r>
  </si>
  <si>
    <r>
      <t xml:space="preserve">Temperatura eksplozije </t>
    </r>
    <r>
      <rPr>
        <vertAlign val="superscript"/>
        <sz val="10"/>
        <color theme="1"/>
        <rFont val="Times New Roman"/>
        <family val="1"/>
        <charset val="238"/>
      </rPr>
      <t>o</t>
    </r>
    <r>
      <rPr>
        <sz val="10"/>
        <color theme="1"/>
        <rFont val="Times New Roman"/>
        <family val="1"/>
        <charset val="238"/>
      </rPr>
      <t>C</t>
    </r>
  </si>
  <si>
    <r>
      <t>Gustoća eksploziva g/cm</t>
    </r>
    <r>
      <rPr>
        <vertAlign val="superscript"/>
        <sz val="10"/>
        <color theme="1"/>
        <rFont val="Times New Roman"/>
        <family val="1"/>
        <charset val="238"/>
      </rPr>
      <t>3</t>
    </r>
  </si>
  <si>
    <t>[mm]</t>
  </si>
  <si>
    <t>Č1</t>
  </si>
  <si>
    <t>Č2</t>
  </si>
  <si>
    <t>Č3</t>
  </si>
  <si>
    <t>Č4</t>
  </si>
  <si>
    <t>Č5</t>
  </si>
  <si>
    <t>Č6</t>
  </si>
  <si>
    <t>Č7</t>
  </si>
  <si>
    <r>
      <t>Dijagram ovisnosti količine eksploziva Q [kg] i volumena nastalog proširenja V [dm</t>
    </r>
    <r>
      <rPr>
        <vertAlign val="superscript"/>
        <sz val="10"/>
        <color theme="1"/>
        <rFont val="Times New Roman"/>
        <family val="1"/>
        <charset val="238"/>
      </rPr>
      <t>3</t>
    </r>
    <r>
      <rPr>
        <sz val="10"/>
        <color theme="1"/>
        <rFont val="Times New Roman"/>
        <family val="1"/>
        <charset val="238"/>
      </rPr>
      <t>] - AMONAL VODNI</t>
    </r>
  </si>
  <si>
    <r>
      <t>Dijagram ovisnosti količine eksploziva Q [kg] i nastalog produbljenja L</t>
    </r>
    <r>
      <rPr>
        <vertAlign val="subscript"/>
        <sz val="10"/>
        <color theme="1"/>
        <rFont val="Times New Roman"/>
        <family val="1"/>
        <charset val="238"/>
      </rPr>
      <t>pr1</t>
    </r>
    <r>
      <rPr>
        <sz val="10"/>
        <color theme="1"/>
        <rFont val="Times New Roman"/>
        <family val="1"/>
        <charset val="238"/>
      </rPr>
      <t xml:space="preserve"> [dm</t>
    </r>
    <r>
      <rPr>
        <vertAlign val="superscript"/>
        <sz val="10"/>
        <color theme="1"/>
        <rFont val="Times New Roman"/>
        <family val="1"/>
        <charset val="238"/>
      </rPr>
      <t>3</t>
    </r>
    <r>
      <rPr>
        <sz val="10"/>
        <color theme="1"/>
        <rFont val="Times New Roman"/>
        <family val="1"/>
        <charset val="238"/>
      </rPr>
      <t>] - AMONAL VODNI</t>
    </r>
  </si>
  <si>
    <t>Promjer proširenja</t>
  </si>
  <si>
    <r>
      <t>L</t>
    </r>
    <r>
      <rPr>
        <b/>
        <vertAlign val="subscript"/>
        <sz val="10"/>
        <color theme="1"/>
        <rFont val="Times New Roman"/>
        <family val="1"/>
        <charset val="238"/>
      </rPr>
      <t>pr2</t>
    </r>
  </si>
  <si>
    <t>CT1</t>
  </si>
  <si>
    <t>CT2</t>
  </si>
  <si>
    <t>CT3</t>
  </si>
  <si>
    <t>CT4</t>
  </si>
  <si>
    <t>CT5</t>
  </si>
  <si>
    <t>CT6</t>
  </si>
  <si>
    <t>CT7</t>
  </si>
  <si>
    <t>GLINA</t>
  </si>
  <si>
    <t>MB30</t>
  </si>
  <si>
    <t>Proširenje</t>
  </si>
  <si>
    <r>
      <t>Dijagram ovisnosti količine eksploziva Q [kg] i nastalog proširenja L</t>
    </r>
    <r>
      <rPr>
        <vertAlign val="subscript"/>
        <sz val="10"/>
        <color theme="1"/>
        <rFont val="Times New Roman"/>
        <family val="1"/>
        <charset val="238"/>
      </rPr>
      <t>pr2</t>
    </r>
    <r>
      <rPr>
        <sz val="10"/>
        <color theme="1"/>
        <rFont val="Times New Roman"/>
        <family val="1"/>
        <charset val="238"/>
      </rPr>
      <t xml:space="preserve"> [dm</t>
    </r>
    <r>
      <rPr>
        <vertAlign val="superscript"/>
        <sz val="10"/>
        <color theme="1"/>
        <rFont val="Times New Roman"/>
        <family val="1"/>
        <charset val="238"/>
      </rPr>
      <t>3</t>
    </r>
    <r>
      <rPr>
        <sz val="10"/>
        <color theme="1"/>
        <rFont val="Times New Roman"/>
        <family val="1"/>
        <charset val="238"/>
      </rPr>
      <t>] - PERMONEX</t>
    </r>
  </si>
  <si>
    <t>Dijagram ovisnosti količine eksploziva Q [kg] i  nastalog proširenja Lpr2 [dm3] - PAKAEX</t>
  </si>
  <si>
    <t>Dijagram ovisnosti količine eksploziva Q [kg] i nastalog proširenja Lpr2 [dm3] - PERMONEX i PAKAEX</t>
  </si>
  <si>
    <t>uništena</t>
  </si>
  <si>
    <t>Lpr2</t>
  </si>
  <si>
    <t>Ovisnost brzine oscilacija tla PVS [mm/s] i reducirane udaljenosti SD [m/kg2]</t>
  </si>
  <si>
    <t>grupa 1</t>
  </si>
  <si>
    <t>grupa 2</t>
  </si>
  <si>
    <r>
      <t>[m/kg</t>
    </r>
    <r>
      <rPr>
        <b/>
        <vertAlign val="superscript"/>
        <sz val="10"/>
        <color theme="1"/>
        <rFont val="Times New Roman"/>
        <family val="1"/>
        <charset val="238"/>
      </rPr>
      <t>2</t>
    </r>
    <r>
      <rPr>
        <b/>
        <sz val="10"/>
        <color theme="1"/>
        <rFont val="Times New Roman"/>
        <family val="1"/>
        <charset val="238"/>
      </rPr>
      <t>]</t>
    </r>
  </si>
  <si>
    <t>grupa 3</t>
  </si>
  <si>
    <t>Cukavec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</si>
</sst>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k_n_-;\-* #,##0.00\ _k_n_-;_-* &quot;-&quot;??\ _k_n_-;_-@_-"/>
    <numFmt numFmtId="165" formatCode="0.0000"/>
    <numFmt numFmtId="166" formatCode="0.000"/>
  </numFmts>
  <fonts count="4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8"/>
      <color theme="1"/>
      <name val="Times New Roman"/>
      <family val="1"/>
      <charset val="238"/>
    </font>
    <font>
      <b/>
      <vertAlign val="superscript"/>
      <sz val="8"/>
      <color theme="1"/>
      <name val="Times New Roman"/>
      <family val="1"/>
      <charset val="238"/>
    </font>
    <font>
      <sz val="8"/>
      <color theme="1"/>
      <name val="Times New Roman"/>
      <family val="1"/>
      <charset val="238"/>
    </font>
    <font>
      <sz val="10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b/>
      <sz val="10"/>
      <color rgb="FFFF0000"/>
      <name val="Times New Roman"/>
      <family val="1"/>
      <charset val="238"/>
    </font>
    <font>
      <sz val="10"/>
      <color rgb="FFFF0000"/>
      <name val="Times New Roman"/>
      <family val="1"/>
      <charset val="238"/>
    </font>
    <font>
      <sz val="10"/>
      <name val="Times New Roman"/>
      <family val="1"/>
      <charset val="238"/>
    </font>
    <font>
      <b/>
      <sz val="10"/>
      <name val="Times New Roman"/>
      <family val="1"/>
      <charset val="238"/>
    </font>
    <font>
      <sz val="8"/>
      <name val="Times New Roman"/>
      <family val="1"/>
      <charset val="238"/>
    </font>
    <font>
      <b/>
      <sz val="10"/>
      <color rgb="FF0070C0"/>
      <name val="Times New Roman"/>
      <family val="1"/>
      <charset val="238"/>
    </font>
    <font>
      <b/>
      <vertAlign val="subscript"/>
      <sz val="10"/>
      <color theme="1"/>
      <name val="Times New Roman"/>
      <family val="1"/>
      <charset val="238"/>
    </font>
    <font>
      <vertAlign val="superscript"/>
      <sz val="10"/>
      <color theme="1"/>
      <name val="Times New Roman"/>
      <family val="1"/>
      <charset val="238"/>
    </font>
    <font>
      <vertAlign val="subscript"/>
      <sz val="10"/>
      <color theme="1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10"/>
      <color rgb="FF7030A0"/>
      <name val="Times New Roman"/>
      <family val="1"/>
      <charset val="238"/>
    </font>
    <font>
      <b/>
      <sz val="10"/>
      <color rgb="FF00B050"/>
      <name val="Times New Roman"/>
      <family val="1"/>
      <charset val="238"/>
    </font>
    <font>
      <sz val="10"/>
      <name val="Arial"/>
      <charset val="238"/>
    </font>
    <font>
      <sz val="10"/>
      <color indexed="8"/>
      <name val="Times New Roman"/>
      <family val="1"/>
      <charset val="238"/>
    </font>
    <font>
      <b/>
      <vertAlign val="superscript"/>
      <sz val="10"/>
      <color theme="1"/>
      <name val="Times New Roman"/>
      <family val="1"/>
      <charset val="238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DE3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DFFDB"/>
        <bgColor indexed="64"/>
      </patternFill>
    </fill>
    <fill>
      <patternFill patternType="solid">
        <fgColor rgb="FFEADCF4"/>
        <bgColor indexed="64"/>
      </patternFill>
    </fill>
    <fill>
      <patternFill patternType="solid">
        <fgColor rgb="FFFDE4CF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medium">
        <color auto="1"/>
      </right>
      <top/>
      <bottom style="double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70C0"/>
      </bottom>
      <diagonal/>
    </border>
    <border>
      <left style="medium">
        <color rgb="FF0070C0"/>
      </left>
      <right style="medium">
        <color auto="1"/>
      </right>
      <top style="medium">
        <color rgb="FF0070C0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rgb="FF0070C0"/>
      </top>
      <bottom style="thin">
        <color auto="1"/>
      </bottom>
      <diagonal/>
    </border>
    <border>
      <left style="medium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medium">
        <color auto="1"/>
      </right>
      <top style="thin">
        <color auto="1"/>
      </top>
      <bottom style="medium">
        <color rgb="FF0070C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rgb="FF0070C0"/>
      </bottom>
      <diagonal/>
    </border>
    <border>
      <left style="medium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medium">
        <color auto="1"/>
      </right>
      <top style="thin">
        <color auto="1"/>
      </top>
      <bottom/>
      <diagonal/>
    </border>
    <border>
      <left style="medium">
        <color rgb="FF0070C0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rgb="FF00B050"/>
      </left>
      <right style="medium">
        <color auto="1"/>
      </right>
      <top style="medium">
        <color rgb="FF00B050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rgb="FF00B050"/>
      </top>
      <bottom style="thin">
        <color auto="1"/>
      </bottom>
      <diagonal/>
    </border>
    <border>
      <left style="medium">
        <color auto="1"/>
      </left>
      <right style="medium">
        <color rgb="FF00B050"/>
      </right>
      <top style="medium">
        <color rgb="FF00B050"/>
      </top>
      <bottom style="thin">
        <color auto="1"/>
      </bottom>
      <diagonal/>
    </border>
    <border>
      <left style="medium">
        <color rgb="FF00B050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rgb="FF00B050"/>
      </right>
      <top style="thin">
        <color auto="1"/>
      </top>
      <bottom style="thin">
        <color auto="1"/>
      </bottom>
      <diagonal/>
    </border>
    <border>
      <left style="medium">
        <color rgb="FF00B050"/>
      </left>
      <right style="medium">
        <color auto="1"/>
      </right>
      <top style="thin">
        <color auto="1"/>
      </top>
      <bottom style="medium">
        <color rgb="FF00B05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rgb="FF00B050"/>
      </bottom>
      <diagonal/>
    </border>
    <border>
      <left style="medium">
        <color auto="1"/>
      </left>
      <right style="medium">
        <color rgb="FF00B050"/>
      </right>
      <top style="thin">
        <color auto="1"/>
      </top>
      <bottom style="medium">
        <color rgb="FF00B05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rgb="FF7030A0"/>
      </top>
      <bottom style="thin">
        <color auto="1"/>
      </bottom>
      <diagonal/>
    </border>
    <border>
      <left style="medium">
        <color auto="1"/>
      </left>
      <right style="medium">
        <color rgb="FF7030A0"/>
      </right>
      <top style="medium">
        <color rgb="FF7030A0"/>
      </top>
      <bottom style="thin">
        <color auto="1"/>
      </bottom>
      <diagonal/>
    </border>
    <border>
      <left style="medium">
        <color auto="1"/>
      </left>
      <right style="medium">
        <color rgb="FF7030A0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rgb="FF7030A0"/>
      </bottom>
      <diagonal/>
    </border>
    <border>
      <left style="medium">
        <color auto="1"/>
      </left>
      <right style="medium">
        <color rgb="FF7030A0"/>
      </right>
      <top style="thin">
        <color auto="1"/>
      </top>
      <bottom style="medium">
        <color rgb="FF7030A0"/>
      </bottom>
      <diagonal/>
    </border>
    <border>
      <left style="medium">
        <color auto="1"/>
      </left>
      <right style="thin">
        <color auto="1"/>
      </right>
      <top style="medium">
        <color rgb="FF7030A0"/>
      </top>
      <bottom style="thin">
        <color auto="1"/>
      </bottom>
      <diagonal/>
    </border>
    <border>
      <left/>
      <right style="medium">
        <color auto="1"/>
      </right>
      <top style="medium">
        <color rgb="FF7030A0"/>
      </top>
      <bottom style="thin">
        <color auto="1"/>
      </bottom>
      <diagonal/>
    </border>
    <border>
      <left style="medium">
        <color rgb="FF7030A0"/>
      </left>
      <right style="medium">
        <color auto="1"/>
      </right>
      <top style="medium">
        <color rgb="FF7030A0"/>
      </top>
      <bottom style="thin">
        <color rgb="FF7030A0"/>
      </bottom>
      <diagonal/>
    </border>
    <border>
      <left style="medium">
        <color auto="1"/>
      </left>
      <right style="medium">
        <color auto="1"/>
      </right>
      <top style="medium">
        <color rgb="FF7030A0"/>
      </top>
      <bottom style="thin">
        <color rgb="FF7030A0"/>
      </bottom>
      <diagonal/>
    </border>
    <border>
      <left style="medium">
        <color rgb="FF7030A0"/>
      </left>
      <right style="medium">
        <color auto="1"/>
      </right>
      <top style="thin">
        <color rgb="FF7030A0"/>
      </top>
      <bottom style="thin">
        <color rgb="FF7030A0"/>
      </bottom>
      <diagonal/>
    </border>
    <border>
      <left style="medium">
        <color auto="1"/>
      </left>
      <right style="medium">
        <color auto="1"/>
      </right>
      <top style="thin">
        <color rgb="FF7030A0"/>
      </top>
      <bottom style="thin">
        <color rgb="FF7030A0"/>
      </bottom>
      <diagonal/>
    </border>
    <border>
      <left style="medium">
        <color rgb="FF7030A0"/>
      </left>
      <right style="medium">
        <color auto="1"/>
      </right>
      <top style="thin">
        <color rgb="FF7030A0"/>
      </top>
      <bottom style="medium">
        <color rgb="FF7030A0"/>
      </bottom>
      <diagonal/>
    </border>
    <border>
      <left style="medium">
        <color auto="1"/>
      </left>
      <right style="medium">
        <color auto="1"/>
      </right>
      <top style="thin">
        <color rgb="FF7030A0"/>
      </top>
      <bottom style="medium">
        <color rgb="FF7030A0"/>
      </bottom>
      <diagonal/>
    </border>
    <border>
      <left style="medium">
        <color auto="1"/>
      </left>
      <right/>
      <top style="double">
        <color indexed="64"/>
      </top>
      <bottom style="medium">
        <color auto="1"/>
      </bottom>
      <diagonal/>
    </border>
    <border>
      <left/>
      <right/>
      <top style="double">
        <color indexed="64"/>
      </top>
      <bottom style="medium">
        <color auto="1"/>
      </bottom>
      <diagonal/>
    </border>
    <border>
      <left/>
      <right style="medium">
        <color auto="1"/>
      </right>
      <top style="double">
        <color indexed="64"/>
      </top>
      <bottom style="medium">
        <color auto="1"/>
      </bottom>
      <diagonal/>
    </border>
    <border>
      <left style="medium">
        <color theme="1"/>
      </left>
      <right style="medium">
        <color theme="1"/>
      </right>
      <top style="medium">
        <color theme="9" tint="-0.499984740745262"/>
      </top>
      <bottom style="thin">
        <color theme="1"/>
      </bottom>
      <diagonal/>
    </border>
    <border>
      <left style="medium">
        <color theme="1"/>
      </left>
      <right style="medium">
        <color theme="9" tint="-0.499984740745262"/>
      </right>
      <top style="medium">
        <color theme="9" tint="-0.499984740745262"/>
      </top>
      <bottom style="thin">
        <color theme="1"/>
      </bottom>
      <diagonal/>
    </border>
    <border>
      <left style="medium">
        <color theme="9" tint="-0.499984740745262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9" tint="-0.499984740745262"/>
      </right>
      <top style="thin">
        <color theme="1"/>
      </top>
      <bottom style="thin">
        <color theme="1"/>
      </bottom>
      <diagonal/>
    </border>
    <border>
      <left style="medium">
        <color theme="9" tint="-0.499984740745262"/>
      </left>
      <right style="medium">
        <color theme="1"/>
      </right>
      <top style="thin">
        <color theme="1"/>
      </top>
      <bottom style="medium">
        <color theme="9" tint="-0.499984740745262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9" tint="-0.499984740745262"/>
      </bottom>
      <diagonal/>
    </border>
    <border>
      <left style="medium">
        <color theme="1"/>
      </left>
      <right style="medium">
        <color theme="9" tint="-0.499984740745262"/>
      </right>
      <top style="thin">
        <color theme="1"/>
      </top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1"/>
      </right>
      <top style="medium">
        <color theme="9" tint="-0.499984740745262"/>
      </top>
      <bottom style="thin">
        <color auto="1"/>
      </bottom>
      <diagonal/>
    </border>
    <border>
      <left style="medium">
        <color theme="9" tint="-0.499984740745262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9" tint="-0.499984740745262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9" tint="-0.499984740745262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medium">
        <color theme="9" tint="-0.499984740745262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9" tint="-0.499984740745262"/>
      </bottom>
      <diagonal/>
    </border>
    <border>
      <left style="medium">
        <color theme="1"/>
      </left>
      <right style="thin">
        <color theme="1"/>
      </right>
      <top style="medium">
        <color theme="9" tint="-0.499984740745262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9" tint="-0.499984740745262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rgb="FF00B050"/>
      </top>
      <bottom style="thin">
        <color auto="1"/>
      </bottom>
      <diagonal/>
    </border>
    <border>
      <left/>
      <right style="medium">
        <color auto="1"/>
      </right>
      <top style="medium">
        <color rgb="FF00B05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rgb="FF00B050"/>
      </bottom>
      <diagonal/>
    </border>
    <border>
      <left/>
      <right style="medium">
        <color auto="1"/>
      </right>
      <top style="thin">
        <color auto="1"/>
      </top>
      <bottom style="medium">
        <color rgb="FF00B050"/>
      </bottom>
      <diagonal/>
    </border>
    <border>
      <left style="medium">
        <color rgb="FF7030A0"/>
      </left>
      <right style="medium">
        <color auto="1"/>
      </right>
      <top style="thin">
        <color rgb="FF7030A0"/>
      </top>
      <bottom/>
      <diagonal/>
    </border>
    <border>
      <left style="medium">
        <color auto="1"/>
      </left>
      <right style="medium">
        <color auto="1"/>
      </right>
      <top style="thin">
        <color rgb="FF7030A0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B050"/>
      </left>
      <right style="medium">
        <color auto="1"/>
      </right>
      <top style="thin">
        <color auto="1"/>
      </top>
      <bottom style="medium">
        <color theme="9" tint="-0.499984740745262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theme="9" tint="-0.499984740745262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theme="9" tint="-0.499984740745262"/>
      </bottom>
      <diagonal/>
    </border>
    <border>
      <left/>
      <right style="medium">
        <color auto="1"/>
      </right>
      <top style="thin">
        <color auto="1"/>
      </top>
      <bottom style="medium">
        <color theme="9" tint="-0.499984740745262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6" fillId="0" borderId="0"/>
    <xf numFmtId="164" fontId="36" fillId="0" borderId="0" applyFont="0" applyFill="0" applyBorder="0" applyAlignment="0" applyProtection="0"/>
    <xf numFmtId="0" fontId="39" fillId="0" borderId="0"/>
    <xf numFmtId="164" fontId="39" fillId="0" borderId="0" applyFont="0" applyFill="0" applyBorder="0" applyAlignment="0" applyProtection="0"/>
  </cellStyleXfs>
  <cellXfs count="372">
    <xf numFmtId="0" fontId="0" fillId="0" borderId="0" xfId="0"/>
    <xf numFmtId="0" fontId="21" fillId="0" borderId="0" xfId="0" applyFont="1" applyAlignment="1">
      <alignment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 applyAlignment="1">
      <alignment vertical="center" wrapText="1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18" fillId="0" borderId="20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2" fontId="27" fillId="0" borderId="28" xfId="0" applyNumberFormat="1" applyFont="1" applyBorder="1" applyAlignment="1">
      <alignment horizontal="right" vertical="center" wrapText="1"/>
    </xf>
    <xf numFmtId="2" fontId="27" fillId="0" borderId="27" xfId="0" applyNumberFormat="1" applyFont="1" applyBorder="1" applyAlignment="1">
      <alignment horizontal="right" vertical="center" wrapText="1"/>
    </xf>
    <xf numFmtId="1" fontId="20" fillId="0" borderId="29" xfId="0" applyNumberFormat="1" applyFont="1" applyBorder="1" applyAlignment="1">
      <alignment horizontal="right" vertical="center" wrapText="1"/>
    </xf>
    <xf numFmtId="0" fontId="20" fillId="0" borderId="28" xfId="0" applyFont="1" applyBorder="1" applyAlignment="1">
      <alignment horizontal="center" vertical="center"/>
    </xf>
    <xf numFmtId="2" fontId="27" fillId="0" borderId="28" xfId="0" applyNumberFormat="1" applyFont="1" applyBorder="1" applyAlignment="1">
      <alignment horizontal="right" vertical="center"/>
    </xf>
    <xf numFmtId="1" fontId="20" fillId="0" borderId="31" xfId="0" applyNumberFormat="1" applyFont="1" applyBorder="1" applyAlignment="1">
      <alignment horizontal="right" vertical="center"/>
    </xf>
    <xf numFmtId="0" fontId="20" fillId="0" borderId="33" xfId="0" applyFont="1" applyBorder="1" applyAlignment="1">
      <alignment horizontal="center" vertical="center"/>
    </xf>
    <xf numFmtId="2" fontId="27" fillId="0" borderId="33" xfId="0" applyNumberFormat="1" applyFont="1" applyBorder="1" applyAlignment="1">
      <alignment horizontal="right" vertical="center" wrapText="1"/>
    </xf>
    <xf numFmtId="2" fontId="27" fillId="0" borderId="33" xfId="0" applyNumberFormat="1" applyFont="1" applyBorder="1" applyAlignment="1">
      <alignment horizontal="right" vertical="center"/>
    </xf>
    <xf numFmtId="1" fontId="20" fillId="0" borderId="34" xfId="0" applyNumberFormat="1" applyFont="1" applyBorder="1" applyAlignment="1">
      <alignment horizontal="right" vertical="center"/>
    </xf>
    <xf numFmtId="0" fontId="18" fillId="0" borderId="35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165" fontId="21" fillId="0" borderId="0" xfId="0" applyNumberFormat="1" applyFont="1" applyAlignment="1">
      <alignment vertical="center"/>
    </xf>
    <xf numFmtId="165" fontId="23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165" fontId="28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0" fillId="0" borderId="0" xfId="0" applyAlignment="1">
      <alignment wrapText="1"/>
    </xf>
    <xf numFmtId="0" fontId="22" fillId="0" borderId="10" xfId="0" applyFont="1" applyBorder="1" applyAlignment="1">
      <alignment horizontal="center" vertical="top" wrapText="1"/>
    </xf>
    <xf numFmtId="0" fontId="22" fillId="0" borderId="38" xfId="0" applyFont="1" applyBorder="1" applyAlignment="1">
      <alignment horizontal="center" vertical="center"/>
    </xf>
    <xf numFmtId="0" fontId="22" fillId="0" borderId="38" xfId="0" applyFont="1" applyBorder="1" applyAlignment="1">
      <alignment horizontal="center" vertical="center" wrapText="1"/>
    </xf>
    <xf numFmtId="0" fontId="18" fillId="0" borderId="38" xfId="0" applyFont="1" applyBorder="1" applyAlignment="1">
      <alignment horizontal="center" wrapText="1"/>
    </xf>
    <xf numFmtId="0" fontId="22" fillId="33" borderId="39" xfId="0" applyFont="1" applyFill="1" applyBorder="1" applyAlignment="1">
      <alignment horizontal="left" vertical="center" indent="1"/>
    </xf>
    <xf numFmtId="0" fontId="22" fillId="34" borderId="11" xfId="0" applyFont="1" applyFill="1" applyBorder="1" applyAlignment="1">
      <alignment horizontal="center" vertical="center"/>
    </xf>
    <xf numFmtId="0" fontId="22" fillId="34" borderId="38" xfId="0" applyFont="1" applyFill="1" applyBorder="1" applyAlignment="1">
      <alignment horizontal="center" vertical="center"/>
    </xf>
    <xf numFmtId="2" fontId="26" fillId="33" borderId="40" xfId="0" applyNumberFormat="1" applyFont="1" applyFill="1" applyBorder="1" applyAlignment="1">
      <alignment horizontal="center" vertical="center" wrapText="1"/>
    </xf>
    <xf numFmtId="0" fontId="24" fillId="33" borderId="42" xfId="0" applyFont="1" applyFill="1" applyBorder="1" applyAlignment="1">
      <alignment horizontal="left" vertical="center" indent="1"/>
    </xf>
    <xf numFmtId="2" fontId="21" fillId="33" borderId="18" xfId="0" applyNumberFormat="1" applyFont="1" applyFill="1" applyBorder="1" applyAlignment="1">
      <alignment horizontal="center" vertical="center"/>
    </xf>
    <xf numFmtId="2" fontId="21" fillId="33" borderId="40" xfId="0" applyNumberFormat="1" applyFont="1" applyFill="1" applyBorder="1" applyAlignment="1">
      <alignment horizontal="center" vertical="center" wrapText="1"/>
    </xf>
    <xf numFmtId="0" fontId="25" fillId="33" borderId="18" xfId="0" applyFont="1" applyFill="1" applyBorder="1" applyAlignment="1">
      <alignment horizontal="center" vertical="center" wrapText="1"/>
    </xf>
    <xf numFmtId="165" fontId="25" fillId="33" borderId="18" xfId="0" applyNumberFormat="1" applyFont="1" applyFill="1" applyBorder="1" applyAlignment="1">
      <alignment horizontal="left" vertical="center"/>
    </xf>
    <xf numFmtId="0" fontId="21" fillId="33" borderId="18" xfId="0" applyFont="1" applyFill="1" applyBorder="1" applyAlignment="1">
      <alignment horizontal="center" vertical="center" wrapText="1"/>
    </xf>
    <xf numFmtId="2" fontId="22" fillId="33" borderId="40" xfId="0" applyNumberFormat="1" applyFont="1" applyFill="1" applyBorder="1" applyAlignment="1">
      <alignment horizontal="center" vertical="center" wrapText="1"/>
    </xf>
    <xf numFmtId="2" fontId="26" fillId="33" borderId="18" xfId="0" applyNumberFormat="1" applyFont="1" applyFill="1" applyBorder="1" applyAlignment="1">
      <alignment horizontal="center" vertical="center" wrapText="1"/>
    </xf>
    <xf numFmtId="165" fontId="26" fillId="33" borderId="18" xfId="0" applyNumberFormat="1" applyFont="1" applyFill="1" applyBorder="1" applyAlignment="1">
      <alignment horizontal="center" vertical="center"/>
    </xf>
    <xf numFmtId="0" fontId="22" fillId="33" borderId="42" xfId="0" applyFont="1" applyFill="1" applyBorder="1" applyAlignment="1">
      <alignment horizontal="left" vertical="center" indent="1"/>
    </xf>
    <xf numFmtId="0" fontId="21" fillId="33" borderId="40" xfId="0" applyFont="1" applyFill="1" applyBorder="1" applyAlignment="1">
      <alignment horizontal="center" vertical="center"/>
    </xf>
    <xf numFmtId="0" fontId="25" fillId="33" borderId="18" xfId="0" applyFont="1" applyFill="1" applyBorder="1" applyAlignment="1">
      <alignment horizontal="center" vertical="center"/>
    </xf>
    <xf numFmtId="2" fontId="21" fillId="33" borderId="40" xfId="0" applyNumberFormat="1" applyFont="1" applyFill="1" applyBorder="1" applyAlignment="1">
      <alignment horizontal="center" vertical="center"/>
    </xf>
    <xf numFmtId="2" fontId="25" fillId="33" borderId="18" xfId="0" applyNumberFormat="1" applyFont="1" applyFill="1" applyBorder="1" applyAlignment="1">
      <alignment horizontal="center" vertical="center"/>
    </xf>
    <xf numFmtId="2" fontId="22" fillId="33" borderId="18" xfId="0" applyNumberFormat="1" applyFont="1" applyFill="1" applyBorder="1" applyAlignment="1">
      <alignment horizontal="center" vertical="center" wrapText="1"/>
    </xf>
    <xf numFmtId="165" fontId="25" fillId="33" borderId="40" xfId="0" applyNumberFormat="1" applyFont="1" applyFill="1" applyBorder="1" applyAlignment="1">
      <alignment horizontal="left" vertical="center"/>
    </xf>
    <xf numFmtId="0" fontId="21" fillId="33" borderId="40" xfId="0" applyFont="1" applyFill="1" applyBorder="1" applyAlignment="1">
      <alignment horizontal="center" vertical="center" wrapText="1"/>
    </xf>
    <xf numFmtId="0" fontId="26" fillId="33" borderId="42" xfId="0" applyFont="1" applyFill="1" applyBorder="1" applyAlignment="1">
      <alignment horizontal="left" vertical="center" indent="1"/>
    </xf>
    <xf numFmtId="0" fontId="21" fillId="33" borderId="18" xfId="0" applyFont="1" applyFill="1" applyBorder="1" applyAlignment="1">
      <alignment horizontal="center" vertical="center"/>
    </xf>
    <xf numFmtId="165" fontId="26" fillId="33" borderId="40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4" fillId="33" borderId="18" xfId="0" applyFont="1" applyFill="1" applyBorder="1" applyAlignment="1">
      <alignment horizontal="center" vertical="center" wrapText="1"/>
    </xf>
    <xf numFmtId="2" fontId="24" fillId="33" borderId="18" xfId="0" applyNumberFormat="1" applyFont="1" applyFill="1" applyBorder="1" applyAlignment="1">
      <alignment horizontal="center" vertical="center"/>
    </xf>
    <xf numFmtId="0" fontId="24" fillId="33" borderId="18" xfId="0" applyFont="1" applyFill="1" applyBorder="1" applyAlignment="1">
      <alignment horizontal="center" vertical="center"/>
    </xf>
    <xf numFmtId="2" fontId="24" fillId="33" borderId="18" xfId="0" applyNumberFormat="1" applyFont="1" applyFill="1" applyBorder="1" applyAlignment="1">
      <alignment horizontal="center" vertical="center" wrapText="1"/>
    </xf>
    <xf numFmtId="165" fontId="24" fillId="33" borderId="18" xfId="0" applyNumberFormat="1" applyFont="1" applyFill="1" applyBorder="1" applyAlignment="1">
      <alignment horizontal="left" vertical="center"/>
    </xf>
    <xf numFmtId="0" fontId="24" fillId="33" borderId="44" xfId="0" applyFont="1" applyFill="1" applyBorder="1" applyAlignment="1">
      <alignment horizontal="left" vertical="center" indent="1"/>
    </xf>
    <xf numFmtId="0" fontId="24" fillId="33" borderId="45" xfId="0" applyFont="1" applyFill="1" applyBorder="1" applyAlignment="1">
      <alignment horizontal="center" vertical="center" wrapText="1"/>
    </xf>
    <xf numFmtId="2" fontId="24" fillId="33" borderId="45" xfId="0" applyNumberFormat="1" applyFont="1" applyFill="1" applyBorder="1" applyAlignment="1">
      <alignment horizontal="center" vertical="center"/>
    </xf>
    <xf numFmtId="0" fontId="24" fillId="33" borderId="45" xfId="0" applyFont="1" applyFill="1" applyBorder="1" applyAlignment="1">
      <alignment horizontal="center" vertical="center"/>
    </xf>
    <xf numFmtId="2" fontId="24" fillId="33" borderId="45" xfId="0" applyNumberFormat="1" applyFont="1" applyFill="1" applyBorder="1" applyAlignment="1">
      <alignment horizontal="center" vertical="center" wrapText="1"/>
    </xf>
    <xf numFmtId="165" fontId="24" fillId="33" borderId="45" xfId="0" applyNumberFormat="1" applyFont="1" applyFill="1" applyBorder="1" applyAlignment="1">
      <alignment horizontal="left" vertical="center"/>
    </xf>
    <xf numFmtId="0" fontId="22" fillId="34" borderId="10" xfId="0" applyFont="1" applyFill="1" applyBorder="1" applyAlignment="1">
      <alignment horizontal="center" vertical="center"/>
    </xf>
    <xf numFmtId="0" fontId="22" fillId="33" borderId="47" xfId="0" applyFont="1" applyFill="1" applyBorder="1" applyAlignment="1">
      <alignment horizontal="left" vertical="center" indent="1"/>
    </xf>
    <xf numFmtId="0" fontId="21" fillId="33" borderId="19" xfId="0" applyFont="1" applyFill="1" applyBorder="1" applyAlignment="1">
      <alignment horizontal="center" vertical="center" wrapText="1"/>
    </xf>
    <xf numFmtId="2" fontId="25" fillId="33" borderId="19" xfId="0" applyNumberFormat="1" applyFont="1" applyFill="1" applyBorder="1" applyAlignment="1">
      <alignment horizontal="center" vertical="center"/>
    </xf>
    <xf numFmtId="0" fontId="25" fillId="33" borderId="19" xfId="0" applyFont="1" applyFill="1" applyBorder="1" applyAlignment="1">
      <alignment horizontal="center" vertical="center"/>
    </xf>
    <xf numFmtId="2" fontId="26" fillId="33" borderId="19" xfId="0" applyNumberFormat="1" applyFont="1" applyFill="1" applyBorder="1" applyAlignment="1">
      <alignment horizontal="center" vertical="center" wrapText="1"/>
    </xf>
    <xf numFmtId="2" fontId="22" fillId="33" borderId="19" xfId="0" applyNumberFormat="1" applyFont="1" applyFill="1" applyBorder="1" applyAlignment="1">
      <alignment horizontal="center" vertical="center" wrapText="1"/>
    </xf>
    <xf numFmtId="0" fontId="25" fillId="33" borderId="19" xfId="0" applyFont="1" applyFill="1" applyBorder="1" applyAlignment="1">
      <alignment horizontal="center" vertical="center" wrapText="1"/>
    </xf>
    <xf numFmtId="165" fontId="26" fillId="33" borderId="19" xfId="0" applyNumberFormat="1" applyFont="1" applyFill="1" applyBorder="1" applyAlignment="1">
      <alignment horizontal="center" vertical="center"/>
    </xf>
    <xf numFmtId="165" fontId="25" fillId="33" borderId="19" xfId="0" applyNumberFormat="1" applyFont="1" applyFill="1" applyBorder="1" applyAlignment="1">
      <alignment horizontal="left" vertical="center"/>
    </xf>
    <xf numFmtId="0" fontId="24" fillId="33" borderId="48" xfId="0" applyFont="1" applyFill="1" applyBorder="1" applyAlignment="1">
      <alignment horizontal="left" vertical="center" indent="1"/>
    </xf>
    <xf numFmtId="0" fontId="24" fillId="33" borderId="17" xfId="0" applyFont="1" applyFill="1" applyBorder="1" applyAlignment="1">
      <alignment horizontal="center" vertical="center" wrapText="1"/>
    </xf>
    <xf numFmtId="2" fontId="24" fillId="33" borderId="17" xfId="0" applyNumberFormat="1" applyFont="1" applyFill="1" applyBorder="1" applyAlignment="1">
      <alignment horizontal="center" vertical="center"/>
    </xf>
    <xf numFmtId="0" fontId="24" fillId="33" borderId="17" xfId="0" applyFont="1" applyFill="1" applyBorder="1" applyAlignment="1">
      <alignment horizontal="center" vertical="center"/>
    </xf>
    <xf numFmtId="2" fontId="24" fillId="33" borderId="17" xfId="0" applyNumberFormat="1" applyFont="1" applyFill="1" applyBorder="1" applyAlignment="1">
      <alignment horizontal="center" vertical="center" wrapText="1"/>
    </xf>
    <xf numFmtId="165" fontId="24" fillId="33" borderId="17" xfId="0" applyNumberFormat="1" applyFont="1" applyFill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0" borderId="10" xfId="0" applyFont="1" applyBorder="1" applyAlignment="1">
      <alignment horizontal="center" vertical="top" wrapText="1"/>
    </xf>
    <xf numFmtId="0" fontId="22" fillId="0" borderId="11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wrapText="1"/>
    </xf>
    <xf numFmtId="2" fontId="23" fillId="35" borderId="18" xfId="0" applyNumberFormat="1" applyFont="1" applyFill="1" applyBorder="1" applyAlignment="1">
      <alignment horizontal="center" vertical="center" wrapText="1"/>
    </xf>
    <xf numFmtId="2" fontId="26" fillId="35" borderId="50" xfId="0" applyNumberFormat="1" applyFont="1" applyFill="1" applyBorder="1" applyAlignment="1">
      <alignment horizontal="center" vertical="center" wrapText="1"/>
    </xf>
    <xf numFmtId="0" fontId="24" fillId="35" borderId="18" xfId="0" applyFont="1" applyFill="1" applyBorder="1" applyAlignment="1">
      <alignment horizontal="center" vertical="center" wrapText="1"/>
    </xf>
    <xf numFmtId="0" fontId="23" fillId="35" borderId="52" xfId="0" applyFont="1" applyFill="1" applyBorder="1" applyAlignment="1">
      <alignment horizontal="center" vertical="center"/>
    </xf>
    <xf numFmtId="0" fontId="23" fillId="35" borderId="18" xfId="0" applyFont="1" applyFill="1" applyBorder="1" applyAlignment="1">
      <alignment horizontal="center" vertical="center" wrapText="1"/>
    </xf>
    <xf numFmtId="0" fontId="25" fillId="35" borderId="18" xfId="0" applyFont="1" applyFill="1" applyBorder="1" applyAlignment="1">
      <alignment horizontal="center" vertical="center"/>
    </xf>
    <xf numFmtId="2" fontId="24" fillId="35" borderId="18" xfId="0" applyNumberFormat="1" applyFont="1" applyFill="1" applyBorder="1" applyAlignment="1">
      <alignment horizontal="center" vertical="center" wrapText="1"/>
    </xf>
    <xf numFmtId="0" fontId="26" fillId="35" borderId="52" xfId="0" applyFont="1" applyFill="1" applyBorder="1" applyAlignment="1">
      <alignment horizontal="center" vertical="center"/>
    </xf>
    <xf numFmtId="0" fontId="24" fillId="35" borderId="18" xfId="0" applyFont="1" applyFill="1" applyBorder="1" applyAlignment="1">
      <alignment horizontal="center" vertical="center"/>
    </xf>
    <xf numFmtId="2" fontId="25" fillId="35" borderId="18" xfId="0" applyNumberFormat="1" applyFont="1" applyFill="1" applyBorder="1" applyAlignment="1">
      <alignment horizontal="center" vertical="center" wrapText="1"/>
    </xf>
    <xf numFmtId="2" fontId="25" fillId="35" borderId="18" xfId="0" applyNumberFormat="1" applyFont="1" applyFill="1" applyBorder="1" applyAlignment="1">
      <alignment horizontal="center" vertical="center"/>
    </xf>
    <xf numFmtId="2" fontId="22" fillId="35" borderId="18" xfId="0" applyNumberFormat="1" applyFont="1" applyFill="1" applyBorder="1" applyAlignment="1">
      <alignment horizontal="center" vertical="center" wrapText="1"/>
    </xf>
    <xf numFmtId="0" fontId="25" fillId="35" borderId="18" xfId="0" applyFont="1" applyFill="1" applyBorder="1" applyAlignment="1">
      <alignment horizontal="center" vertical="center" wrapText="1"/>
    </xf>
    <xf numFmtId="2" fontId="26" fillId="35" borderId="18" xfId="0" applyNumberFormat="1" applyFont="1" applyFill="1" applyBorder="1" applyAlignment="1">
      <alignment horizontal="center" vertical="center" wrapText="1"/>
    </xf>
    <xf numFmtId="2" fontId="26" fillId="35" borderId="18" xfId="0" applyNumberFormat="1" applyFont="1" applyFill="1" applyBorder="1" applyAlignment="1">
      <alignment horizontal="center" vertical="center"/>
    </xf>
    <xf numFmtId="165" fontId="26" fillId="35" borderId="18" xfId="0" applyNumberFormat="1" applyFont="1" applyFill="1" applyBorder="1" applyAlignment="1">
      <alignment horizontal="center" vertical="center"/>
    </xf>
    <xf numFmtId="2" fontId="23" fillId="35" borderId="57" xfId="0" applyNumberFormat="1" applyFont="1" applyFill="1" applyBorder="1" applyAlignment="1">
      <alignment horizontal="center" vertical="center" wrapText="1"/>
    </xf>
    <xf numFmtId="2" fontId="26" fillId="35" borderId="57" xfId="0" applyNumberFormat="1" applyFont="1" applyFill="1" applyBorder="1" applyAlignment="1">
      <alignment horizontal="center" vertical="center" wrapText="1"/>
    </xf>
    <xf numFmtId="165" fontId="24" fillId="35" borderId="30" xfId="0" applyNumberFormat="1" applyFont="1" applyFill="1" applyBorder="1" applyAlignment="1">
      <alignment horizontal="left" vertical="center" indent="1"/>
    </xf>
    <xf numFmtId="165" fontId="25" fillId="35" borderId="30" xfId="0" applyNumberFormat="1" applyFont="1" applyFill="1" applyBorder="1" applyAlignment="1">
      <alignment horizontal="left" vertical="center" indent="1"/>
    </xf>
    <xf numFmtId="0" fontId="20" fillId="0" borderId="0" xfId="0" applyFont="1" applyBorder="1" applyAlignment="1">
      <alignment horizontal="center" vertical="center" wrapText="1"/>
    </xf>
    <xf numFmtId="2" fontId="27" fillId="0" borderId="0" xfId="0" applyNumberFormat="1" applyFont="1" applyBorder="1" applyAlignment="1">
      <alignment horizontal="right" vertical="center" wrapText="1"/>
    </xf>
    <xf numFmtId="1" fontId="20" fillId="0" borderId="0" xfId="0" applyNumberFormat="1" applyFont="1" applyBorder="1" applyAlignment="1">
      <alignment horizontal="right" vertical="center" wrapText="1"/>
    </xf>
    <xf numFmtId="0" fontId="20" fillId="0" borderId="0" xfId="0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right" vertical="center"/>
    </xf>
    <xf numFmtId="1" fontId="20" fillId="0" borderId="0" xfId="0" applyNumberFormat="1" applyFont="1" applyBorder="1" applyAlignment="1">
      <alignment horizontal="right" vertical="center"/>
    </xf>
    <xf numFmtId="2" fontId="26" fillId="36" borderId="58" xfId="0" applyNumberFormat="1" applyFont="1" applyFill="1" applyBorder="1" applyAlignment="1">
      <alignment horizontal="center" vertical="center" wrapText="1"/>
    </xf>
    <xf numFmtId="2" fontId="22" fillId="36" borderId="58" xfId="0" applyNumberFormat="1" applyFont="1" applyFill="1" applyBorder="1" applyAlignment="1">
      <alignment horizontal="center" vertical="center" wrapText="1"/>
    </xf>
    <xf numFmtId="0" fontId="25" fillId="36" borderId="18" xfId="0" applyFont="1" applyFill="1" applyBorder="1" applyAlignment="1">
      <alignment horizontal="center" vertical="center"/>
    </xf>
    <xf numFmtId="2" fontId="26" fillId="36" borderId="18" xfId="0" applyNumberFormat="1" applyFont="1" applyFill="1" applyBorder="1" applyAlignment="1">
      <alignment horizontal="center" vertical="center" wrapText="1"/>
    </xf>
    <xf numFmtId="2" fontId="25" fillId="36" borderId="58" xfId="0" applyNumberFormat="1" applyFont="1" applyFill="1" applyBorder="1" applyAlignment="1">
      <alignment horizontal="center" vertical="center"/>
    </xf>
    <xf numFmtId="2" fontId="22" fillId="36" borderId="18" xfId="0" applyNumberFormat="1" applyFont="1" applyFill="1" applyBorder="1" applyAlignment="1">
      <alignment horizontal="center" vertical="center" wrapText="1"/>
    </xf>
    <xf numFmtId="165" fontId="26" fillId="36" borderId="18" xfId="0" applyNumberFormat="1" applyFont="1" applyFill="1" applyBorder="1" applyAlignment="1">
      <alignment horizontal="center" vertical="center"/>
    </xf>
    <xf numFmtId="2" fontId="26" fillId="36" borderId="58" xfId="0" applyNumberFormat="1" applyFont="1" applyFill="1" applyBorder="1" applyAlignment="1">
      <alignment horizontal="center" vertical="center"/>
    </xf>
    <xf numFmtId="165" fontId="26" fillId="36" borderId="58" xfId="0" applyNumberFormat="1" applyFont="1" applyFill="1" applyBorder="1" applyAlignment="1">
      <alignment horizontal="center" vertical="center"/>
    </xf>
    <xf numFmtId="2" fontId="25" fillId="36" borderId="18" xfId="0" applyNumberFormat="1" applyFont="1" applyFill="1" applyBorder="1" applyAlignment="1">
      <alignment horizontal="center" vertical="center"/>
    </xf>
    <xf numFmtId="0" fontId="25" fillId="36" borderId="58" xfId="0" applyFont="1" applyFill="1" applyBorder="1" applyAlignment="1">
      <alignment horizontal="center" vertical="center"/>
    </xf>
    <xf numFmtId="0" fontId="25" fillId="36" borderId="18" xfId="0" applyFont="1" applyFill="1" applyBorder="1" applyAlignment="1">
      <alignment horizontal="center" vertical="center" wrapText="1"/>
    </xf>
    <xf numFmtId="0" fontId="25" fillId="36" borderId="58" xfId="0" applyFont="1" applyFill="1" applyBorder="1" applyAlignment="1">
      <alignment horizontal="center" vertical="center" wrapText="1"/>
    </xf>
    <xf numFmtId="2" fontId="26" fillId="36" borderId="18" xfId="0" applyNumberFormat="1" applyFont="1" applyFill="1" applyBorder="1" applyAlignment="1">
      <alignment horizontal="center" vertical="center"/>
    </xf>
    <xf numFmtId="2" fontId="26" fillId="36" borderId="64" xfId="0" applyNumberFormat="1" applyFont="1" applyFill="1" applyBorder="1" applyAlignment="1">
      <alignment horizontal="center" vertical="center" wrapText="1"/>
    </xf>
    <xf numFmtId="2" fontId="26" fillId="36" borderId="57" xfId="0" applyNumberFormat="1" applyFont="1" applyFill="1" applyBorder="1" applyAlignment="1">
      <alignment horizontal="center" vertical="center" wrapText="1"/>
    </xf>
    <xf numFmtId="165" fontId="25" fillId="36" borderId="63" xfId="0" applyNumberFormat="1" applyFont="1" applyFill="1" applyBorder="1" applyAlignment="1">
      <alignment horizontal="left" vertical="center" indent="1"/>
    </xf>
    <xf numFmtId="165" fontId="25" fillId="36" borderId="30" xfId="0" applyNumberFormat="1" applyFont="1" applyFill="1" applyBorder="1" applyAlignment="1">
      <alignment horizontal="left" vertical="center" indent="1"/>
    </xf>
    <xf numFmtId="0" fontId="24" fillId="36" borderId="61" xfId="0" applyFont="1" applyFill="1" applyBorder="1" applyAlignment="1">
      <alignment horizontal="center" vertical="center"/>
    </xf>
    <xf numFmtId="2" fontId="24" fillId="36" borderId="61" xfId="0" applyNumberFormat="1" applyFont="1" applyFill="1" applyBorder="1" applyAlignment="1">
      <alignment horizontal="center" vertical="center" wrapText="1"/>
    </xf>
    <xf numFmtId="2" fontId="24" fillId="36" borderId="61" xfId="0" applyNumberFormat="1" applyFont="1" applyFill="1" applyBorder="1" applyAlignment="1">
      <alignment horizontal="center" vertical="center"/>
    </xf>
    <xf numFmtId="0" fontId="24" fillId="36" borderId="61" xfId="0" applyFont="1" applyFill="1" applyBorder="1" applyAlignment="1">
      <alignment horizontal="center" vertical="center" wrapText="1"/>
    </xf>
    <xf numFmtId="0" fontId="26" fillId="36" borderId="65" xfId="0" applyFont="1" applyFill="1" applyBorder="1" applyAlignment="1">
      <alignment horizontal="center" vertical="center"/>
    </xf>
    <xf numFmtId="0" fontId="25" fillId="36" borderId="66" xfId="0" applyFont="1" applyFill="1" applyBorder="1" applyAlignment="1">
      <alignment horizontal="center" vertical="center"/>
    </xf>
    <xf numFmtId="2" fontId="25" fillId="36" borderId="66" xfId="0" applyNumberFormat="1" applyFont="1" applyFill="1" applyBorder="1" applyAlignment="1">
      <alignment horizontal="center" vertical="center" wrapText="1"/>
    </xf>
    <xf numFmtId="0" fontId="26" fillId="36" borderId="67" xfId="0" applyFont="1" applyFill="1" applyBorder="1" applyAlignment="1">
      <alignment horizontal="center" vertical="center"/>
    </xf>
    <xf numFmtId="0" fontId="25" fillId="36" borderId="68" xfId="0" applyFont="1" applyFill="1" applyBorder="1" applyAlignment="1">
      <alignment horizontal="center" vertical="center"/>
    </xf>
    <xf numFmtId="2" fontId="25" fillId="36" borderId="68" xfId="0" applyNumberFormat="1" applyFont="1" applyFill="1" applyBorder="1" applyAlignment="1">
      <alignment horizontal="center" vertical="center" wrapText="1"/>
    </xf>
    <xf numFmtId="2" fontId="21" fillId="36" borderId="68" xfId="0" applyNumberFormat="1" applyFont="1" applyFill="1" applyBorder="1" applyAlignment="1">
      <alignment horizontal="center" vertical="center"/>
    </xf>
    <xf numFmtId="0" fontId="24" fillId="36" borderId="70" xfId="0" applyFont="1" applyFill="1" applyBorder="1" applyAlignment="1">
      <alignment horizontal="center" vertical="center"/>
    </xf>
    <xf numFmtId="2" fontId="24" fillId="36" borderId="70" xfId="0" applyNumberFormat="1" applyFont="1" applyFill="1" applyBorder="1" applyAlignment="1">
      <alignment horizontal="center" vertical="center" wrapText="1"/>
    </xf>
    <xf numFmtId="2" fontId="24" fillId="36" borderId="70" xfId="0" applyNumberFormat="1" applyFont="1" applyFill="1" applyBorder="1" applyAlignment="1">
      <alignment horizontal="center" vertical="center"/>
    </xf>
    <xf numFmtId="0" fontId="23" fillId="36" borderId="69" xfId="0" applyFont="1" applyFill="1" applyBorder="1" applyAlignment="1">
      <alignment horizontal="center" vertical="center"/>
    </xf>
    <xf numFmtId="2" fontId="26" fillId="37" borderId="77" xfId="0" applyNumberFormat="1" applyFont="1" applyFill="1" applyBorder="1" applyAlignment="1">
      <alignment horizontal="center" vertical="center" wrapText="1"/>
    </xf>
    <xf numFmtId="165" fontId="26" fillId="37" borderId="74" xfId="0" applyNumberFormat="1" applyFont="1" applyFill="1" applyBorder="1" applyAlignment="1">
      <alignment horizontal="center" vertical="center"/>
    </xf>
    <xf numFmtId="0" fontId="25" fillId="37" borderId="74" xfId="0" applyFont="1" applyFill="1" applyBorder="1" applyAlignment="1">
      <alignment horizontal="center" vertical="center"/>
    </xf>
    <xf numFmtId="165" fontId="25" fillId="37" borderId="74" xfId="0" applyNumberFormat="1" applyFont="1" applyFill="1" applyBorder="1" applyAlignment="1">
      <alignment horizontal="left" vertical="center" indent="1"/>
    </xf>
    <xf numFmtId="0" fontId="25" fillId="37" borderId="74" xfId="0" applyFont="1" applyFill="1" applyBorder="1" applyAlignment="1">
      <alignment horizontal="center" vertical="center" wrapText="1"/>
    </xf>
    <xf numFmtId="2" fontId="26" fillId="37" borderId="74" xfId="0" applyNumberFormat="1" applyFont="1" applyFill="1" applyBorder="1" applyAlignment="1">
      <alignment horizontal="center" vertical="center"/>
    </xf>
    <xf numFmtId="2" fontId="22" fillId="37" borderId="74" xfId="0" applyNumberFormat="1" applyFont="1" applyFill="1" applyBorder="1" applyAlignment="1">
      <alignment horizontal="center" vertical="center" wrapText="1"/>
    </xf>
    <xf numFmtId="165" fontId="26" fillId="37" borderId="77" xfId="0" applyNumberFormat="1" applyFont="1" applyFill="1" applyBorder="1" applyAlignment="1">
      <alignment horizontal="center" vertical="center"/>
    </xf>
    <xf numFmtId="2" fontId="26" fillId="37" borderId="74" xfId="0" applyNumberFormat="1" applyFont="1" applyFill="1" applyBorder="1" applyAlignment="1">
      <alignment horizontal="center" vertical="center" wrapText="1"/>
    </xf>
    <xf numFmtId="2" fontId="25" fillId="37" borderId="80" xfId="0" applyNumberFormat="1" applyFont="1" applyFill="1" applyBorder="1" applyAlignment="1">
      <alignment horizontal="center" vertical="center" wrapText="1"/>
    </xf>
    <xf numFmtId="2" fontId="25" fillId="37" borderId="77" xfId="0" applyNumberFormat="1" applyFont="1" applyFill="1" applyBorder="1" applyAlignment="1">
      <alignment horizontal="center" vertical="center" wrapText="1"/>
    </xf>
    <xf numFmtId="0" fontId="25" fillId="37" borderId="80" xfId="0" applyFont="1" applyFill="1" applyBorder="1" applyAlignment="1">
      <alignment horizontal="center" vertical="center"/>
    </xf>
    <xf numFmtId="2" fontId="26" fillId="37" borderId="80" xfId="0" applyNumberFormat="1" applyFont="1" applyFill="1" applyBorder="1" applyAlignment="1">
      <alignment horizontal="center" vertical="center"/>
    </xf>
    <xf numFmtId="2" fontId="21" fillId="37" borderId="80" xfId="0" applyNumberFormat="1" applyFont="1" applyFill="1" applyBorder="1" applyAlignment="1">
      <alignment horizontal="center" vertical="center"/>
    </xf>
    <xf numFmtId="2" fontId="26" fillId="37" borderId="77" xfId="0" applyNumberFormat="1" applyFont="1" applyFill="1" applyBorder="1" applyAlignment="1">
      <alignment horizontal="center" vertical="center"/>
    </xf>
    <xf numFmtId="165" fontId="25" fillId="37" borderId="77" xfId="0" applyNumberFormat="1" applyFont="1" applyFill="1" applyBorder="1" applyAlignment="1">
      <alignment horizontal="left" vertical="center" indent="1"/>
    </xf>
    <xf numFmtId="165" fontId="26" fillId="37" borderId="80" xfId="0" applyNumberFormat="1" applyFont="1" applyFill="1" applyBorder="1" applyAlignment="1">
      <alignment horizontal="center" vertical="center"/>
    </xf>
    <xf numFmtId="0" fontId="25" fillId="37" borderId="77" xfId="0" applyFont="1" applyFill="1" applyBorder="1" applyAlignment="1">
      <alignment horizontal="center" vertical="center"/>
    </xf>
    <xf numFmtId="0" fontId="26" fillId="37" borderId="76" xfId="0" applyFont="1" applyFill="1" applyBorder="1" applyAlignment="1">
      <alignment horizontal="center" vertical="center"/>
    </xf>
    <xf numFmtId="165" fontId="25" fillId="37" borderId="80" xfId="0" applyNumberFormat="1" applyFont="1" applyFill="1" applyBorder="1" applyAlignment="1">
      <alignment horizontal="left" vertical="center" indent="1"/>
    </xf>
    <xf numFmtId="2" fontId="25" fillId="37" borderId="74" xfId="0" applyNumberFormat="1" applyFont="1" applyFill="1" applyBorder="1" applyAlignment="1">
      <alignment horizontal="center" vertical="center" wrapText="1"/>
    </xf>
    <xf numFmtId="0" fontId="26" fillId="37" borderId="84" xfId="0" applyFont="1" applyFill="1" applyBorder="1" applyAlignment="1">
      <alignment horizontal="center" vertical="center"/>
    </xf>
    <xf numFmtId="0" fontId="26" fillId="37" borderId="83" xfId="0" applyFont="1" applyFill="1" applyBorder="1" applyAlignment="1">
      <alignment horizontal="center" vertical="center"/>
    </xf>
    <xf numFmtId="0" fontId="25" fillId="37" borderId="80" xfId="0" applyFont="1" applyFill="1" applyBorder="1" applyAlignment="1">
      <alignment horizontal="center" vertical="center" wrapText="1"/>
    </xf>
    <xf numFmtId="0" fontId="26" fillId="37" borderId="79" xfId="0" applyFont="1" applyFill="1" applyBorder="1" applyAlignment="1">
      <alignment horizontal="center" vertical="center"/>
    </xf>
    <xf numFmtId="0" fontId="25" fillId="37" borderId="77" xfId="0" applyFont="1" applyFill="1" applyBorder="1" applyAlignment="1">
      <alignment horizontal="center" vertical="center" wrapText="1"/>
    </xf>
    <xf numFmtId="0" fontId="26" fillId="37" borderId="82" xfId="0" applyFont="1" applyFill="1" applyBorder="1" applyAlignment="1">
      <alignment horizontal="center" vertical="center"/>
    </xf>
    <xf numFmtId="2" fontId="22" fillId="37" borderId="80" xfId="0" applyNumberFormat="1" applyFont="1" applyFill="1" applyBorder="1" applyAlignment="1">
      <alignment horizontal="center" vertical="center" wrapText="1"/>
    </xf>
    <xf numFmtId="2" fontId="23" fillId="37" borderId="77" xfId="0" applyNumberFormat="1" applyFont="1" applyFill="1" applyBorder="1" applyAlignment="1">
      <alignment horizontal="center" vertical="center"/>
    </xf>
    <xf numFmtId="2" fontId="22" fillId="37" borderId="77" xfId="0" applyNumberFormat="1" applyFont="1" applyFill="1" applyBorder="1" applyAlignment="1">
      <alignment horizontal="center" vertical="center" wrapText="1"/>
    </xf>
    <xf numFmtId="2" fontId="26" fillId="37" borderId="80" xfId="0" applyNumberFormat="1" applyFont="1" applyFill="1" applyBorder="1" applyAlignment="1">
      <alignment horizontal="center" vertical="center" wrapText="1"/>
    </xf>
    <xf numFmtId="2" fontId="21" fillId="37" borderId="77" xfId="0" applyNumberFormat="1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top" wrapText="1"/>
    </xf>
    <xf numFmtId="0" fontId="22" fillId="0" borderId="38" xfId="0" applyFont="1" applyBorder="1" applyAlignment="1">
      <alignment horizontal="center" vertical="center" wrapText="1"/>
    </xf>
    <xf numFmtId="0" fontId="21" fillId="0" borderId="0" xfId="0" applyFont="1"/>
    <xf numFmtId="2" fontId="26" fillId="37" borderId="85" xfId="0" applyNumberFormat="1" applyFont="1" applyFill="1" applyBorder="1" applyAlignment="1">
      <alignment horizontal="center" vertical="center" wrapText="1"/>
    </xf>
    <xf numFmtId="2" fontId="26" fillId="37" borderId="86" xfId="0" applyNumberFormat="1" applyFont="1" applyFill="1" applyBorder="1" applyAlignment="1">
      <alignment horizontal="center" vertical="center" wrapText="1"/>
    </xf>
    <xf numFmtId="0" fontId="32" fillId="0" borderId="0" xfId="0" applyFont="1"/>
    <xf numFmtId="0" fontId="21" fillId="0" borderId="0" xfId="0" applyFont="1" applyAlignment="1">
      <alignment horizontal="left" vertical="center"/>
    </xf>
    <xf numFmtId="0" fontId="22" fillId="0" borderId="10" xfId="0" applyFont="1" applyBorder="1" applyAlignment="1">
      <alignment horizontal="center" vertical="top" wrapText="1"/>
    </xf>
    <xf numFmtId="0" fontId="22" fillId="0" borderId="11" xfId="0" applyFont="1" applyBorder="1" applyAlignment="1">
      <alignment horizontal="center" vertical="center" wrapText="1"/>
    </xf>
    <xf numFmtId="0" fontId="33" fillId="0" borderId="0" xfId="0" applyFont="1"/>
    <xf numFmtId="0" fontId="22" fillId="0" borderId="0" xfId="0" applyFont="1" applyAlignment="1">
      <alignment vertical="center"/>
    </xf>
    <xf numFmtId="0" fontId="22" fillId="0" borderId="10" xfId="0" applyFont="1" applyBorder="1" applyAlignment="1">
      <alignment horizontal="center" vertical="top" wrapText="1"/>
    </xf>
    <xf numFmtId="2" fontId="26" fillId="37" borderId="87" xfId="0" applyNumberFormat="1" applyFont="1" applyFill="1" applyBorder="1" applyAlignment="1">
      <alignment horizontal="center" vertical="center" wrapText="1"/>
    </xf>
    <xf numFmtId="2" fontId="26" fillId="37" borderId="88" xfId="0" applyNumberFormat="1" applyFont="1" applyFill="1" applyBorder="1" applyAlignment="1">
      <alignment horizontal="center" vertical="center" wrapText="1"/>
    </xf>
    <xf numFmtId="2" fontId="26" fillId="37" borderId="89" xfId="0" applyNumberFormat="1" applyFont="1" applyFill="1" applyBorder="1" applyAlignment="1">
      <alignment horizontal="center" vertical="center" wrapText="1"/>
    </xf>
    <xf numFmtId="165" fontId="25" fillId="37" borderId="90" xfId="0" applyNumberFormat="1" applyFont="1" applyFill="1" applyBorder="1" applyAlignment="1">
      <alignment horizontal="left" vertical="center" indent="1"/>
    </xf>
    <xf numFmtId="165" fontId="25" fillId="37" borderId="91" xfId="0" applyNumberFormat="1" applyFont="1" applyFill="1" applyBorder="1" applyAlignment="1">
      <alignment horizontal="left" vertical="center" indent="1"/>
    </xf>
    <xf numFmtId="165" fontId="25" fillId="37" borderId="92" xfId="0" applyNumberFormat="1" applyFont="1" applyFill="1" applyBorder="1" applyAlignment="1">
      <alignment horizontal="left" vertical="center" indent="1"/>
    </xf>
    <xf numFmtId="0" fontId="22" fillId="0" borderId="10" xfId="0" applyFont="1" applyBorder="1" applyAlignment="1">
      <alignment horizontal="center" vertical="top" wrapText="1"/>
    </xf>
    <xf numFmtId="2" fontId="24" fillId="36" borderId="61" xfId="0" applyNumberFormat="1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top" wrapText="1"/>
    </xf>
    <xf numFmtId="165" fontId="25" fillId="33" borderId="94" xfId="0" applyNumberFormat="1" applyFont="1" applyFill="1" applyBorder="1" applyAlignment="1">
      <alignment horizontal="left" vertical="center"/>
    </xf>
    <xf numFmtId="165" fontId="22" fillId="33" borderId="18" xfId="0" applyNumberFormat="1" applyFont="1" applyFill="1" applyBorder="1" applyAlignment="1">
      <alignment horizontal="center" vertical="center" wrapText="1"/>
    </xf>
    <xf numFmtId="165" fontId="22" fillId="33" borderId="93" xfId="0" applyNumberFormat="1" applyFont="1" applyFill="1" applyBorder="1" applyAlignment="1">
      <alignment horizontal="center" vertical="center" wrapText="1"/>
    </xf>
    <xf numFmtId="0" fontId="22" fillId="0" borderId="12" xfId="0" applyFont="1" applyBorder="1" applyAlignment="1">
      <alignment vertical="top" wrapText="1"/>
    </xf>
    <xf numFmtId="0" fontId="23" fillId="0" borderId="0" xfId="0" applyFont="1"/>
    <xf numFmtId="166" fontId="23" fillId="0" borderId="0" xfId="0" applyNumberFormat="1" applyFont="1"/>
    <xf numFmtId="14" fontId="23" fillId="0" borderId="0" xfId="0" applyNumberFormat="1" applyFont="1"/>
    <xf numFmtId="0" fontId="22" fillId="0" borderId="0" xfId="0" applyFont="1"/>
    <xf numFmtId="0" fontId="28" fillId="0" borderId="0" xfId="0" applyFont="1"/>
    <xf numFmtId="166" fontId="28" fillId="0" borderId="0" xfId="0" applyNumberFormat="1" applyFont="1"/>
    <xf numFmtId="14" fontId="28" fillId="0" borderId="0" xfId="0" applyNumberFormat="1" applyFont="1"/>
    <xf numFmtId="166" fontId="22" fillId="0" borderId="0" xfId="0" applyNumberFormat="1" applyFont="1"/>
    <xf numFmtId="0" fontId="34" fillId="0" borderId="0" xfId="0" applyFont="1"/>
    <xf numFmtId="166" fontId="34" fillId="0" borderId="0" xfId="0" applyNumberFormat="1" applyFont="1"/>
    <xf numFmtId="14" fontId="34" fillId="0" borderId="0" xfId="0" applyNumberFormat="1" applyFont="1"/>
    <xf numFmtId="0" fontId="35" fillId="0" borderId="0" xfId="0" applyFont="1"/>
    <xf numFmtId="166" fontId="35" fillId="0" borderId="0" xfId="0" applyNumberFormat="1" applyFont="1"/>
    <xf numFmtId="14" fontId="35" fillId="0" borderId="0" xfId="0" applyNumberFormat="1" applyFont="1"/>
    <xf numFmtId="0" fontId="26" fillId="0" borderId="0" xfId="0" applyFont="1"/>
    <xf numFmtId="166" fontId="26" fillId="0" borderId="0" xfId="0" applyNumberFormat="1" applyFont="1"/>
    <xf numFmtId="14" fontId="26" fillId="0" borderId="0" xfId="0" applyNumberFormat="1" applyFont="1"/>
    <xf numFmtId="0" fontId="18" fillId="0" borderId="35" xfId="0" applyFont="1" applyBorder="1" applyAlignment="1">
      <alignment horizontal="center" vertical="top" wrapText="1"/>
    </xf>
    <xf numFmtId="0" fontId="18" fillId="0" borderId="36" xfId="0" applyFont="1" applyBorder="1" applyAlignment="1">
      <alignment horizontal="center" vertical="top" wrapText="1"/>
    </xf>
    <xf numFmtId="0" fontId="18" fillId="0" borderId="37" xfId="0" applyFont="1" applyBorder="1" applyAlignment="1">
      <alignment horizontal="center" vertical="top" wrapText="1"/>
    </xf>
    <xf numFmtId="0" fontId="21" fillId="0" borderId="0" xfId="0" applyFont="1" applyAlignment="1">
      <alignment horizontal="left" vertical="center"/>
    </xf>
    <xf numFmtId="0" fontId="22" fillId="0" borderId="10" xfId="0" applyFont="1" applyBorder="1" applyAlignment="1">
      <alignment horizontal="center" vertical="top" wrapText="1"/>
    </xf>
    <xf numFmtId="0" fontId="22" fillId="0" borderId="38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2" fontId="24" fillId="36" borderId="61" xfId="0" applyNumberFormat="1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11" xfId="0" applyFont="1" applyBorder="1" applyAlignment="1">
      <alignment horizontal="center" vertical="top" wrapText="1"/>
    </xf>
    <xf numFmtId="0" fontId="26" fillId="35" borderId="49" xfId="0" applyFont="1" applyFill="1" applyBorder="1" applyAlignment="1">
      <alignment horizontal="center" vertical="center"/>
    </xf>
    <xf numFmtId="0" fontId="25" fillId="35" borderId="50" xfId="0" applyFont="1" applyFill="1" applyBorder="1" applyAlignment="1">
      <alignment horizontal="center" vertical="center"/>
    </xf>
    <xf numFmtId="2" fontId="25" fillId="35" borderId="50" xfId="0" applyNumberFormat="1" applyFont="1" applyFill="1" applyBorder="1" applyAlignment="1">
      <alignment horizontal="center" vertical="center" wrapText="1"/>
    </xf>
    <xf numFmtId="2" fontId="25" fillId="35" borderId="50" xfId="0" applyNumberFormat="1" applyFont="1" applyFill="1" applyBorder="1" applyAlignment="1">
      <alignment horizontal="center" vertical="center"/>
    </xf>
    <xf numFmtId="2" fontId="22" fillId="35" borderId="50" xfId="0" applyNumberFormat="1" applyFont="1" applyFill="1" applyBorder="1" applyAlignment="1">
      <alignment horizontal="center" vertical="center" wrapText="1"/>
    </xf>
    <xf numFmtId="0" fontId="25" fillId="35" borderId="50" xfId="0" applyFont="1" applyFill="1" applyBorder="1" applyAlignment="1">
      <alignment horizontal="center" vertical="center" wrapText="1"/>
    </xf>
    <xf numFmtId="2" fontId="26" fillId="35" borderId="50" xfId="0" applyNumberFormat="1" applyFont="1" applyFill="1" applyBorder="1" applyAlignment="1">
      <alignment horizontal="center" vertical="center"/>
    </xf>
    <xf numFmtId="165" fontId="26" fillId="35" borderId="50" xfId="0" applyNumberFormat="1" applyFont="1" applyFill="1" applyBorder="1" applyAlignment="1">
      <alignment horizontal="center" vertical="center"/>
    </xf>
    <xf numFmtId="165" fontId="25" fillId="35" borderId="96" xfId="0" applyNumberFormat="1" applyFont="1" applyFill="1" applyBorder="1" applyAlignment="1">
      <alignment horizontal="left" vertical="center" indent="1"/>
    </xf>
    <xf numFmtId="2" fontId="26" fillId="35" borderId="97" xfId="0" applyNumberFormat="1" applyFont="1" applyFill="1" applyBorder="1" applyAlignment="1">
      <alignment horizontal="center" vertical="center" wrapText="1"/>
    </xf>
    <xf numFmtId="0" fontId="26" fillId="35" borderId="54" xfId="0" applyFont="1" applyFill="1" applyBorder="1" applyAlignment="1">
      <alignment horizontal="center" vertical="center"/>
    </xf>
    <xf numFmtId="0" fontId="25" fillId="35" borderId="55" xfId="0" applyFont="1" applyFill="1" applyBorder="1" applyAlignment="1">
      <alignment horizontal="center" vertical="center"/>
    </xf>
    <xf numFmtId="2" fontId="25" fillId="35" borderId="55" xfId="0" applyNumberFormat="1" applyFont="1" applyFill="1" applyBorder="1" applyAlignment="1">
      <alignment horizontal="center" vertical="center" wrapText="1"/>
    </xf>
    <xf numFmtId="2" fontId="25" fillId="35" borderId="55" xfId="0" applyNumberFormat="1" applyFont="1" applyFill="1" applyBorder="1" applyAlignment="1">
      <alignment horizontal="center" vertical="center"/>
    </xf>
    <xf numFmtId="2" fontId="22" fillId="35" borderId="55" xfId="0" applyNumberFormat="1" applyFont="1" applyFill="1" applyBorder="1" applyAlignment="1">
      <alignment horizontal="center" vertical="center" wrapText="1"/>
    </xf>
    <xf numFmtId="0" fontId="25" fillId="35" borderId="55" xfId="0" applyFont="1" applyFill="1" applyBorder="1" applyAlignment="1">
      <alignment horizontal="center" vertical="center" wrapText="1"/>
    </xf>
    <xf numFmtId="2" fontId="26" fillId="35" borderId="55" xfId="0" applyNumberFormat="1" applyFont="1" applyFill="1" applyBorder="1" applyAlignment="1">
      <alignment horizontal="center" vertical="center" wrapText="1"/>
    </xf>
    <xf numFmtId="2" fontId="26" fillId="35" borderId="55" xfId="0" applyNumberFormat="1" applyFont="1" applyFill="1" applyBorder="1" applyAlignment="1">
      <alignment horizontal="center" vertical="center"/>
    </xf>
    <xf numFmtId="165" fontId="26" fillId="35" borderId="55" xfId="0" applyNumberFormat="1" applyFont="1" applyFill="1" applyBorder="1" applyAlignment="1">
      <alignment horizontal="center" vertical="center"/>
    </xf>
    <xf numFmtId="165" fontId="25" fillId="35" borderId="98" xfId="0" applyNumberFormat="1" applyFont="1" applyFill="1" applyBorder="1" applyAlignment="1">
      <alignment horizontal="left" vertical="center" indent="1"/>
    </xf>
    <xf numFmtId="2" fontId="26" fillId="35" borderId="99" xfId="0" applyNumberFormat="1" applyFont="1" applyFill="1" applyBorder="1" applyAlignment="1">
      <alignment horizontal="center" vertical="center" wrapText="1"/>
    </xf>
    <xf numFmtId="0" fontId="26" fillId="36" borderId="100" xfId="0" applyFont="1" applyFill="1" applyBorder="1" applyAlignment="1">
      <alignment horizontal="center" vertical="center"/>
    </xf>
    <xf numFmtId="0" fontId="25" fillId="36" borderId="101" xfId="0" applyFont="1" applyFill="1" applyBorder="1" applyAlignment="1">
      <alignment horizontal="center" vertical="center"/>
    </xf>
    <xf numFmtId="2" fontId="25" fillId="36" borderId="101" xfId="0" applyNumberFormat="1" applyFont="1" applyFill="1" applyBorder="1" applyAlignment="1">
      <alignment horizontal="center" vertical="center" wrapText="1"/>
    </xf>
    <xf numFmtId="2" fontId="21" fillId="36" borderId="101" xfId="0" applyNumberFormat="1" applyFont="1" applyFill="1" applyBorder="1" applyAlignment="1">
      <alignment horizontal="center" vertical="center"/>
    </xf>
    <xf numFmtId="2" fontId="26" fillId="36" borderId="19" xfId="0" applyNumberFormat="1" applyFont="1" applyFill="1" applyBorder="1" applyAlignment="1">
      <alignment horizontal="center" vertical="center" wrapText="1"/>
    </xf>
    <xf numFmtId="2" fontId="22" fillId="36" borderId="19" xfId="0" applyNumberFormat="1" applyFont="1" applyFill="1" applyBorder="1" applyAlignment="1">
      <alignment horizontal="center" vertical="center" wrapText="1"/>
    </xf>
    <xf numFmtId="0" fontId="25" fillId="36" borderId="19" xfId="0" applyFont="1" applyFill="1" applyBorder="1" applyAlignment="1">
      <alignment horizontal="center" vertical="center" wrapText="1"/>
    </xf>
    <xf numFmtId="2" fontId="26" fillId="36" borderId="19" xfId="0" applyNumberFormat="1" applyFont="1" applyFill="1" applyBorder="1" applyAlignment="1">
      <alignment horizontal="center" vertical="center"/>
    </xf>
    <xf numFmtId="2" fontId="25" fillId="36" borderId="19" xfId="0" applyNumberFormat="1" applyFont="1" applyFill="1" applyBorder="1" applyAlignment="1">
      <alignment horizontal="center" vertical="center"/>
    </xf>
    <xf numFmtId="0" fontId="25" fillId="36" borderId="19" xfId="0" applyFont="1" applyFill="1" applyBorder="1" applyAlignment="1">
      <alignment horizontal="center" vertical="center"/>
    </xf>
    <xf numFmtId="165" fontId="26" fillId="36" borderId="19" xfId="0" applyNumberFormat="1" applyFont="1" applyFill="1" applyBorder="1" applyAlignment="1">
      <alignment horizontal="center" vertical="center"/>
    </xf>
    <xf numFmtId="165" fontId="25" fillId="36" borderId="102" xfId="0" applyNumberFormat="1" applyFont="1" applyFill="1" applyBorder="1" applyAlignment="1">
      <alignment horizontal="left" vertical="center" indent="1"/>
    </xf>
    <xf numFmtId="2" fontId="26" fillId="36" borderId="95" xfId="0" applyNumberFormat="1" applyFont="1" applyFill="1" applyBorder="1" applyAlignment="1">
      <alignment horizontal="center" vertical="center" wrapText="1"/>
    </xf>
    <xf numFmtId="0" fontId="26" fillId="35" borderId="103" xfId="0" applyFont="1" applyFill="1" applyBorder="1" applyAlignment="1">
      <alignment horizontal="center" vertical="center"/>
    </xf>
    <xf numFmtId="0" fontId="25" fillId="35" borderId="104" xfId="0" applyFont="1" applyFill="1" applyBorder="1" applyAlignment="1">
      <alignment horizontal="center" vertical="center"/>
    </xf>
    <xf numFmtId="2" fontId="25" fillId="35" borderId="104" xfId="0" applyNumberFormat="1" applyFont="1" applyFill="1" applyBorder="1" applyAlignment="1">
      <alignment horizontal="center" vertical="center" wrapText="1"/>
    </xf>
    <xf numFmtId="2" fontId="25" fillId="35" borderId="104" xfId="0" applyNumberFormat="1" applyFont="1" applyFill="1" applyBorder="1" applyAlignment="1">
      <alignment horizontal="center" vertical="center"/>
    </xf>
    <xf numFmtId="2" fontId="22" fillId="35" borderId="104" xfId="0" applyNumberFormat="1" applyFont="1" applyFill="1" applyBorder="1" applyAlignment="1">
      <alignment horizontal="center" vertical="center" wrapText="1"/>
    </xf>
    <xf numFmtId="0" fontId="25" fillId="35" borderId="104" xfId="0" applyFont="1" applyFill="1" applyBorder="1" applyAlignment="1">
      <alignment horizontal="center" vertical="center" wrapText="1"/>
    </xf>
    <xf numFmtId="2" fontId="26" fillId="35" borderId="104" xfId="0" applyNumberFormat="1" applyFont="1" applyFill="1" applyBorder="1" applyAlignment="1">
      <alignment horizontal="center" vertical="center" wrapText="1"/>
    </xf>
    <xf numFmtId="2" fontId="26" fillId="35" borderId="104" xfId="0" applyNumberFormat="1" applyFont="1" applyFill="1" applyBorder="1" applyAlignment="1">
      <alignment horizontal="center" vertical="center"/>
    </xf>
    <xf numFmtId="165" fontId="26" fillId="35" borderId="104" xfId="0" applyNumberFormat="1" applyFont="1" applyFill="1" applyBorder="1" applyAlignment="1">
      <alignment horizontal="center" vertical="center"/>
    </xf>
    <xf numFmtId="165" fontId="25" fillId="35" borderId="105" xfId="0" applyNumberFormat="1" applyFont="1" applyFill="1" applyBorder="1" applyAlignment="1">
      <alignment horizontal="left" vertical="center" indent="1"/>
    </xf>
    <xf numFmtId="2" fontId="26" fillId="35" borderId="106" xfId="0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2" fontId="21" fillId="0" borderId="0" xfId="0" applyNumberFormat="1" applyFont="1" applyFill="1" applyBorder="1" applyAlignment="1">
      <alignment horizontal="center" vertical="center" wrapText="1"/>
    </xf>
    <xf numFmtId="2" fontId="25" fillId="0" borderId="0" xfId="0" applyNumberFormat="1" applyFont="1" applyFill="1" applyBorder="1" applyAlignment="1">
      <alignment horizontal="center" vertical="center" wrapText="1"/>
    </xf>
    <xf numFmtId="2" fontId="25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 wrapText="1"/>
    </xf>
    <xf numFmtId="2" fontId="24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5" fillId="0" borderId="0" xfId="42" applyFont="1" applyFill="1" applyBorder="1"/>
    <xf numFmtId="2" fontId="37" fillId="0" borderId="0" xfId="42" applyNumberFormat="1" applyFont="1" applyFill="1" applyBorder="1"/>
    <xf numFmtId="0" fontId="22" fillId="0" borderId="35" xfId="0" applyFont="1" applyBorder="1" applyAlignment="1">
      <alignment horizontal="center" vertical="top" wrapText="1"/>
    </xf>
    <xf numFmtId="0" fontId="22" fillId="0" borderId="36" xfId="0" applyFont="1" applyBorder="1" applyAlignment="1">
      <alignment horizontal="center" vertical="top" wrapText="1"/>
    </xf>
    <xf numFmtId="0" fontId="22" fillId="0" borderId="37" xfId="0" applyFont="1" applyBorder="1" applyAlignment="1">
      <alignment horizontal="center" vertical="top" wrapText="1"/>
    </xf>
    <xf numFmtId="0" fontId="22" fillId="0" borderId="20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2" fontId="25" fillId="0" borderId="28" xfId="0" applyNumberFormat="1" applyFont="1" applyBorder="1" applyAlignment="1">
      <alignment horizontal="right" vertical="center" wrapText="1"/>
    </xf>
    <xf numFmtId="2" fontId="25" fillId="0" borderId="27" xfId="0" applyNumberFormat="1" applyFont="1" applyBorder="1" applyAlignment="1">
      <alignment horizontal="right" vertical="center" wrapText="1"/>
    </xf>
    <xf numFmtId="1" fontId="21" fillId="0" borderId="29" xfId="0" applyNumberFormat="1" applyFont="1" applyBorder="1" applyAlignment="1">
      <alignment horizontal="right" vertical="center" wrapText="1"/>
    </xf>
    <xf numFmtId="0" fontId="21" fillId="0" borderId="28" xfId="0" applyFont="1" applyBorder="1" applyAlignment="1">
      <alignment horizontal="center" vertical="center"/>
    </xf>
    <xf numFmtId="2" fontId="25" fillId="0" borderId="28" xfId="0" applyNumberFormat="1" applyFont="1" applyBorder="1" applyAlignment="1">
      <alignment horizontal="right" vertical="center"/>
    </xf>
    <xf numFmtId="1" fontId="21" fillId="0" borderId="31" xfId="0" applyNumberFormat="1" applyFont="1" applyBorder="1" applyAlignment="1">
      <alignment horizontal="right" vertical="center"/>
    </xf>
    <xf numFmtId="0" fontId="21" fillId="0" borderId="33" xfId="0" applyFont="1" applyBorder="1" applyAlignment="1">
      <alignment horizontal="center" vertical="center"/>
    </xf>
    <xf numFmtId="2" fontId="25" fillId="0" borderId="33" xfId="0" applyNumberFormat="1" applyFont="1" applyBorder="1" applyAlignment="1">
      <alignment horizontal="right" vertical="center" wrapText="1"/>
    </xf>
    <xf numFmtId="2" fontId="25" fillId="0" borderId="33" xfId="0" applyNumberFormat="1" applyFont="1" applyBorder="1" applyAlignment="1">
      <alignment horizontal="right" vertical="center"/>
    </xf>
    <xf numFmtId="1" fontId="21" fillId="0" borderId="34" xfId="0" applyNumberFormat="1" applyFont="1" applyBorder="1" applyAlignment="1">
      <alignment horizontal="right" vertical="center"/>
    </xf>
    <xf numFmtId="0" fontId="39" fillId="0" borderId="0" xfId="44" applyFill="1" applyBorder="1"/>
    <xf numFmtId="2" fontId="40" fillId="0" borderId="0" xfId="44" applyNumberFormat="1" applyFont="1" applyFill="1" applyBorder="1"/>
    <xf numFmtId="0" fontId="39" fillId="0" borderId="0" xfId="44"/>
    <xf numFmtId="2" fontId="39" fillId="0" borderId="0" xfId="44" applyNumberFormat="1" applyFont="1" applyFill="1" applyBorder="1"/>
    <xf numFmtId="0" fontId="39" fillId="0" borderId="0" xfId="44" applyFont="1" applyFill="1" applyBorder="1"/>
    <xf numFmtId="166" fontId="39" fillId="0" borderId="0" xfId="44" applyNumberFormat="1" applyFont="1" applyFill="1" applyBorder="1"/>
    <xf numFmtId="0" fontId="20" fillId="0" borderId="0" xfId="0" applyFont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8" fillId="0" borderId="71" xfId="0" applyFont="1" applyBorder="1" applyAlignment="1">
      <alignment horizontal="left" vertical="center" wrapText="1"/>
    </xf>
    <xf numFmtId="0" fontId="18" fillId="0" borderId="72" xfId="0" applyFont="1" applyBorder="1" applyAlignment="1">
      <alignment horizontal="left" vertical="center" wrapText="1"/>
    </xf>
    <xf numFmtId="0" fontId="18" fillId="0" borderId="73" xfId="0" applyFont="1" applyBorder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14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22" fillId="0" borderId="10" xfId="0" applyFont="1" applyBorder="1" applyAlignment="1">
      <alignment horizontal="center" vertical="top" wrapText="1"/>
    </xf>
    <xf numFmtId="0" fontId="22" fillId="0" borderId="11" xfId="0" applyFont="1" applyBorder="1" applyAlignment="1">
      <alignment horizontal="center" vertical="top" wrapText="1"/>
    </xf>
    <xf numFmtId="0" fontId="22" fillId="0" borderId="38" xfId="0" applyFont="1" applyBorder="1" applyAlignment="1">
      <alignment horizontal="center" vertical="top" wrapText="1"/>
    </xf>
    <xf numFmtId="0" fontId="22" fillId="34" borderId="12" xfId="0" applyFont="1" applyFill="1" applyBorder="1" applyAlignment="1">
      <alignment horizontal="center" vertical="center"/>
    </xf>
    <xf numFmtId="0" fontId="22" fillId="34" borderId="13" xfId="0" applyFont="1" applyFill="1" applyBorder="1" applyAlignment="1">
      <alignment horizontal="center" vertical="center"/>
    </xf>
    <xf numFmtId="0" fontId="22" fillId="0" borderId="38" xfId="0" applyFont="1" applyBorder="1" applyAlignment="1">
      <alignment horizontal="center" vertical="center" wrapText="1"/>
    </xf>
    <xf numFmtId="0" fontId="26" fillId="33" borderId="41" xfId="0" applyFont="1" applyFill="1" applyBorder="1" applyAlignment="1">
      <alignment horizontal="center" vertical="center" wrapText="1"/>
    </xf>
    <xf numFmtId="0" fontId="26" fillId="33" borderId="43" xfId="0" applyFont="1" applyFill="1" applyBorder="1" applyAlignment="1">
      <alignment horizontal="center" vertical="center" wrapText="1"/>
    </xf>
    <xf numFmtId="0" fontId="26" fillId="33" borderId="46" xfId="0" applyFont="1" applyFill="1" applyBorder="1" applyAlignment="1">
      <alignment horizontal="center" vertical="center" wrapText="1"/>
    </xf>
    <xf numFmtId="0" fontId="26" fillId="35" borderId="51" xfId="0" applyFont="1" applyFill="1" applyBorder="1" applyAlignment="1">
      <alignment horizontal="center" vertical="center" wrapText="1"/>
    </xf>
    <xf numFmtId="0" fontId="26" fillId="35" borderId="53" xfId="0" applyFont="1" applyFill="1" applyBorder="1" applyAlignment="1">
      <alignment horizontal="center" vertical="center" wrapText="1"/>
    </xf>
    <xf numFmtId="0" fontId="26" fillId="35" borderId="56" xfId="0" applyFont="1" applyFill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0" fillId="0" borderId="72" xfId="0" applyBorder="1" applyAlignment="1">
      <alignment horizontal="left"/>
    </xf>
    <xf numFmtId="0" fontId="0" fillId="0" borderId="73" xfId="0" applyBorder="1" applyAlignment="1">
      <alignment horizontal="left"/>
    </xf>
    <xf numFmtId="2" fontId="24" fillId="36" borderId="61" xfId="0" applyNumberFormat="1" applyFont="1" applyFill="1" applyBorder="1" applyAlignment="1">
      <alignment horizontal="center" vertical="center" wrapText="1"/>
    </xf>
    <xf numFmtId="14" fontId="26" fillId="36" borderId="59" xfId="0" applyNumberFormat="1" applyFont="1" applyFill="1" applyBorder="1" applyAlignment="1">
      <alignment horizontal="center" vertical="center" wrapText="1"/>
    </xf>
    <xf numFmtId="14" fontId="26" fillId="36" borderId="60" xfId="0" applyNumberFormat="1" applyFont="1" applyFill="1" applyBorder="1" applyAlignment="1">
      <alignment horizontal="center" vertical="center" wrapText="1"/>
    </xf>
    <xf numFmtId="0" fontId="26" fillId="36" borderId="60" xfId="0" applyFont="1" applyFill="1" applyBorder="1" applyAlignment="1">
      <alignment horizontal="center" vertical="center" wrapText="1"/>
    </xf>
    <xf numFmtId="0" fontId="26" fillId="36" borderId="62" xfId="0" applyFont="1" applyFill="1" applyBorder="1" applyAlignment="1">
      <alignment horizontal="center" vertical="center" wrapText="1"/>
    </xf>
    <xf numFmtId="0" fontId="26" fillId="37" borderId="75" xfId="0" applyFont="1" applyFill="1" applyBorder="1" applyAlignment="1">
      <alignment horizontal="center" vertical="center" wrapText="1"/>
    </xf>
    <xf numFmtId="0" fontId="26" fillId="37" borderId="78" xfId="0" applyFont="1" applyFill="1" applyBorder="1" applyAlignment="1">
      <alignment horizontal="center" vertical="center" wrapText="1"/>
    </xf>
    <xf numFmtId="0" fontId="26" fillId="37" borderId="8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71" xfId="0" applyFont="1" applyBorder="1" applyAlignment="1">
      <alignment horizontal="left" vertical="center" wrapText="1"/>
    </xf>
    <xf numFmtId="0" fontId="21" fillId="0" borderId="72" xfId="0" applyFont="1" applyBorder="1" applyAlignment="1">
      <alignment horizontal="left"/>
    </xf>
    <xf numFmtId="0" fontId="21" fillId="0" borderId="73" xfId="0" applyFont="1" applyBorder="1" applyAlignment="1">
      <alignment horizontal="left"/>
    </xf>
    <xf numFmtId="0" fontId="22" fillId="0" borderId="26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2" fillId="0" borderId="72" xfId="0" applyFont="1" applyBorder="1" applyAlignment="1">
      <alignment horizontal="left" vertical="center" wrapText="1"/>
    </xf>
    <xf numFmtId="0" fontId="22" fillId="0" borderId="73" xfId="0" applyFont="1" applyBorder="1" applyAlignment="1">
      <alignment horizontal="left" vertical="center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00000000-0005-0000-0000-00001B000000}"/>
    <cellStyle name="Comma 3" xfId="45" xr:uid="{00000000-0005-0000-0000-00001C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7000000}"/>
    <cellStyle name="Normal 3" xfId="44" xr:uid="{00000000-0005-0000-0000-000028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Ovisnost brzine oscilacija tla PPV [mm/s] </a:t>
            </a:r>
            <a:r>
              <a:rPr lang="hr-HR" sz="1800"/>
              <a:t>o</a:t>
            </a:r>
            <a:r>
              <a:rPr lang="en-US" sz="1800"/>
              <a:t> </a:t>
            </a:r>
            <a:endParaRPr lang="hr-HR" sz="1800"/>
          </a:p>
          <a:p>
            <a:pPr>
              <a:defRPr sz="1800"/>
            </a:pPr>
            <a:r>
              <a:rPr lang="en-US" sz="1800"/>
              <a:t>reduciran</a:t>
            </a:r>
            <a:r>
              <a:rPr lang="hr-HR" sz="1800"/>
              <a:t>oj</a:t>
            </a:r>
            <a:r>
              <a:rPr lang="en-US" sz="1800"/>
              <a:t> udaljenosti SD [m/kg</a:t>
            </a:r>
            <a:r>
              <a:rPr lang="en-US" sz="1800" baseline="30000"/>
              <a:t>2</a:t>
            </a:r>
            <a:r>
              <a:rPr lang="en-US" sz="1800"/>
              <a:t>]</a:t>
            </a:r>
            <a:endParaRPr lang="hr-HR" sz="1800"/>
          </a:p>
          <a:p>
            <a:pPr>
              <a:defRPr sz="1800"/>
            </a:pPr>
            <a:endParaRPr lang="en-US" sz="1800"/>
          </a:p>
        </c:rich>
      </c:tx>
      <c:layout>
        <c:manualLayout>
          <c:xMode val="edge"/>
          <c:yMode val="edge"/>
          <c:x val="0.25017622049347726"/>
          <c:y val="2.197501788407836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0553514761503E-2"/>
          <c:y val="0.14873672018183345"/>
          <c:w val="0.74399692730089206"/>
          <c:h val="0.741746714284035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'Instantel_12-06-2014'!$J$2:$O$2</c:f>
              <c:strCache>
                <c:ptCount val="1"/>
                <c:pt idx="0">
                  <c:v>Ovisnost brzine oscilacija tla (PPV [mm/s]) i reducirane udaljenosti (SD [m/kg2])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8786808513615175"/>
                  <c:y val="8.2547789273718683E-4"/>
                </c:manualLayout>
              </c:layout>
              <c:numFmt formatCode="General" sourceLinked="0"/>
            </c:trendlineLbl>
          </c:trendline>
          <c:xVal>
            <c:numRef>
              <c:f>('Instantel_12-06-2014'!$G$7:$G$8,'Instantel_12-06-2014'!$G$10:$G$11,'Instantel_12-06-2014'!$G$12,'Instantel_12-06-2014'!$G$15:$G$16,'Instantel_12-06-2014'!$G$20:$G$21,'Instantel_12-06-2014'!$G$22,'Instantel_12-06-2014'!$G$24:$G$26,'Instantel_12-06-2014'!$G$27:$G$31)</c:f>
              <c:numCache>
                <c:formatCode>0.00</c:formatCode>
                <c:ptCount val="18"/>
                <c:pt idx="0">
                  <c:v>34.058815781283158</c:v>
                </c:pt>
                <c:pt idx="1">
                  <c:v>19.875128569986636</c:v>
                </c:pt>
                <c:pt idx="2">
                  <c:v>19.453181010376841</c:v>
                </c:pt>
                <c:pt idx="3">
                  <c:v>37.37719584249627</c:v>
                </c:pt>
                <c:pt idx="4">
                  <c:v>24.739575651379436</c:v>
                </c:pt>
                <c:pt idx="5">
                  <c:v>15.302668561984627</c:v>
                </c:pt>
                <c:pt idx="6">
                  <c:v>28.276466342592375</c:v>
                </c:pt>
                <c:pt idx="7">
                  <c:v>30.624700000000001</c:v>
                </c:pt>
                <c:pt idx="8">
                  <c:v>44.971699999999998</c:v>
                </c:pt>
                <c:pt idx="9">
                  <c:v>19.695399999999999</c:v>
                </c:pt>
                <c:pt idx="10">
                  <c:v>20.878900000000002</c:v>
                </c:pt>
                <c:pt idx="11">
                  <c:v>32.692700000000002</c:v>
                </c:pt>
                <c:pt idx="12">
                  <c:v>46.0961</c:v>
                </c:pt>
                <c:pt idx="13">
                  <c:v>37.764400000000002</c:v>
                </c:pt>
                <c:pt idx="14">
                  <c:v>35.122700000000002</c:v>
                </c:pt>
                <c:pt idx="15">
                  <c:v>37.509</c:v>
                </c:pt>
                <c:pt idx="16">
                  <c:v>44.719200000000001</c:v>
                </c:pt>
                <c:pt idx="17">
                  <c:v>55.020499999999998</c:v>
                </c:pt>
              </c:numCache>
            </c:numRef>
          </c:xVal>
          <c:yVal>
            <c:numRef>
              <c:f>('Instantel_12-06-2014'!$D$7:$D$8,'Instantel_12-06-2014'!$D$10:$D$11,'Instantel_12-06-2014'!$D$12,'Instantel_12-06-2014'!$D$15:$D$16,'Instantel_12-06-2014'!$D$20:$D$21,'Instantel_12-06-2014'!$D$22,'Instantel_12-06-2014'!$D$24:$D$26,'Instantel_12-06-2014'!$D$27:$D$31)</c:f>
              <c:numCache>
                <c:formatCode>0.00</c:formatCode>
                <c:ptCount val="18"/>
                <c:pt idx="0">
                  <c:v>18.171512878746501</c:v>
                </c:pt>
                <c:pt idx="1">
                  <c:v>29.107673716785701</c:v>
                </c:pt>
                <c:pt idx="2">
                  <c:v>28.2041537884581</c:v>
                </c:pt>
                <c:pt idx="3">
                  <c:v>16.953235654800899</c:v>
                </c:pt>
                <c:pt idx="4">
                  <c:v>23.77275962104526</c:v>
                </c:pt>
                <c:pt idx="5">
                  <c:v>49.663081070436299</c:v>
                </c:pt>
                <c:pt idx="6">
                  <c:v>25.8659118264023</c:v>
                </c:pt>
                <c:pt idx="7">
                  <c:v>23.503395499374129</c:v>
                </c:pt>
                <c:pt idx="8">
                  <c:v>18.439864957817299</c:v>
                </c:pt>
                <c:pt idx="9">
                  <c:v>36.772000217556837</c:v>
                </c:pt>
                <c:pt idx="10">
                  <c:v>34.098973591590699</c:v>
                </c:pt>
                <c:pt idx="11">
                  <c:v>19.214432075916267</c:v>
                </c:pt>
                <c:pt idx="12">
                  <c:v>14.5106478146222</c:v>
                </c:pt>
                <c:pt idx="13">
                  <c:v>20.320108858413999</c:v>
                </c:pt>
                <c:pt idx="14">
                  <c:v>20.068333264125346</c:v>
                </c:pt>
                <c:pt idx="15">
                  <c:v>17.079042713220201</c:v>
                </c:pt>
                <c:pt idx="16">
                  <c:v>13.621402277298765</c:v>
                </c:pt>
                <c:pt idx="17">
                  <c:v>11.2427593282525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E-4E99-AD66-09751012F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86912"/>
        <c:axId val="200897280"/>
      </c:scatterChart>
      <c:valAx>
        <c:axId val="200886912"/>
        <c:scaling>
          <c:logBase val="10"/>
          <c:orientation val="minMax"/>
          <c:min val="10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/>
                  <a:t>SD [m/kg</a:t>
                </a:r>
                <a:r>
                  <a:rPr lang="hr-HR" sz="1400" baseline="30000"/>
                  <a:t>2</a:t>
                </a:r>
                <a:r>
                  <a:rPr lang="hr-HR" sz="1400"/>
                  <a:t>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00897280"/>
        <c:crosses val="autoZero"/>
        <c:crossBetween val="midCat"/>
      </c:valAx>
      <c:valAx>
        <c:axId val="200897280"/>
        <c:scaling>
          <c:logBase val="10"/>
          <c:orientation val="minMax"/>
        </c:scaling>
        <c:delete val="0"/>
        <c:axPos val="l"/>
        <c:majorGridlines>
          <c:spPr>
            <a:ln w="12700">
              <a:solidFill>
                <a:sysClr val="windowText" lastClr="000000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/>
                  <a:t>PPV [mm/s]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00886912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aseline="0">
          <a:latin typeface="Times New Roman" pitchFamily="18" charset="0"/>
        </a:defRPr>
      </a:pPr>
      <a:endParaRPr lang="en-US"/>
    </a:p>
  </c:tx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Dijagram ovisnosti</a:t>
            </a:r>
            <a:r>
              <a:rPr lang="hr-HR" sz="1800" b="1" i="0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nastalog pro</a:t>
            </a:r>
            <a:r>
              <a:rPr lang="hr-HR" sz="1800" b="1" i="0" baseline="0">
                <a:latin typeface="Times New Roman" pitchFamily="18" charset="0"/>
                <a:cs typeface="Times New Roman" pitchFamily="18" charset="0"/>
              </a:rPr>
              <a:t>širenja</a:t>
            </a: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hr-HR" sz="1800" b="1" i="0" baseline="0">
                <a:latin typeface="Times New Roman" pitchFamily="18" charset="0"/>
                <a:cs typeface="Times New Roman" pitchFamily="18" charset="0"/>
              </a:rPr>
              <a:t>L</a:t>
            </a:r>
            <a:r>
              <a:rPr lang="hr-HR" sz="1800" b="1" i="0" baseline="-25000">
                <a:latin typeface="Times New Roman" pitchFamily="18" charset="0"/>
                <a:cs typeface="Times New Roman" pitchFamily="18" charset="0"/>
              </a:rPr>
              <a:t>pr2</a:t>
            </a: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 [m]</a:t>
            </a:r>
            <a:r>
              <a:rPr lang="hr-HR" sz="1800" b="1" i="0" baseline="0">
                <a:latin typeface="Times New Roman" pitchFamily="18" charset="0"/>
                <a:cs typeface="Times New Roman" pitchFamily="18" charset="0"/>
              </a:rPr>
              <a:t> o</a:t>
            </a:r>
            <a:endParaRPr lang="hr-HR" sz="1800">
              <a:latin typeface="Times New Roman" pitchFamily="18" charset="0"/>
              <a:cs typeface="Times New Roman" pitchFamily="18" charset="0"/>
            </a:endParaRPr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 eksploziv</a:t>
            </a:r>
            <a:r>
              <a:rPr lang="hr-HR" sz="1800" b="1" i="0" baseline="0">
                <a:latin typeface="Times New Roman" pitchFamily="18" charset="0"/>
                <a:cs typeface="Times New Roman" pitchFamily="18" charset="0"/>
              </a:rPr>
              <a:t>nog punjenja</a:t>
            </a: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 Q [kg]</a:t>
            </a:r>
            <a:r>
              <a:rPr lang="en-US" sz="1800" baseline="0">
                <a:latin typeface="Times New Roman" pitchFamily="18" charset="0"/>
                <a:cs typeface="Times New Roman" pitchFamily="18" charset="0"/>
              </a:rPr>
              <a:t> - </a:t>
            </a:r>
            <a:r>
              <a:rPr lang="hr-HR" sz="1800" baseline="0">
                <a:latin typeface="Times New Roman" pitchFamily="18" charset="0"/>
                <a:cs typeface="Times New Roman" pitchFamily="18" charset="0"/>
              </a:rPr>
              <a:t>Pakaex</a:t>
            </a:r>
          </a:p>
          <a:p>
            <a:pPr>
              <a:defRPr sz="1800" baseline="0"/>
            </a:pPr>
            <a:endParaRPr lang="en-US" sz="1800" baseline="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22732289739723224"/>
          <c:y val="4.42688594265670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37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'Ovis. kol. eksp. o proš.-14-0'!$AQ$27:$AX$27</c:f>
              <c:strCache>
                <c:ptCount val="1"/>
                <c:pt idx="0">
                  <c:v>Dijagram ovisnosti količine eksploziva Q [kg] i  nastalog proširenja Lpr2 [dm3] - PAKAEX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387278647208137"/>
                  <c:y val="0.20070526564173971"/>
                </c:manualLayout>
              </c:layout>
              <c:numFmt formatCode="General" sourceLinked="0"/>
            </c:trendlineLbl>
          </c:trendline>
          <c:xVal>
            <c:numRef>
              <c:f>'Ovis. kol. eksp. o proš.-14-0'!$M$11:$M$14</c:f>
              <c:numCache>
                <c:formatCode>0.00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</c:numCache>
            </c:numRef>
          </c:xVal>
          <c:yVal>
            <c:numRef>
              <c:f>'Ovis. kol. eksp. o proš.-14-0'!$V$11:$V$14</c:f>
              <c:numCache>
                <c:formatCode>0.0000</c:formatCode>
                <c:ptCount val="4"/>
                <c:pt idx="0">
                  <c:v>1.254</c:v>
                </c:pt>
                <c:pt idx="1">
                  <c:v>1.169</c:v>
                </c:pt>
                <c:pt idx="2">
                  <c:v>1.153</c:v>
                </c:pt>
                <c:pt idx="3">
                  <c:v>1.0449999999999999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1F-48ED-989F-D46DFAC0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34848"/>
        <c:axId val="201545216"/>
      </c:scatterChart>
      <c:valAx>
        <c:axId val="201534848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1545216"/>
        <c:crosses val="autoZero"/>
        <c:crossBetween val="midCat"/>
      </c:valAx>
      <c:valAx>
        <c:axId val="201545216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 b="1" i="0" baseline="0"/>
                  <a:t>L</a:t>
                </a:r>
                <a:r>
                  <a:rPr lang="hr-HR" sz="1400" b="1" i="0" baseline="-25000"/>
                  <a:t>pr2</a:t>
                </a:r>
                <a:r>
                  <a:rPr lang="hr-HR" sz="1400" b="1" i="0" baseline="0"/>
                  <a:t> [m]</a:t>
                </a:r>
                <a:endParaRPr lang="hr-HR" sz="1400"/>
              </a:p>
            </c:rich>
          </c:tx>
          <c:layout>
            <c:manualLayout>
              <c:xMode val="edge"/>
              <c:yMode val="edge"/>
              <c:x val="2.0888558296816948E-2"/>
              <c:y val="0.47434992710403012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crossAx val="201534848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/>
              <a:t>Dijagram ovisnosti</a:t>
            </a:r>
            <a:r>
              <a:rPr lang="hr-HR" sz="1800" b="1" i="0" baseline="0"/>
              <a:t> promjera proširenja</a:t>
            </a:r>
            <a:r>
              <a:rPr lang="en-US" sz="1800" b="1" i="0" baseline="0"/>
              <a:t> </a:t>
            </a:r>
            <a:r>
              <a:rPr lang="hr-HR" sz="1800" b="1" i="0" baseline="0"/>
              <a:t>D</a:t>
            </a:r>
            <a:r>
              <a:rPr lang="hr-HR" sz="1800" b="1" i="0" baseline="-25000"/>
              <a:t>pr</a:t>
            </a:r>
            <a:r>
              <a:rPr lang="en-US" sz="1800" b="1" i="0" baseline="0"/>
              <a:t> [m]</a:t>
            </a:r>
            <a:r>
              <a:rPr lang="hr-HR" sz="1800" b="1" i="0" baseline="0"/>
              <a:t> o</a:t>
            </a:r>
            <a:endParaRPr lang="hr-HR" sz="1800"/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</a:t>
            </a:r>
            <a:r>
              <a:rPr lang="hr-HR" sz="1800" b="1" i="0" baseline="0"/>
              <a:t> </a:t>
            </a:r>
            <a:r>
              <a:rPr lang="en-US" sz="1800" baseline="0"/>
              <a:t>- </a:t>
            </a:r>
            <a:r>
              <a:rPr lang="hr-HR" sz="1800" baseline="0"/>
              <a:t>Permonex V19 i Pakaex</a:t>
            </a:r>
          </a:p>
          <a:p>
            <a:pPr>
              <a:defRPr sz="1800" baseline="0"/>
            </a:pPr>
            <a:endParaRPr lang="en-US" sz="1800" baseline="0"/>
          </a:p>
        </c:rich>
      </c:tx>
      <c:layout>
        <c:manualLayout>
          <c:xMode val="edge"/>
          <c:yMode val="edge"/>
          <c:x val="0.18794535434095824"/>
          <c:y val="4.244430512064757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45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'Ovis. kol. eksp. o proš.-14-0'!$AQ$29:$AZ$29</c:f>
              <c:strCache>
                <c:ptCount val="1"/>
                <c:pt idx="0">
                  <c:v>Dijagram ovisnosti količine eksploziva Q [kg] i nastalog proširenja Lpr2 [dm3] - PERMONEX i PAKAEX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</c:spPr>
          </c:marker>
          <c:trendline>
            <c:spPr>
              <a:ln w="31750">
                <a:solidFill>
                  <a:srgbClr val="0070C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36655700874315611"/>
                  <c:y val="0.13814027007350232"/>
                </c:manualLayout>
              </c:layout>
              <c:tx>
                <c:rich>
                  <a:bodyPr/>
                  <a:lstStyle/>
                  <a:p>
                    <a:pPr>
                      <a:defRPr sz="1600" baseline="0">
                        <a:solidFill>
                          <a:srgbClr val="0070C0"/>
                        </a:solidFill>
                      </a:defRPr>
                    </a:pPr>
                    <a:r>
                      <a:rPr lang="hr-HR" sz="1600" b="1" i="0" u="none" strike="noStrike" baseline="0"/>
                      <a:t>D</a:t>
                    </a:r>
                    <a:r>
                      <a:rPr lang="hr-HR" sz="1600" b="1" i="0" u="none" strike="noStrike" baseline="-25000"/>
                      <a:t>pr</a:t>
                    </a:r>
                    <a:r>
                      <a:rPr lang="en-US" baseline="0"/>
                      <a:t> = 1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2442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0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1849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9</a:t>
                    </a:r>
                    <a:r>
                      <a:rPr lang="hr-HR" baseline="0"/>
                      <a:t>5</a:t>
                    </a:r>
                  </a:p>
                  <a:p>
                    <a:pPr>
                      <a:defRPr sz="1600" baseline="0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PAKAEX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'Ovis. kol. eksp. o proš.-14-0'!$M$11:$M$14</c:f>
              <c:numCache>
                <c:formatCode>0.00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</c:numCache>
            </c:numRef>
          </c:xVal>
          <c:yVal>
            <c:numRef>
              <c:f>'Ovis. kol. eksp. o proš.-14-0'!$V$11:$V$14</c:f>
              <c:numCache>
                <c:formatCode>0.0000</c:formatCode>
                <c:ptCount val="4"/>
                <c:pt idx="0">
                  <c:v>1.254</c:v>
                </c:pt>
                <c:pt idx="1">
                  <c:v>1.169</c:v>
                </c:pt>
                <c:pt idx="2">
                  <c:v>1.153</c:v>
                </c:pt>
                <c:pt idx="3">
                  <c:v>1.0449999999999999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3B-4914-A8BD-D1CD6ED139BB}"/>
            </c:ext>
          </c:extLst>
        </c:ser>
        <c:ser>
          <c:idx val="1"/>
          <c:order val="1"/>
          <c:tx>
            <c:strRef>
              <c:f>'Ovis. kol. eksp. o proš.-14-0'!$X$29:$AG$29</c:f>
              <c:strCache>
                <c:ptCount val="1"/>
                <c:pt idx="0">
                  <c:v>Dijagram ovisnosti količine eksploziva Q [kg] i nastalog produbljenja Lpr1 [dm3] - PERMONEX i PAKAEX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</c:spPr>
          </c:marker>
          <c:trendline>
            <c:spPr>
              <a:ln w="31750"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2360680233767054"/>
                  <c:y val="1.3567701037770398E-2"/>
                </c:manualLayout>
              </c:layout>
              <c:tx>
                <c:rich>
                  <a:bodyPr/>
                  <a:lstStyle/>
                  <a:p>
                    <a:pPr>
                      <a:defRPr sz="1600" baseline="0">
                        <a:solidFill>
                          <a:srgbClr val="FF0000"/>
                        </a:solidFill>
                      </a:defRPr>
                    </a:pPr>
                    <a:r>
                      <a:rPr lang="hr-HR" sz="1600" b="1" i="0" u="none" strike="noStrike" baseline="0"/>
                      <a:t>D</a:t>
                    </a:r>
                    <a:r>
                      <a:rPr lang="hr-HR" sz="1600" b="1" i="0" u="none" strike="noStrike" baseline="-25000"/>
                      <a:t>pr</a:t>
                    </a:r>
                    <a:r>
                      <a:rPr lang="en-US" baseline="0"/>
                      <a:t> = 1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1614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0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2348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84</a:t>
                    </a:r>
                    <a:endParaRPr lang="hr-HR" baseline="0"/>
                  </a:p>
                  <a:p>
                    <a:pPr>
                      <a:defRPr sz="1600" baseline="0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PEMONEX V19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('Ovis. kol. eksp. o proš.-14-0'!$M$9:$M$10,'Ovis. kol. eksp. o proš.-14-0'!$M$15:$M$18)</c:f>
              <c:numCache>
                <c:formatCode>0.00</c:formatCode>
                <c:ptCount val="6"/>
                <c:pt idx="0">
                  <c:v>1.25</c:v>
                </c:pt>
                <c:pt idx="1">
                  <c:v>0.5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('Ovis. kol. eksp. o proš.-14-0'!$V$9:$V$10,'Ovis. kol. eksp. o proš.-14-0'!$V$15:$V$18)</c:f>
              <c:numCache>
                <c:formatCode>0.0000</c:formatCode>
                <c:ptCount val="6"/>
                <c:pt idx="0">
                  <c:v>1.1930000000000001</c:v>
                </c:pt>
                <c:pt idx="1">
                  <c:v>1.006</c:v>
                </c:pt>
                <c:pt idx="2">
                  <c:v>0.88100000000000001</c:v>
                </c:pt>
                <c:pt idx="3">
                  <c:v>1.0960000000000001</c:v>
                </c:pt>
                <c:pt idx="4">
                  <c:v>1.129</c:v>
                </c:pt>
                <c:pt idx="5">
                  <c:v>1.1399999999999999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3B-4914-A8BD-D1CD6ED13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74112"/>
        <c:axId val="201688576"/>
      </c:scatterChart>
      <c:valAx>
        <c:axId val="201674112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1688576"/>
        <c:crosses val="autoZero"/>
        <c:crossBetween val="midCat"/>
      </c:valAx>
      <c:valAx>
        <c:axId val="201688576"/>
        <c:scaling>
          <c:orientation val="minMax"/>
          <c:max val="1.8"/>
          <c:min val="0.4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 b="1" i="0" baseline="0"/>
                  <a:t>D</a:t>
                </a:r>
                <a:r>
                  <a:rPr lang="hr-HR" sz="1400" b="1" i="0" baseline="-25000"/>
                  <a:t>pr</a:t>
                </a:r>
                <a:r>
                  <a:rPr lang="hr-HR" sz="1400" b="1" i="0" baseline="0"/>
                  <a:t> [m]</a:t>
                </a:r>
                <a:endParaRPr lang="hr-HR" sz="1400"/>
              </a:p>
            </c:rich>
          </c:tx>
          <c:layout>
            <c:manualLayout>
              <c:xMode val="edge"/>
              <c:yMode val="edge"/>
              <c:x val="2.0888558296816948E-2"/>
              <c:y val="0.47434992710403023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crossAx val="201674112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800" b="1" i="0" baseline="0"/>
              <a:t>Ovisnost brzine oscilacija tla PPV [mm/s] </a:t>
            </a:r>
            <a:r>
              <a:rPr lang="hr-HR" sz="1800" b="1" i="0" baseline="0"/>
              <a:t>o</a:t>
            </a:r>
            <a:r>
              <a:rPr lang="en-US" sz="1800" b="1" i="0" baseline="0"/>
              <a:t> </a:t>
            </a:r>
            <a:endParaRPr lang="hr-HR" sz="1800" b="1" i="0" baseline="0"/>
          </a:p>
          <a:p>
            <a:pPr>
              <a:defRPr sz="1600"/>
            </a:pPr>
            <a:r>
              <a:rPr lang="en-US" sz="1800" b="1" i="0" baseline="0"/>
              <a:t>reduciran</a:t>
            </a:r>
            <a:r>
              <a:rPr lang="hr-HR" sz="1800" b="1" i="0" baseline="0"/>
              <a:t>oj</a:t>
            </a:r>
            <a:r>
              <a:rPr lang="en-US" sz="1800" b="1" i="0" baseline="0"/>
              <a:t> udaljenosti SD [m/kg</a:t>
            </a:r>
            <a:r>
              <a:rPr lang="en-US" sz="1800" b="1" i="0" baseline="30000"/>
              <a:t>2</a:t>
            </a:r>
            <a:r>
              <a:rPr lang="en-US" sz="1800" b="1" i="0" baseline="0"/>
              <a:t>]</a:t>
            </a:r>
            <a:endParaRPr lang="hr-HR" sz="1800" b="1" i="0" baseline="0"/>
          </a:p>
          <a:p>
            <a:pPr>
              <a:defRPr sz="1600"/>
            </a:pPr>
            <a:endParaRPr lang="hr-HR" sz="1600"/>
          </a:p>
        </c:rich>
      </c:tx>
      <c:layout>
        <c:manualLayout>
          <c:xMode val="edge"/>
          <c:yMode val="edge"/>
          <c:x val="0.26709871778771038"/>
          <c:y val="2.78284184274771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0553514761503E-2"/>
          <c:y val="0.14873672018183351"/>
          <c:w val="0.74399692730089251"/>
          <c:h val="0.741746714284035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'Instantel_12-06-2015'!$J$2:$O$2</c:f>
              <c:strCache>
                <c:ptCount val="1"/>
                <c:pt idx="0">
                  <c:v>Ovisnost brzine oscilacija tla (PPV [mm/s]) i reducirane udaljenosti (SD [m/kg2])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2254201800378687"/>
                  <c:y val="-3.2737535053025909E-3"/>
                </c:manualLayout>
              </c:layout>
              <c:numFmt formatCode="General" sourceLinked="0"/>
            </c:trendlineLbl>
          </c:trendline>
          <c:xVal>
            <c:numRef>
              <c:f>('Instantel_12-06-2015'!$G$8:$G$11,'Instantel_12-06-2015'!$G$13:$G$16,'Instantel_12-06-2015'!$G$18:$G$21,'Instantel_12-06-2015'!$G$23:$G$26,'Instantel_12-06-2015'!$G$28:$G$31,'Instantel_12-06-2015'!$G$33:$G$36,'Instantel_12-06-2015'!$G$38:$G$41,'Instantel_12-06-2015'!$G$43:$G$46)</c:f>
              <c:numCache>
                <c:formatCode>0.00</c:formatCode>
                <c:ptCount val="32"/>
                <c:pt idx="0">
                  <c:v>22.86</c:v>
                </c:pt>
                <c:pt idx="1">
                  <c:v>22.45</c:v>
                </c:pt>
                <c:pt idx="2">
                  <c:v>22.85</c:v>
                </c:pt>
                <c:pt idx="3">
                  <c:v>24.02</c:v>
                </c:pt>
                <c:pt idx="4">
                  <c:v>36.06</c:v>
                </c:pt>
                <c:pt idx="5">
                  <c:v>35.57</c:v>
                </c:pt>
                <c:pt idx="6">
                  <c:v>36.06</c:v>
                </c:pt>
                <c:pt idx="7">
                  <c:v>37.49</c:v>
                </c:pt>
                <c:pt idx="8">
                  <c:v>65.48</c:v>
                </c:pt>
                <c:pt idx="9">
                  <c:v>66.28</c:v>
                </c:pt>
                <c:pt idx="10">
                  <c:v>67.59</c:v>
                </c:pt>
                <c:pt idx="11">
                  <c:v>69.39</c:v>
                </c:pt>
                <c:pt idx="12">
                  <c:v>50.74</c:v>
                </c:pt>
                <c:pt idx="13">
                  <c:v>51.77</c:v>
                </c:pt>
                <c:pt idx="14">
                  <c:v>53.44</c:v>
                </c:pt>
                <c:pt idx="15">
                  <c:v>55.69</c:v>
                </c:pt>
                <c:pt idx="16">
                  <c:v>58.08</c:v>
                </c:pt>
                <c:pt idx="17">
                  <c:v>59.26</c:v>
                </c:pt>
                <c:pt idx="18">
                  <c:v>61.17</c:v>
                </c:pt>
                <c:pt idx="19">
                  <c:v>63.75</c:v>
                </c:pt>
                <c:pt idx="20">
                  <c:v>51.35</c:v>
                </c:pt>
                <c:pt idx="21">
                  <c:v>52.67</c:v>
                </c:pt>
                <c:pt idx="22">
                  <c:v>54.82</c:v>
                </c:pt>
                <c:pt idx="23">
                  <c:v>57.68</c:v>
                </c:pt>
                <c:pt idx="24">
                  <c:v>56.23</c:v>
                </c:pt>
                <c:pt idx="25">
                  <c:v>58.15</c:v>
                </c:pt>
                <c:pt idx="26">
                  <c:v>61.21</c:v>
                </c:pt>
                <c:pt idx="27">
                  <c:v>65.25</c:v>
                </c:pt>
                <c:pt idx="28">
                  <c:v>51.45</c:v>
                </c:pt>
                <c:pt idx="29">
                  <c:v>52.29</c:v>
                </c:pt>
                <c:pt idx="30">
                  <c:v>53.66</c:v>
                </c:pt>
                <c:pt idx="31">
                  <c:v>55.52</c:v>
                </c:pt>
              </c:numCache>
            </c:numRef>
          </c:xVal>
          <c:yVal>
            <c:numRef>
              <c:f>('Instantel_12-06-2015'!$D$8:$D$11,'Instantel_12-06-2015'!$D$13:$D$16,'Instantel_12-06-2015'!$D$18:$D$21,'Instantel_12-06-2015'!$D$23:$D$26,'Instantel_12-06-2015'!$D$28:$D$31,'Instantel_12-06-2015'!$D$33:$D$36,'Instantel_12-06-2015'!$D$38:$D$41,'Instantel_12-06-2015'!$D$43:$D$46)</c:f>
              <c:numCache>
                <c:formatCode>0.00</c:formatCode>
                <c:ptCount val="32"/>
                <c:pt idx="0">
                  <c:v>54.88</c:v>
                </c:pt>
                <c:pt idx="1">
                  <c:v>58.3</c:v>
                </c:pt>
                <c:pt idx="2">
                  <c:v>61.48</c:v>
                </c:pt>
                <c:pt idx="3">
                  <c:v>60.56</c:v>
                </c:pt>
                <c:pt idx="4">
                  <c:v>21.29</c:v>
                </c:pt>
                <c:pt idx="5">
                  <c:v>21.41</c:v>
                </c:pt>
                <c:pt idx="6">
                  <c:v>20.97</c:v>
                </c:pt>
                <c:pt idx="7">
                  <c:v>20.13</c:v>
                </c:pt>
                <c:pt idx="8">
                  <c:v>20.36</c:v>
                </c:pt>
                <c:pt idx="9">
                  <c:v>22.56</c:v>
                </c:pt>
                <c:pt idx="10">
                  <c:v>20.07</c:v>
                </c:pt>
                <c:pt idx="11">
                  <c:v>16.829999999999998</c:v>
                </c:pt>
                <c:pt idx="12">
                  <c:v>16.010000000000002</c:v>
                </c:pt>
                <c:pt idx="13">
                  <c:v>16.600000000000001</c:v>
                </c:pt>
                <c:pt idx="14">
                  <c:v>16.899999999999999</c:v>
                </c:pt>
                <c:pt idx="15">
                  <c:v>15.6</c:v>
                </c:pt>
                <c:pt idx="16">
                  <c:v>10.83</c:v>
                </c:pt>
                <c:pt idx="17">
                  <c:v>10.84</c:v>
                </c:pt>
                <c:pt idx="18">
                  <c:v>12.33</c:v>
                </c:pt>
                <c:pt idx="19">
                  <c:v>13.13</c:v>
                </c:pt>
                <c:pt idx="20">
                  <c:v>12.19</c:v>
                </c:pt>
                <c:pt idx="21">
                  <c:v>13.66</c:v>
                </c:pt>
                <c:pt idx="22">
                  <c:v>12.95</c:v>
                </c:pt>
                <c:pt idx="23">
                  <c:v>13.47</c:v>
                </c:pt>
                <c:pt idx="24">
                  <c:v>11.08</c:v>
                </c:pt>
                <c:pt idx="25">
                  <c:v>12.14</c:v>
                </c:pt>
                <c:pt idx="26">
                  <c:v>10.82</c:v>
                </c:pt>
                <c:pt idx="27">
                  <c:v>10.39</c:v>
                </c:pt>
                <c:pt idx="28">
                  <c:v>22.6</c:v>
                </c:pt>
                <c:pt idx="29">
                  <c:v>20.74</c:v>
                </c:pt>
                <c:pt idx="30">
                  <c:v>22.87</c:v>
                </c:pt>
                <c:pt idx="31">
                  <c:v>20.48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5F-4444-884B-86B0F940B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23808"/>
        <c:axId val="201630080"/>
      </c:scatterChart>
      <c:valAx>
        <c:axId val="201623808"/>
        <c:scaling>
          <c:logBase val="10"/>
          <c:orientation val="minMax"/>
          <c:min val="10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/>
                  <a:t>SD [m/kg</a:t>
                </a:r>
                <a:r>
                  <a:rPr lang="hr-HR" sz="1400" baseline="30000"/>
                  <a:t>2</a:t>
                </a:r>
                <a:r>
                  <a:rPr lang="hr-HR" sz="1400"/>
                  <a:t>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01630080"/>
        <c:crosses val="autoZero"/>
        <c:crossBetween val="midCat"/>
      </c:valAx>
      <c:valAx>
        <c:axId val="201630080"/>
        <c:scaling>
          <c:logBase val="10"/>
          <c:orientation val="minMax"/>
        </c:scaling>
        <c:delete val="0"/>
        <c:axPos val="l"/>
        <c:majorGridlines>
          <c:spPr>
            <a:ln w="12700">
              <a:solidFill>
                <a:sysClr val="windowText" lastClr="000000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/>
                  <a:t>PPV [mm/s]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01623808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aseline="0">
          <a:latin typeface="Times New Roman" pitchFamily="18" charset="0"/>
        </a:defRPr>
      </a:pPr>
      <a:endParaRPr lang="en-US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aseline="0"/>
            </a:pPr>
            <a:r>
              <a:rPr lang="en-US" sz="1800" b="1" i="0" baseline="0"/>
              <a:t>Ovisnost dozvoljene količine </a:t>
            </a:r>
            <a:r>
              <a:rPr lang="hr-HR" sz="1800" b="1" i="0" baseline="0"/>
              <a:t>eksplozivnog punjenja</a:t>
            </a:r>
            <a:r>
              <a:rPr lang="en-US" sz="1800" b="1" i="0" baseline="0"/>
              <a:t> Q [kg] </a:t>
            </a:r>
            <a:r>
              <a:rPr lang="hr-HR" sz="1800" b="1" i="0" baseline="0"/>
              <a:t>o</a:t>
            </a:r>
            <a:endParaRPr lang="hr-HR" sz="1600"/>
          </a:p>
          <a:p>
            <a:pPr>
              <a:defRPr sz="1600" baseline="0"/>
            </a:pPr>
            <a:r>
              <a:rPr lang="en-US" sz="1800" b="1" i="0" baseline="0"/>
              <a:t>udaljenosti </a:t>
            </a:r>
            <a:r>
              <a:rPr lang="hr-HR" sz="1800" b="1" i="0" baseline="0"/>
              <a:t>od </a:t>
            </a:r>
            <a:r>
              <a:rPr lang="en-US" sz="1800" b="1" i="0" baseline="0"/>
              <a:t>objekta D [m]</a:t>
            </a:r>
            <a:endParaRPr lang="hr-HR" sz="1800" b="1" i="0" baseline="0"/>
          </a:p>
          <a:p>
            <a:pPr>
              <a:defRPr sz="1600" baseline="0"/>
            </a:pPr>
            <a:endParaRPr lang="hr-HR" sz="1800" b="1" i="0" baseline="0"/>
          </a:p>
        </c:rich>
      </c:tx>
      <c:layout>
        <c:manualLayout>
          <c:xMode val="edge"/>
          <c:yMode val="edge"/>
          <c:x val="0.19658573505367977"/>
          <c:y val="3.31365395328017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897154032216914E-2"/>
          <c:y val="0.16181791848411131"/>
          <c:w val="0.7427433688436007"/>
          <c:h val="0.72201587682062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'Ovis. kol. ekspl. o udalj.-15-0'!$T$11</c:f>
              <c:strCache>
                <c:ptCount val="1"/>
                <c:pt idx="0">
                  <c:v>Ovisnost dozvoljene količine eksploziva Q [kg] u ovisnosti od udaljenosti objekta D [m]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4F81BD"/>
              </a:solidFill>
              <a:ln w="12700">
                <a:solidFill>
                  <a:srgbClr val="4F81BD"/>
                </a:solidFill>
              </a:ln>
            </c:spPr>
          </c:marker>
          <c:xVal>
            <c:numRef>
              <c:f>'Ovis. kol. ekspl. o udalj.-15-0'!$O$14:$O$21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</c:numCache>
            </c:numRef>
          </c:xVal>
          <c:yVal>
            <c:numRef>
              <c:f>'Ovis. kol. ekspl. o udalj.-15-0'!$R$14:$R$21</c:f>
              <c:numCache>
                <c:formatCode>0.0000</c:formatCode>
                <c:ptCount val="8"/>
                <c:pt idx="0">
                  <c:v>6.1552281240804239E-4</c:v>
                </c:pt>
                <c:pt idx="1">
                  <c:v>2.4620912496321696E-3</c:v>
                </c:pt>
                <c:pt idx="2">
                  <c:v>9.8483649985286782E-3</c:v>
                </c:pt>
                <c:pt idx="3">
                  <c:v>6.1552281240804231E-2</c:v>
                </c:pt>
                <c:pt idx="4">
                  <c:v>0.24620912496321692</c:v>
                </c:pt>
                <c:pt idx="5">
                  <c:v>0.55397053116723805</c:v>
                </c:pt>
                <c:pt idx="6">
                  <c:v>0.9848364998528677</c:v>
                </c:pt>
                <c:pt idx="7">
                  <c:v>1.5388070310201059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3-43E4-B196-25F33EA33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00096"/>
        <c:axId val="201935104"/>
      </c:scatterChart>
      <c:valAx>
        <c:axId val="201700096"/>
        <c:scaling>
          <c:orientation val="minMax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D [m]</a:t>
                </a:r>
              </a:p>
            </c:rich>
          </c:tx>
          <c:layout>
            <c:manualLayout>
              <c:xMode val="edge"/>
              <c:yMode val="edge"/>
              <c:x val="0.42204526787093061"/>
              <c:y val="0.9414779216552393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201935104"/>
        <c:crosses val="autoZero"/>
        <c:crossBetween val="midCat"/>
      </c:valAx>
      <c:valAx>
        <c:axId val="201935104"/>
        <c:scaling>
          <c:orientation val="minMax"/>
        </c:scaling>
        <c:delete val="0"/>
        <c:axPos val="l"/>
        <c:majorGridlines>
          <c:spPr>
            <a:ln w="12700">
              <a:solidFill>
                <a:sysClr val="windowText" lastClr="000000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layout>
            <c:manualLayout>
              <c:xMode val="edge"/>
              <c:yMode val="edge"/>
              <c:x val="6.2134939014976912E-3"/>
              <c:y val="0.49394211632371698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20170009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/>
              <a:t>Dijagram ovisnosti volumena nastalog proširenja V</a:t>
            </a:r>
            <a:r>
              <a:rPr lang="hr-HR" sz="1800" b="1" i="0" baseline="-25000"/>
              <a:t>pr</a:t>
            </a:r>
            <a:r>
              <a:rPr lang="en-US" sz="1800" b="1" i="0" baseline="0"/>
              <a:t> [dm</a:t>
            </a:r>
            <a:r>
              <a:rPr lang="en-US" sz="1800" b="1" i="0" baseline="30000"/>
              <a:t>3</a:t>
            </a:r>
            <a:r>
              <a:rPr lang="en-US" sz="1800" b="1" i="0" baseline="0"/>
              <a:t>]</a:t>
            </a:r>
            <a:r>
              <a:rPr lang="hr-HR" sz="1800" b="1" i="0" baseline="0"/>
              <a:t> o</a:t>
            </a:r>
            <a:endParaRPr lang="hr-HR"/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</a:t>
            </a:r>
            <a:r>
              <a:rPr lang="hr-HR" sz="1800" b="1" i="0" baseline="0"/>
              <a:t> </a:t>
            </a:r>
            <a:r>
              <a:rPr lang="en-US" sz="1800" b="1" i="0" baseline="0"/>
              <a:t>- P</a:t>
            </a:r>
            <a:r>
              <a:rPr lang="hr-HR" sz="1800" b="1" i="0" baseline="0"/>
              <a:t>ermonex V19</a:t>
            </a:r>
          </a:p>
          <a:p>
            <a:pPr>
              <a:defRPr sz="1800" baseline="0"/>
            </a:pPr>
            <a:endParaRPr lang="en-US" sz="1800" baseline="0"/>
          </a:p>
        </c:rich>
      </c:tx>
      <c:layout>
        <c:manualLayout>
          <c:xMode val="edge"/>
          <c:yMode val="edge"/>
          <c:x val="0.19015698693892683"/>
          <c:y val="3.46126120245570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26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proš.-15-0'!$B$21:$J$21</c:f>
              <c:strCache>
                <c:ptCount val="1"/>
                <c:pt idx="0">
                  <c:v>Dijagram ovisnosti količine eksploziva Q [kg] i volumena nastalog proširenja V [dm3] - PERMONEX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</c:spPr>
          </c:marker>
          <c:dPt>
            <c:idx val="1"/>
            <c:marker>
              <c:symbol val="square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0-FC13-4BB4-9A70-7D7661EDE4BD}"/>
              </c:ext>
            </c:extLst>
          </c:dPt>
          <c:trendline>
            <c:spPr>
              <a:ln w="31750"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23753460478004321"/>
                  <c:y val="0.319832807856125"/>
                </c:manualLayout>
              </c:layout>
              <c:tx>
                <c:rich>
                  <a:bodyPr/>
                  <a:lstStyle/>
                  <a:p>
                    <a:pPr>
                      <a:defRPr sz="1600" baseline="0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V</a:t>
                    </a:r>
                    <a:r>
                      <a:rPr lang="hr-HR" baseline="-25000"/>
                      <a:t>pr</a:t>
                    </a:r>
                    <a:r>
                      <a:rPr lang="en-US" baseline="0"/>
                      <a:t> = 178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74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0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4956</a:t>
                    </a:r>
                    <a:r>
                      <a:rPr lang="en-US" baseline="0"/>
                      <a:t>
R² = 1</a:t>
                    </a:r>
                    <a:r>
                      <a:rPr lang="hr-HR" baseline="0"/>
                      <a:t>,00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('Ovisn. kol. eksp. o proš.-15-0'!$M$12,'Ovisn. kol. eksp. o proš.-15-0'!$M$18)</c:f>
              <c:numCache>
                <c:formatCode>0.00</c:formatCode>
                <c:ptCount val="2"/>
                <c:pt idx="0">
                  <c:v>0.2</c:v>
                </c:pt>
                <c:pt idx="1">
                  <c:v>0.4</c:v>
                </c:pt>
              </c:numCache>
            </c:numRef>
          </c:xVal>
          <c:yVal>
            <c:numRef>
              <c:f>('Ovisn. kol. eksp. o proš.-15-0'!$P$12,'Ovisn. kol. eksp. o proš.-15-0'!$P$18)</c:f>
              <c:numCache>
                <c:formatCode>0.00</c:formatCode>
                <c:ptCount val="2"/>
                <c:pt idx="0">
                  <c:v>80.5</c:v>
                </c:pt>
                <c:pt idx="1">
                  <c:v>113.5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13-4BB4-9A70-7D7661EDE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97312"/>
        <c:axId val="201999488"/>
      </c:scatterChart>
      <c:valAx>
        <c:axId val="201997312"/>
        <c:scaling>
          <c:orientation val="minMax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1999488"/>
        <c:crosses val="autoZero"/>
        <c:crossBetween val="midCat"/>
      </c:valAx>
      <c:valAx>
        <c:axId val="201999488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/>
                  <a:t>V</a:t>
                </a:r>
                <a:r>
                  <a:rPr lang="hr-HR" sz="1400" baseline="-25000"/>
                  <a:t>pr</a:t>
                </a:r>
                <a:r>
                  <a:rPr lang="hr-HR" sz="1400"/>
                  <a:t> [dm</a:t>
                </a:r>
                <a:r>
                  <a:rPr lang="hr-HR" sz="1400" baseline="30000"/>
                  <a:t>3</a:t>
                </a:r>
                <a:r>
                  <a:rPr lang="hr-HR" sz="1400"/>
                  <a:t>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1997312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/>
              <a:t>Dijagram ovisnosti volumena nastalog proširenja V</a:t>
            </a:r>
            <a:r>
              <a:rPr lang="hr-HR" sz="1800" b="1" i="0" baseline="-25000"/>
              <a:t>pr</a:t>
            </a:r>
            <a:r>
              <a:rPr lang="en-US" sz="1800" b="1" i="0" baseline="0"/>
              <a:t> [dm</a:t>
            </a:r>
            <a:r>
              <a:rPr lang="en-US" sz="1800" b="1" i="0" baseline="30000"/>
              <a:t>3</a:t>
            </a:r>
            <a:r>
              <a:rPr lang="en-US" sz="1800" b="1" i="0" baseline="0"/>
              <a:t>]</a:t>
            </a:r>
            <a:r>
              <a:rPr lang="hr-HR" sz="1800" b="1" i="0" baseline="0"/>
              <a:t> o</a:t>
            </a:r>
            <a:endParaRPr lang="hr-HR"/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</a:t>
            </a:r>
            <a:r>
              <a:rPr lang="hr-HR" sz="1800" b="1" i="0" baseline="0"/>
              <a:t> </a:t>
            </a:r>
            <a:r>
              <a:rPr lang="en-US" sz="1800" b="1" i="0" baseline="0"/>
              <a:t>- P</a:t>
            </a:r>
            <a:r>
              <a:rPr lang="hr-HR" sz="1800" b="1" i="0" baseline="0"/>
              <a:t>akaex</a:t>
            </a:r>
            <a:endParaRPr lang="hr-HR"/>
          </a:p>
          <a:p>
            <a:pPr>
              <a:defRPr sz="1800" baseline="0"/>
            </a:pPr>
            <a:endParaRPr lang="hr-HR" sz="1800" b="1" i="0" baseline="0"/>
          </a:p>
        </c:rich>
      </c:tx>
      <c:layout>
        <c:manualLayout>
          <c:xMode val="edge"/>
          <c:yMode val="edge"/>
          <c:x val="0.19341379521064775"/>
          <c:y val="3.27379430151054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31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proš.-15-0'!$B$23:$J$23</c:f>
              <c:strCache>
                <c:ptCount val="1"/>
                <c:pt idx="0">
                  <c:v>Dijagram ovisnosti količine eksploziva Q [kg] i volumena nastalog proširenja V [dm3] - PAKAEX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 w="12700">
                <a:solidFill>
                  <a:sysClr val="windowText" lastClr="000000"/>
                </a:solidFill>
              </a:ln>
            </c:spPr>
          </c:marker>
          <c:trendline>
            <c:spPr>
              <a:ln w="31750">
                <a:solidFill>
                  <a:srgbClr val="0070C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24219259216074801"/>
                  <c:y val="0.28967285720433061"/>
                </c:manualLayout>
              </c:layout>
              <c:tx>
                <c:rich>
                  <a:bodyPr/>
                  <a:lstStyle/>
                  <a:p>
                    <a:pPr>
                      <a:defRPr sz="1600">
                        <a:solidFill>
                          <a:srgbClr val="0070C0"/>
                        </a:solidFill>
                      </a:defRPr>
                    </a:pPr>
                    <a:r>
                      <a:rPr lang="hr-HR" sz="1600" b="1" i="0" u="none" strike="noStrike" baseline="0"/>
                      <a:t>V</a:t>
                    </a:r>
                    <a:r>
                      <a:rPr lang="hr-HR" sz="1600" b="1" i="0" u="none" strike="noStrike" baseline="-25000"/>
                      <a:t>pr</a:t>
                    </a:r>
                    <a:r>
                      <a:rPr lang="hr-HR" sz="1600" b="1" i="0" u="none" strike="noStrike" baseline="0"/>
                      <a:t> </a:t>
                    </a:r>
                    <a:r>
                      <a:rPr lang="en-US" baseline="0"/>
                      <a:t> = 468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67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1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1918</a:t>
                    </a:r>
                    <a:r>
                      <a:rPr lang="en-US" baseline="0"/>
                      <a:t>
R² = </a:t>
                    </a:r>
                    <a:r>
                      <a:rPr lang="hr-HR" baseline="0"/>
                      <a:t>1,00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('Ovisn. kol. eksp. o proš.-15-0'!$M$9,'Ovisn. kol. eksp. o proš.-15-0'!$M$13,'Ovisn. kol. eksp. o proš.-15-0'!$M$16:$M$17)</c:f>
              <c:numCache>
                <c:formatCode>0.00</c:formatCode>
                <c:ptCount val="4"/>
                <c:pt idx="0">
                  <c:v>1.6</c:v>
                </c:pt>
                <c:pt idx="1">
                  <c:v>0.4</c:v>
                </c:pt>
                <c:pt idx="2">
                  <c:v>0.8</c:v>
                </c:pt>
                <c:pt idx="3">
                  <c:v>0.6</c:v>
                </c:pt>
              </c:numCache>
            </c:numRef>
          </c:xVal>
          <c:yVal>
            <c:numRef>
              <c:f>('Ovisn. kol. eksp. o proš.-15-0'!$P$9,'Ovisn. kol. eksp. o proš.-15-0'!$P$13,'Ovisn. kol. eksp. o proš.-15-0'!$P$16:$P$17)</c:f>
              <c:numCache>
                <c:formatCode>0.00</c:formatCode>
                <c:ptCount val="4"/>
                <c:pt idx="0">
                  <c:v>807</c:v>
                </c:pt>
                <c:pt idx="1">
                  <c:v>154.5</c:v>
                </c:pt>
                <c:pt idx="2">
                  <c:v>393.5</c:v>
                </c:pt>
                <c:pt idx="3">
                  <c:v>255.5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34-4B0F-833E-53180CC6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25440"/>
        <c:axId val="201727360"/>
      </c:scatterChart>
      <c:valAx>
        <c:axId val="201725440"/>
        <c:scaling>
          <c:orientation val="minMax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1727360"/>
        <c:crosses val="autoZero"/>
        <c:crossBetween val="midCat"/>
      </c:valAx>
      <c:valAx>
        <c:axId val="201727360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 b="1" i="0" u="none" strike="noStrike" baseline="0"/>
                  <a:t>V</a:t>
                </a:r>
                <a:r>
                  <a:rPr lang="hr-HR" sz="1400" b="1" i="0" u="none" strike="noStrike" baseline="-25000"/>
                  <a:t>pr</a:t>
                </a:r>
                <a:r>
                  <a:rPr lang="hr-HR" sz="1400" b="1" i="0" u="none" strike="noStrike" baseline="0"/>
                  <a:t> </a:t>
                </a:r>
                <a:r>
                  <a:rPr lang="hr-HR" sz="1400"/>
                  <a:t>[dm</a:t>
                </a:r>
                <a:r>
                  <a:rPr lang="hr-HR" sz="1400" baseline="30000"/>
                  <a:t>3</a:t>
                </a:r>
                <a:r>
                  <a:rPr lang="hr-HR" sz="1400"/>
                  <a:t>]</a:t>
                </a:r>
              </a:p>
            </c:rich>
          </c:tx>
          <c:layout>
            <c:manualLayout>
              <c:xMode val="edge"/>
              <c:yMode val="edge"/>
              <c:x val="2.5273556277363829E-2"/>
              <c:y val="0.46621944966548551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201725440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/>
              <a:t>Dijagram ovisnosti volumena nastalog proširenja V</a:t>
            </a:r>
            <a:r>
              <a:rPr lang="hr-HR" sz="1800" b="1" i="0" baseline="-25000"/>
              <a:t>pr</a:t>
            </a:r>
            <a:r>
              <a:rPr lang="en-US" sz="1800" b="1" i="0" baseline="0"/>
              <a:t> [dm</a:t>
            </a:r>
            <a:r>
              <a:rPr lang="en-US" sz="1800" b="1" i="0" baseline="30000"/>
              <a:t>3</a:t>
            </a:r>
            <a:r>
              <a:rPr lang="en-US" sz="1800" b="1" i="0" baseline="0"/>
              <a:t>]</a:t>
            </a:r>
            <a:r>
              <a:rPr lang="hr-HR" sz="1800" b="1" i="0" baseline="0"/>
              <a:t> o</a:t>
            </a:r>
            <a:endParaRPr lang="hr-HR" sz="1800"/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</a:t>
            </a:r>
            <a:r>
              <a:rPr lang="hr-HR" sz="1800" b="1" i="0" baseline="0"/>
              <a:t> </a:t>
            </a:r>
            <a:r>
              <a:rPr lang="en-US" sz="1800" b="1" i="0" baseline="0"/>
              <a:t>- P</a:t>
            </a:r>
            <a:r>
              <a:rPr lang="hr-HR" sz="1800" b="1" i="0" baseline="0"/>
              <a:t>ermonex V19 i Pakaex</a:t>
            </a:r>
          </a:p>
          <a:p>
            <a:pPr>
              <a:defRPr sz="1800" baseline="0"/>
            </a:pPr>
            <a:endParaRPr lang="hr-HR" sz="1800"/>
          </a:p>
        </c:rich>
      </c:tx>
      <c:layout>
        <c:manualLayout>
          <c:xMode val="edge"/>
          <c:yMode val="edge"/>
          <c:x val="0.18581630360335874"/>
          <c:y val="3.41148483132646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37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proš.-15-0'!$B$25:$K$25</c:f>
              <c:strCache>
                <c:ptCount val="1"/>
                <c:pt idx="0">
                  <c:v>Dijagram ovisnosti količine eksploziva Q [kg] i volumena nastalog proširenja V [dm3] - PERMONEX i PAKAEX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72393663525804364"/>
                  <c:y val="-0.33332624980980918"/>
                </c:manualLayout>
              </c:layout>
              <c:tx>
                <c:rich>
                  <a:bodyPr/>
                  <a:lstStyle/>
                  <a:p>
                    <a:pPr>
                      <a:defRPr sz="1600" baseline="0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V</a:t>
                    </a:r>
                    <a:r>
                      <a:rPr lang="hr-HR" baseline="-25000"/>
                      <a:t>pr</a:t>
                    </a:r>
                    <a:r>
                      <a:rPr baseline="0"/>
                      <a:t> = 178</a:t>
                    </a:r>
                    <a:r>
                      <a:rPr lang="hr-HR" baseline="0"/>
                      <a:t>,</a:t>
                    </a:r>
                    <a:r>
                      <a:rPr baseline="0"/>
                      <a:t>74</a:t>
                    </a:r>
                    <a:r>
                      <a:rPr lang="hr-HR" baseline="0"/>
                      <a:t> Q </a:t>
                    </a:r>
                    <a:r>
                      <a:rPr baseline="30000"/>
                      <a:t>0</a:t>
                    </a:r>
                    <a:r>
                      <a:rPr lang="hr-HR" baseline="30000"/>
                      <a:t>,</a:t>
                    </a:r>
                    <a:r>
                      <a:rPr baseline="30000"/>
                      <a:t>4956</a:t>
                    </a:r>
                    <a:r>
                      <a:rPr baseline="0"/>
                      <a:t>
R² = 1</a:t>
                    </a:r>
                    <a:r>
                      <a:rPr lang="hr-HR" baseline="0"/>
                      <a:t>,00</a:t>
                    </a:r>
                  </a:p>
                  <a:p>
                    <a:pPr>
                      <a:defRPr sz="1600" baseline="0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PERMONEX V19</a:t>
                    </a:r>
                    <a:endParaRPr/>
                  </a:p>
                </c:rich>
              </c:tx>
              <c:numFmt formatCode="General" sourceLinked="0"/>
            </c:trendlineLbl>
          </c:trendline>
          <c:xVal>
            <c:numRef>
              <c:f>('Ovisn. kol. eksp. o proš.-15-0'!$M$12,'Ovisn. kol. eksp. o proš.-15-0'!$M$18)</c:f>
              <c:numCache>
                <c:formatCode>0.00</c:formatCode>
                <c:ptCount val="2"/>
                <c:pt idx="0">
                  <c:v>0.2</c:v>
                </c:pt>
                <c:pt idx="1">
                  <c:v>0.4</c:v>
                </c:pt>
              </c:numCache>
            </c:numRef>
          </c:xVal>
          <c:yVal>
            <c:numRef>
              <c:f>('Ovisn. kol. eksp. o proš.-15-0'!$P$12,'Ovisn. kol. eksp. o proš.-15-0'!$P$18)</c:f>
              <c:numCache>
                <c:formatCode>0.00</c:formatCode>
                <c:ptCount val="2"/>
                <c:pt idx="0">
                  <c:v>80.5</c:v>
                </c:pt>
                <c:pt idx="1">
                  <c:v>113.5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8A-4876-A7C0-8F48697CB122}"/>
            </c:ext>
          </c:extLst>
        </c:ser>
        <c:ser>
          <c:idx val="1"/>
          <c:order val="1"/>
          <c:tx>
            <c:strRef>
              <c:f>'Ovisn. kol. eksp. o proš.-15-0'!$B$25:$K$25</c:f>
              <c:strCache>
                <c:ptCount val="1"/>
                <c:pt idx="0">
                  <c:v>Dijagram ovisnosti količine eksploziva Q [kg] i volumena nastalog proširenja V [dm3] - PERMONEX i PAKAEX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 w="12700">
                <a:solidFill>
                  <a:srgbClr val="0070C0"/>
                </a:solidFill>
              </a:ln>
            </c:spPr>
          </c:marker>
          <c:trendline>
            <c:spPr>
              <a:ln w="31750">
                <a:solidFill>
                  <a:srgbClr val="0070C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22806656904183334"/>
                  <c:y val="0.35306377976248754"/>
                </c:manualLayout>
              </c:layout>
              <c:tx>
                <c:rich>
                  <a:bodyPr/>
                  <a:lstStyle/>
                  <a:p>
                    <a:pPr>
                      <a:defRPr sz="1600" baseline="0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Vpr</a:t>
                    </a:r>
                    <a:r>
                      <a:rPr lang="en-US" baseline="0"/>
                      <a:t> = 476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2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1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196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99</a:t>
                    </a:r>
                    <a:endParaRPr lang="hr-HR" baseline="0"/>
                  </a:p>
                  <a:p>
                    <a:pPr>
                      <a:defRPr sz="1600" baseline="0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PAKAEX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('Ovisn. kol. eksp. o proš.-15-0'!$M$9,'Ovisn. kol. eksp. o proš.-15-0'!$M$13,'Ovisn. kol. eksp. o proš.-15-0'!$M$16:$M$17)</c:f>
              <c:numCache>
                <c:formatCode>0.00</c:formatCode>
                <c:ptCount val="4"/>
                <c:pt idx="0">
                  <c:v>1.6</c:v>
                </c:pt>
                <c:pt idx="1">
                  <c:v>0.4</c:v>
                </c:pt>
                <c:pt idx="2">
                  <c:v>0.8</c:v>
                </c:pt>
                <c:pt idx="3">
                  <c:v>0.6</c:v>
                </c:pt>
              </c:numCache>
            </c:numRef>
          </c:xVal>
          <c:yVal>
            <c:numRef>
              <c:f>('Ovisn. kol. eksp. o proš.-15-0'!$P$9,'Ovisn. kol. eksp. o proš.-15-0'!$P$13,'Ovisn. kol. eksp. o proš.-15-0'!$P$16:$P$17)</c:f>
              <c:numCache>
                <c:formatCode>0.00</c:formatCode>
                <c:ptCount val="4"/>
                <c:pt idx="0">
                  <c:v>807</c:v>
                </c:pt>
                <c:pt idx="1">
                  <c:v>154.5</c:v>
                </c:pt>
                <c:pt idx="2">
                  <c:v>393.5</c:v>
                </c:pt>
                <c:pt idx="3">
                  <c:v>255.5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8A-4876-A7C0-8F48697CB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49024"/>
        <c:axId val="202050944"/>
      </c:scatterChart>
      <c:valAx>
        <c:axId val="202049024"/>
        <c:scaling>
          <c:orientation val="minMax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2050944"/>
        <c:crosses val="autoZero"/>
        <c:crossBetween val="midCat"/>
      </c:valAx>
      <c:valAx>
        <c:axId val="202050944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 b="1" i="0" u="none" strike="noStrike" baseline="0"/>
                  <a:t>V</a:t>
                </a:r>
                <a:r>
                  <a:rPr lang="hr-HR" sz="1400" b="1" i="0" u="none" strike="noStrike" baseline="-25000"/>
                  <a:t>pr</a:t>
                </a:r>
                <a:r>
                  <a:rPr lang="hr-HR" sz="1400" b="1" i="0" u="none" strike="noStrike" baseline="0"/>
                  <a:t>  [</a:t>
                </a:r>
                <a:r>
                  <a:rPr lang="hr-HR" sz="1400"/>
                  <a:t>dm</a:t>
                </a:r>
                <a:r>
                  <a:rPr lang="hr-HR" sz="1400" baseline="30000"/>
                  <a:t>3</a:t>
                </a:r>
                <a:r>
                  <a:rPr lang="hr-HR" sz="1400"/>
                  <a:t>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2049024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/>
              <a:t>Dijagram ovisnosti</a:t>
            </a:r>
            <a:r>
              <a:rPr lang="hr-HR" sz="1800" b="1" i="0" baseline="0"/>
              <a:t> </a:t>
            </a:r>
            <a:r>
              <a:rPr lang="en-US" sz="1800" b="1" i="0" baseline="0"/>
              <a:t>nastalog pro</a:t>
            </a:r>
            <a:r>
              <a:rPr lang="hr-HR" sz="1800" b="1" i="0" baseline="0"/>
              <a:t>dubljenja</a:t>
            </a:r>
            <a:r>
              <a:rPr lang="en-US" sz="1800" b="1" i="0" baseline="0"/>
              <a:t> </a:t>
            </a:r>
            <a:r>
              <a:rPr lang="hr-HR" sz="1800" b="1" i="0" baseline="0"/>
              <a:t>L</a:t>
            </a:r>
            <a:r>
              <a:rPr lang="hr-HR" sz="1800" b="1" i="0" baseline="-25000"/>
              <a:t>pr1</a:t>
            </a:r>
            <a:r>
              <a:rPr lang="en-US" sz="1800" b="1" i="0" baseline="0"/>
              <a:t> [m]</a:t>
            </a:r>
            <a:r>
              <a:rPr lang="hr-HR" sz="1800" b="1" i="0" baseline="0"/>
              <a:t> o</a:t>
            </a:r>
            <a:endParaRPr lang="hr-HR" sz="1800"/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 - P</a:t>
            </a:r>
            <a:r>
              <a:rPr lang="hr-HR" sz="1800" b="1" i="0" baseline="0"/>
              <a:t>ermonex V19</a:t>
            </a:r>
          </a:p>
          <a:p>
            <a:pPr>
              <a:defRPr sz="1800" baseline="0"/>
            </a:pPr>
            <a:endParaRPr lang="hr-HR" sz="1800"/>
          </a:p>
        </c:rich>
      </c:tx>
      <c:layout>
        <c:manualLayout>
          <c:xMode val="edge"/>
          <c:yMode val="edge"/>
          <c:x val="0.22342970035215645"/>
          <c:y val="4.017969823046976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31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proš.-15-0'!$X$21:$AF$21</c:f>
              <c:strCache>
                <c:ptCount val="1"/>
                <c:pt idx="0">
                  <c:v>Dijagram ovisnosti količine eksploziva Q [kg] i nastalog produbljenja Lpr1 [dm3] - PERMONEX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 w="12700">
                <a:solidFill>
                  <a:sysClr val="windowText" lastClr="000000"/>
                </a:solidFill>
              </a:ln>
            </c:spPr>
          </c:marker>
          <c:trendline>
            <c:spPr>
              <a:ln w="31750"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24501231643685575"/>
                  <c:y val="0.23956944633942412"/>
                </c:manualLayout>
              </c:layout>
              <c:tx>
                <c:rich>
                  <a:bodyPr/>
                  <a:lstStyle/>
                  <a:p>
                    <a:pPr>
                      <a:defRPr sz="1600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L</a:t>
                    </a:r>
                    <a:r>
                      <a:rPr lang="hr-HR" baseline="-25000"/>
                      <a:t>pr1</a:t>
                    </a:r>
                    <a:r>
                      <a:rPr lang="en-US" baseline="0"/>
                      <a:t>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2103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0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1699</a:t>
                    </a:r>
                    <a:r>
                      <a:rPr lang="en-US" baseline="0"/>
                      <a:t>
R² = 1</a:t>
                    </a:r>
                    <a:r>
                      <a:rPr lang="hr-HR" baseline="0"/>
                      <a:t>,00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('Ovisn. kol. eksp. o proš.-15-0'!$M$12,'Ovisn. kol. eksp. o proš.-15-0'!$M$18)</c:f>
              <c:numCache>
                <c:formatCode>0.00</c:formatCode>
                <c:ptCount val="2"/>
                <c:pt idx="0">
                  <c:v>0.2</c:v>
                </c:pt>
                <c:pt idx="1">
                  <c:v>0.4</c:v>
                </c:pt>
              </c:numCache>
            </c:numRef>
          </c:xVal>
          <c:yVal>
            <c:numRef>
              <c:f>('Ovisn. kol. eksp. o proš.-15-0'!$U$12,'Ovisn. kol. eksp. o proš.-15-0'!$U$18)</c:f>
              <c:numCache>
                <c:formatCode>0.00</c:formatCode>
                <c:ptCount val="2"/>
                <c:pt idx="0">
                  <c:v>0.16</c:v>
                </c:pt>
                <c:pt idx="1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4-4524-BFDD-85A269581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8928"/>
        <c:axId val="202110848"/>
      </c:scatterChart>
      <c:valAx>
        <c:axId val="202108928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2110848"/>
        <c:crosses val="autoZero"/>
        <c:crossBetween val="midCat"/>
      </c:valAx>
      <c:valAx>
        <c:axId val="202110848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/>
                  <a:t>L</a:t>
                </a:r>
                <a:r>
                  <a:rPr lang="hr-HR" sz="1400" baseline="-25000"/>
                  <a:t>pr1</a:t>
                </a:r>
                <a:r>
                  <a:rPr lang="hr-HR" sz="1400"/>
                  <a:t> [m]</a:t>
                </a:r>
              </a:p>
            </c:rich>
          </c:tx>
          <c:layout>
            <c:manualLayout>
              <c:xMode val="edge"/>
              <c:yMode val="edge"/>
              <c:x val="2.0888558296816948E-2"/>
              <c:y val="0.47434992710403001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crossAx val="202108928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/>
              <a:t>Dijagram ovisnosti</a:t>
            </a:r>
            <a:r>
              <a:rPr lang="hr-HR" sz="1800" b="1" i="0" baseline="0"/>
              <a:t> </a:t>
            </a:r>
            <a:r>
              <a:rPr lang="en-US" sz="1800" b="1" i="0" baseline="0"/>
              <a:t>nastalog pro</a:t>
            </a:r>
            <a:r>
              <a:rPr lang="hr-HR" sz="1800" b="1" i="0" baseline="0"/>
              <a:t>dubljenja</a:t>
            </a:r>
            <a:r>
              <a:rPr lang="en-US" sz="1800" b="1" i="0" baseline="0"/>
              <a:t> </a:t>
            </a:r>
            <a:r>
              <a:rPr lang="hr-HR" sz="1800" b="1" i="0" baseline="0"/>
              <a:t>L</a:t>
            </a:r>
            <a:r>
              <a:rPr lang="hr-HR" sz="1800" b="1" i="0" baseline="-25000"/>
              <a:t>pr1</a:t>
            </a:r>
            <a:r>
              <a:rPr lang="en-US" sz="1800" b="1" i="0" baseline="0"/>
              <a:t> [m]</a:t>
            </a:r>
            <a:r>
              <a:rPr lang="hr-HR" sz="1800" b="1" i="0" baseline="0"/>
              <a:t> o</a:t>
            </a:r>
            <a:endParaRPr lang="hr-HR"/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 - P</a:t>
            </a:r>
            <a:r>
              <a:rPr lang="hr-HR" sz="1800" b="1" i="0" baseline="0"/>
              <a:t>akaex</a:t>
            </a:r>
          </a:p>
          <a:p>
            <a:pPr>
              <a:defRPr sz="1800" baseline="0"/>
            </a:pPr>
            <a:endParaRPr lang="hr-HR"/>
          </a:p>
        </c:rich>
      </c:tx>
      <c:layout>
        <c:manualLayout>
          <c:xMode val="edge"/>
          <c:yMode val="edge"/>
          <c:x val="0.23290553017482157"/>
          <c:y val="3.98864975716800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37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proš.-15-0'!$X$23:$AE$23</c:f>
              <c:strCache>
                <c:ptCount val="1"/>
                <c:pt idx="0">
                  <c:v>Dijagram ovisnosti količine eksploziva Q [kg] i nastalog produbljenja Lpr1 [dm3] - PAKAEX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 w="12700">
                <a:solidFill>
                  <a:sysClr val="windowText" lastClr="000000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19386160464349739"/>
                  <c:y val="0.14052371465066618"/>
                </c:manualLayout>
              </c:layout>
              <c:numFmt formatCode="General" sourceLinked="0"/>
            </c:trendlineLbl>
          </c:trendline>
          <c:xVal>
            <c:numRef>
              <c:f>('Ovisn. kol. eksp. o proš.-15-0'!$M$9,'Ovisn. kol. eksp. o proš.-15-0'!$M$13,'Ovisn. kol. eksp. o proš.-15-0'!$M$16:$M$17)</c:f>
              <c:numCache>
                <c:formatCode>0.00</c:formatCode>
                <c:ptCount val="4"/>
                <c:pt idx="0">
                  <c:v>1.6</c:v>
                </c:pt>
                <c:pt idx="1">
                  <c:v>0.4</c:v>
                </c:pt>
                <c:pt idx="2">
                  <c:v>0.8</c:v>
                </c:pt>
                <c:pt idx="3">
                  <c:v>0.6</c:v>
                </c:pt>
              </c:numCache>
            </c:numRef>
          </c:xVal>
          <c:yVal>
            <c:numRef>
              <c:f>('Ovisn. kol. eksp. o proš.-15-0'!$U$9,'Ovisn. kol. eksp. o proš.-15-0'!$U$13,'Ovisn. kol. eksp. o proš.-15-0'!$U$16:$U$17)</c:f>
              <c:numCache>
                <c:formatCode>0.00</c:formatCode>
                <c:ptCount val="4"/>
                <c:pt idx="0">
                  <c:v>0.51</c:v>
                </c:pt>
                <c:pt idx="1">
                  <c:v>0.23</c:v>
                </c:pt>
                <c:pt idx="2">
                  <c:v>0.33</c:v>
                </c:pt>
                <c:pt idx="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14-4EEA-9329-6B0E5E5D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48096"/>
        <c:axId val="202154368"/>
      </c:scatterChart>
      <c:valAx>
        <c:axId val="202148096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2154368"/>
        <c:crosses val="autoZero"/>
        <c:crossBetween val="midCat"/>
      </c:valAx>
      <c:valAx>
        <c:axId val="202154368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/>
                  <a:t>L</a:t>
                </a:r>
                <a:r>
                  <a:rPr lang="hr-HR" sz="1400" baseline="-25000"/>
                  <a:t>pr1</a:t>
                </a:r>
                <a:r>
                  <a:rPr lang="hr-HR" sz="1400"/>
                  <a:t> [m]</a:t>
                </a:r>
              </a:p>
            </c:rich>
          </c:tx>
          <c:layout>
            <c:manualLayout>
              <c:xMode val="edge"/>
              <c:yMode val="edge"/>
              <c:x val="2.0888558296816948E-2"/>
              <c:y val="0.47434992710403012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crossAx val="20214809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/>
              <a:t>Dijagram ovisnosti</a:t>
            </a:r>
            <a:r>
              <a:rPr lang="hr-HR" sz="1800" b="1" i="0" baseline="0"/>
              <a:t> </a:t>
            </a:r>
            <a:r>
              <a:rPr lang="en-US" sz="1800" b="1" i="0" baseline="0"/>
              <a:t>nastalog pro</a:t>
            </a:r>
            <a:r>
              <a:rPr lang="hr-HR" sz="1800" b="1" i="0" baseline="0"/>
              <a:t>dubljenja</a:t>
            </a:r>
            <a:r>
              <a:rPr lang="en-US" sz="1800" b="1" i="0" baseline="0"/>
              <a:t> </a:t>
            </a:r>
            <a:r>
              <a:rPr lang="hr-HR" sz="1800" b="1" i="0" baseline="0"/>
              <a:t>L</a:t>
            </a:r>
            <a:r>
              <a:rPr lang="hr-HR" sz="1800" b="1" i="0" baseline="-25000"/>
              <a:t>pr</a:t>
            </a:r>
            <a:r>
              <a:rPr lang="en-US" sz="1800" b="1" i="0" baseline="0"/>
              <a:t> [m]</a:t>
            </a:r>
            <a:r>
              <a:rPr lang="hr-HR" sz="1800" b="1" i="0" baseline="0"/>
              <a:t> o</a:t>
            </a:r>
            <a:endParaRPr lang="hr-HR"/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 - P</a:t>
            </a:r>
            <a:r>
              <a:rPr lang="hr-HR" sz="1800" b="1" i="0" baseline="0"/>
              <a:t>ermonex V19 i Pakaex</a:t>
            </a:r>
          </a:p>
          <a:p>
            <a:pPr>
              <a:defRPr sz="1800" baseline="0"/>
            </a:pPr>
            <a:endParaRPr lang="hr-HR"/>
          </a:p>
        </c:rich>
      </c:tx>
      <c:layout>
        <c:manualLayout>
          <c:xMode val="edge"/>
          <c:yMode val="edge"/>
          <c:x val="0.18426899156351356"/>
          <c:y val="3.81352139221597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45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proš.-15-0'!$X$25:$AG$25</c:f>
              <c:strCache>
                <c:ptCount val="1"/>
                <c:pt idx="0">
                  <c:v>Dijagram ovisnosti količine eksploziva Q [kg] i nastalog produbljenja Lpr1 [dm3] - PERMONEX i PAKAEX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 w="12700">
                <a:solidFill>
                  <a:sysClr val="windowText" lastClr="000000"/>
                </a:solidFill>
              </a:ln>
            </c:spPr>
          </c:marker>
          <c:trendline>
            <c:spPr>
              <a:ln w="31750"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72332456481041496"/>
                  <c:y val="-0.14181964718105344"/>
                </c:manualLayout>
              </c:layout>
              <c:tx>
                <c:rich>
                  <a:bodyPr/>
                  <a:lstStyle/>
                  <a:p>
                    <a:pPr>
                      <a:defRPr sz="1600" baseline="0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L</a:t>
                    </a:r>
                    <a:r>
                      <a:rPr lang="hr-HR" baseline="-25000"/>
                      <a:t>pr</a:t>
                    </a:r>
                    <a:r>
                      <a:rPr lang="en-US" baseline="0"/>
                      <a:t>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3716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0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5236</a:t>
                    </a:r>
                    <a:r>
                      <a:rPr lang="en-US" baseline="0"/>
                      <a:t>
R² = 1</a:t>
                    </a:r>
                    <a:r>
                      <a:rPr lang="hr-HR" baseline="0"/>
                      <a:t>,00</a:t>
                    </a:r>
                  </a:p>
                  <a:p>
                    <a:pPr>
                      <a:defRPr sz="1600" baseline="0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PERMONEX V19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('Ovisn. kol. eksp. o proš.-15-0'!$M$12,'Ovisn. kol. eksp. o proš.-15-0'!$M$18)</c:f>
              <c:numCache>
                <c:formatCode>0.00</c:formatCode>
                <c:ptCount val="2"/>
                <c:pt idx="0">
                  <c:v>0.2</c:v>
                </c:pt>
                <c:pt idx="1">
                  <c:v>0.4</c:v>
                </c:pt>
              </c:numCache>
            </c:numRef>
          </c:xVal>
          <c:yVal>
            <c:numRef>
              <c:f>('Ovisn. kol. eksp. o proš.-15-0'!$U$12,'Ovisn. kol. eksp. o proš.-15-0'!$U$18)</c:f>
              <c:numCache>
                <c:formatCode>0.00</c:formatCode>
                <c:ptCount val="2"/>
                <c:pt idx="0">
                  <c:v>0.16</c:v>
                </c:pt>
                <c:pt idx="1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05-4B4B-954A-7A7ABEFC782B}"/>
            </c:ext>
          </c:extLst>
        </c:ser>
        <c:ser>
          <c:idx val="1"/>
          <c:order val="1"/>
          <c:tx>
            <c:strRef>
              <c:f>'Ovisn. kol. eksp. o proš.-15-0'!$X$25:$AG$25</c:f>
              <c:strCache>
                <c:ptCount val="1"/>
                <c:pt idx="0">
                  <c:v>Dijagram ovisnosti količine eksploziva Q [kg] i nastalog produbljenja Lpr1 [dm3] - PERMONEX i PAKAEX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</c:spPr>
          </c:marker>
          <c:trendline>
            <c:spPr>
              <a:ln w="31750">
                <a:solidFill>
                  <a:srgbClr val="0070C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23508908919871344"/>
                  <c:y val="0.30339978994319455"/>
                </c:manualLayout>
              </c:layout>
              <c:tx>
                <c:rich>
                  <a:bodyPr/>
                  <a:lstStyle/>
                  <a:p>
                    <a:pPr>
                      <a:defRPr sz="1600" baseline="0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L</a:t>
                    </a:r>
                    <a:r>
                      <a:rPr lang="hr-HR" baseline="-25000"/>
                      <a:t>pr</a:t>
                    </a:r>
                    <a:r>
                      <a:rPr lang="en-US" baseline="0"/>
                      <a:t>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3748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0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6034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96</a:t>
                    </a:r>
                    <a:endParaRPr lang="hr-HR" baseline="0"/>
                  </a:p>
                  <a:p>
                    <a:pPr>
                      <a:defRPr sz="1600" baseline="0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PAKAEX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('Ovisn. kol. eksp. o proš.-15-0'!$M$9,'Ovisn. kol. eksp. o proš.-15-0'!$M$13,'Ovisn. kol. eksp. o proš.-15-0'!$M$16:$M$17)</c:f>
              <c:numCache>
                <c:formatCode>0.00</c:formatCode>
                <c:ptCount val="4"/>
                <c:pt idx="0">
                  <c:v>1.6</c:v>
                </c:pt>
                <c:pt idx="1">
                  <c:v>0.4</c:v>
                </c:pt>
                <c:pt idx="2">
                  <c:v>0.8</c:v>
                </c:pt>
                <c:pt idx="3">
                  <c:v>0.6</c:v>
                </c:pt>
              </c:numCache>
            </c:numRef>
          </c:xVal>
          <c:yVal>
            <c:numRef>
              <c:f>('Ovisn. kol. eksp. o proš.-15-0'!$U$9,'Ovisn. kol. eksp. o proš.-15-0'!$U$13,'Ovisn. kol. eksp. o proš.-15-0'!$U$16:$U$17)</c:f>
              <c:numCache>
                <c:formatCode>0.00</c:formatCode>
                <c:ptCount val="4"/>
                <c:pt idx="0">
                  <c:v>0.51</c:v>
                </c:pt>
                <c:pt idx="1">
                  <c:v>0.23</c:v>
                </c:pt>
                <c:pt idx="2">
                  <c:v>0.33</c:v>
                </c:pt>
                <c:pt idx="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05-4B4B-954A-7A7ABEFC7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79168"/>
        <c:axId val="202293632"/>
      </c:scatterChart>
      <c:valAx>
        <c:axId val="202279168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2293632"/>
        <c:crosses val="autoZero"/>
        <c:crossBetween val="midCat"/>
      </c:valAx>
      <c:valAx>
        <c:axId val="202293632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/>
                  <a:t>L</a:t>
                </a:r>
                <a:r>
                  <a:rPr lang="hr-HR" sz="1400" baseline="-25000"/>
                  <a:t>pr</a:t>
                </a:r>
                <a:r>
                  <a:rPr lang="hr-HR" sz="1400"/>
                  <a:t> [m]</a:t>
                </a:r>
              </a:p>
            </c:rich>
          </c:tx>
          <c:layout>
            <c:manualLayout>
              <c:xMode val="edge"/>
              <c:yMode val="edge"/>
              <c:x val="2.0888558296816948E-2"/>
              <c:y val="0.47434992710403023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crossAx val="202279168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aseline="0"/>
              <a:t>Ovisnost dozvoljene količine </a:t>
            </a:r>
            <a:r>
              <a:rPr lang="hr-HR" sz="1800" baseline="0"/>
              <a:t>eksplozivnog punjenja</a:t>
            </a:r>
            <a:r>
              <a:rPr lang="en-US" sz="1800" baseline="0"/>
              <a:t> Q [kg] </a:t>
            </a:r>
            <a:r>
              <a:rPr lang="hr-HR" sz="1800" baseline="0"/>
              <a:t>o</a:t>
            </a:r>
          </a:p>
          <a:p>
            <a:pPr>
              <a:defRPr sz="1800" baseline="0"/>
            </a:pPr>
            <a:r>
              <a:rPr lang="en-US" sz="1800" baseline="0"/>
              <a:t>udaljenosti </a:t>
            </a:r>
            <a:r>
              <a:rPr lang="hr-HR" sz="1800" baseline="0"/>
              <a:t>od </a:t>
            </a:r>
            <a:r>
              <a:rPr lang="en-US" sz="1800" baseline="0"/>
              <a:t>objekta D [m]</a:t>
            </a:r>
            <a:endParaRPr lang="hr-HR" sz="1800" baseline="0"/>
          </a:p>
          <a:p>
            <a:pPr>
              <a:defRPr sz="1800" baseline="0"/>
            </a:pPr>
            <a:endParaRPr lang="en-US" sz="1800" baseline="0"/>
          </a:p>
        </c:rich>
      </c:tx>
      <c:layout>
        <c:manualLayout>
          <c:xMode val="edge"/>
          <c:yMode val="edge"/>
          <c:x val="0.20166274509803922"/>
          <c:y val="3.97808013705955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897154032216914E-2"/>
          <c:y val="0.16181791848411131"/>
          <c:w val="0.7427433688436007"/>
          <c:h val="0.72201587682062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'Ovis. kol. ekspl. o udalj.-14-0'!$T$11</c:f>
              <c:strCache>
                <c:ptCount val="1"/>
                <c:pt idx="0">
                  <c:v>Ovisnost dozvoljene količine eksploziva Q [kg] u ovisnosti od udaljenosti objekta D [m]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4F81BD"/>
              </a:solidFill>
              <a:ln w="12700">
                <a:solidFill>
                  <a:srgbClr val="4F81BD"/>
                </a:solidFill>
              </a:ln>
            </c:spPr>
          </c:marker>
          <c:xVal>
            <c:numRef>
              <c:f>'Ovis. kol. ekspl. o udalj.-14-0'!$O$14:$O$21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</c:numCache>
            </c:numRef>
          </c:xVal>
          <c:yVal>
            <c:numRef>
              <c:f>'Ovis. kol. ekspl. o udalj.-14-0'!$R$14:$R$21</c:f>
              <c:numCache>
                <c:formatCode>0.0000</c:formatCode>
                <c:ptCount val="8"/>
                <c:pt idx="0">
                  <c:v>4.9227221922404721E-4</c:v>
                </c:pt>
                <c:pt idx="1">
                  <c:v>1.9690888768961888E-3</c:v>
                </c:pt>
                <c:pt idx="2">
                  <c:v>7.8763555075847553E-3</c:v>
                </c:pt>
                <c:pt idx="3">
                  <c:v>4.922722192240471E-2</c:v>
                </c:pt>
                <c:pt idx="4">
                  <c:v>0.19690888768961884</c:v>
                </c:pt>
                <c:pt idx="5">
                  <c:v>0.44304499730164243</c:v>
                </c:pt>
                <c:pt idx="6">
                  <c:v>0.78763555075847536</c:v>
                </c:pt>
                <c:pt idx="7">
                  <c:v>1.230680548060118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5-4596-B3EA-7B71EB26B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81216"/>
        <c:axId val="201083520"/>
      </c:scatterChart>
      <c:valAx>
        <c:axId val="201081216"/>
        <c:scaling>
          <c:orientation val="minMax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D [m]</a:t>
                </a:r>
              </a:p>
            </c:rich>
          </c:tx>
          <c:layout>
            <c:manualLayout>
              <c:xMode val="edge"/>
              <c:yMode val="edge"/>
              <c:x val="0.4220452678709305"/>
              <c:y val="0.9414779216552393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201083520"/>
        <c:crosses val="autoZero"/>
        <c:crossBetween val="midCat"/>
      </c:valAx>
      <c:valAx>
        <c:axId val="201083520"/>
        <c:scaling>
          <c:orientation val="minMax"/>
        </c:scaling>
        <c:delete val="0"/>
        <c:axPos val="l"/>
        <c:majorGridlines>
          <c:spPr>
            <a:ln w="12700">
              <a:solidFill>
                <a:sysClr val="windowText" lastClr="000000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layout>
            <c:manualLayout>
              <c:xMode val="edge"/>
              <c:yMode val="edge"/>
              <c:x val="6.2134939014976878E-3"/>
              <c:y val="0.49394211632371698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20108121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/>
              <a:t>Dijagram ovisnosti</a:t>
            </a:r>
            <a:r>
              <a:rPr lang="hr-HR" sz="1800" b="1" i="0" baseline="0"/>
              <a:t> </a:t>
            </a:r>
            <a:r>
              <a:rPr lang="en-US" sz="1800" b="1" i="0" baseline="0"/>
              <a:t>nastalog pro</a:t>
            </a:r>
            <a:r>
              <a:rPr lang="hr-HR" sz="1800" b="1" i="0" u="none" strike="noStrike" baseline="0"/>
              <a:t>širenja</a:t>
            </a:r>
            <a:r>
              <a:rPr lang="en-US" sz="1800" b="1" i="0" u="none" strike="noStrike" baseline="0"/>
              <a:t> </a:t>
            </a:r>
            <a:r>
              <a:rPr lang="hr-HR" sz="1800" b="1" i="0" baseline="0"/>
              <a:t>L</a:t>
            </a:r>
            <a:r>
              <a:rPr lang="hr-HR" sz="1800" b="1" i="0" baseline="-25000"/>
              <a:t>pr2</a:t>
            </a:r>
            <a:r>
              <a:rPr lang="en-US" sz="1800" b="1" i="0" baseline="0"/>
              <a:t> [m]</a:t>
            </a:r>
            <a:r>
              <a:rPr lang="hr-HR" sz="1800" b="1" i="0" baseline="0"/>
              <a:t> o</a:t>
            </a:r>
            <a:endParaRPr lang="hr-HR" sz="1800"/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 - P</a:t>
            </a:r>
            <a:r>
              <a:rPr lang="hr-HR" sz="1800" b="1" i="0" baseline="0"/>
              <a:t>ermonex V19</a:t>
            </a:r>
          </a:p>
          <a:p>
            <a:pPr>
              <a:defRPr sz="1800" baseline="0"/>
            </a:pPr>
            <a:endParaRPr lang="hr-HR" sz="1800"/>
          </a:p>
        </c:rich>
      </c:tx>
      <c:layout>
        <c:manualLayout>
          <c:xMode val="edge"/>
          <c:yMode val="edge"/>
          <c:x val="0.22342970035215645"/>
          <c:y val="4.017969823046976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37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proš.-15-0'!$AP$21:$AX$21</c:f>
              <c:strCache>
                <c:ptCount val="1"/>
                <c:pt idx="0">
                  <c:v>Dijagram ovisnosti količine eksploziva Q [kg] i nastalog proširenja Lpr2 [dm3] - PERMONEX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 w="12700">
                <a:solidFill>
                  <a:sysClr val="windowText" lastClr="000000"/>
                </a:solidFill>
              </a:ln>
            </c:spPr>
          </c:marker>
          <c:trendline>
            <c:spPr>
              <a:ln w="31750"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26075842730169596"/>
                  <c:y val="0.30010053725222863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FF0000"/>
                        </a:solidFill>
                      </a:defRPr>
                    </a:pPr>
                    <a:r>
                      <a:rPr lang="hr-HR" sz="1800" b="1" i="0" baseline="0"/>
                      <a:t>L</a:t>
                    </a:r>
                    <a:r>
                      <a:rPr lang="hr-HR" sz="1800" b="1" i="0" baseline="-25000"/>
                      <a:t>pr2</a:t>
                    </a:r>
                    <a:r>
                      <a:rPr lang="en-US" sz="1800" b="1" i="0" baseline="0"/>
                      <a:t> = 0</a:t>
                    </a:r>
                    <a:r>
                      <a:rPr lang="hr-HR" sz="1800" b="1" i="0" baseline="0"/>
                      <a:t>,</a:t>
                    </a:r>
                    <a:r>
                      <a:rPr lang="en-US" sz="1800" b="1" i="0" baseline="0"/>
                      <a:t>8689</a:t>
                    </a:r>
                    <a:r>
                      <a:rPr lang="hr-HR" sz="1800" b="1" i="0" baseline="0"/>
                      <a:t> Q </a:t>
                    </a:r>
                    <a:r>
                      <a:rPr lang="en-US" sz="1800" b="1" i="0" baseline="30000"/>
                      <a:t>0</a:t>
                    </a:r>
                    <a:r>
                      <a:rPr lang="hr-HR" sz="1800" b="1" i="0" baseline="30000"/>
                      <a:t>,</a:t>
                    </a:r>
                    <a:r>
                      <a:rPr lang="en-US" sz="1800" b="1" i="0" baseline="30000"/>
                      <a:t>2469</a:t>
                    </a:r>
                    <a:br>
                      <a:rPr lang="en-US" sz="1800" b="1" i="0" baseline="0"/>
                    </a:br>
                    <a:r>
                      <a:rPr lang="en-US" sz="1800" b="1" i="0" baseline="0"/>
                      <a:t>R² = 1</a:t>
                    </a:r>
                    <a:r>
                      <a:rPr lang="hr-HR" sz="1800" b="1" i="0" baseline="0"/>
                      <a:t>,00</a:t>
                    </a:r>
                    <a:endParaRPr lang="hr-HR"/>
                  </a:p>
                </c:rich>
              </c:tx>
              <c:numFmt formatCode="General" sourceLinked="0"/>
            </c:trendlineLbl>
          </c:trendline>
          <c:xVal>
            <c:numRef>
              <c:f>('Ovisn. kol. eksp. o proš.-15-0'!$M$12,'Ovisn. kol. eksp. o proš.-15-0'!$M$18)</c:f>
              <c:numCache>
                <c:formatCode>0.00</c:formatCode>
                <c:ptCount val="2"/>
                <c:pt idx="0">
                  <c:v>0.2</c:v>
                </c:pt>
                <c:pt idx="1">
                  <c:v>0.4</c:v>
                </c:pt>
              </c:numCache>
            </c:numRef>
          </c:xVal>
          <c:yVal>
            <c:numRef>
              <c:f>('Ovisn. kol. eksp. o proš.-15-0'!$V$12,'Ovisn. kol. eksp. o proš.-15-0'!$V$18)</c:f>
              <c:numCache>
                <c:formatCode>0.0000</c:formatCode>
                <c:ptCount val="2"/>
                <c:pt idx="0">
                  <c:v>0.58399999999999996</c:v>
                </c:pt>
                <c:pt idx="1">
                  <c:v>0.69299999999999995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99-406B-A590-939DFA935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99808"/>
        <c:axId val="202201728"/>
      </c:scatterChart>
      <c:valAx>
        <c:axId val="202199808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2201728"/>
        <c:crosses val="autoZero"/>
        <c:crossBetween val="midCat"/>
      </c:valAx>
      <c:valAx>
        <c:axId val="202201728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/>
                  <a:t>L</a:t>
                </a:r>
                <a:r>
                  <a:rPr lang="hr-HR" sz="1400" baseline="-25000"/>
                  <a:t>pr2</a:t>
                </a:r>
                <a:r>
                  <a:rPr lang="hr-HR" sz="1400"/>
                  <a:t> [m]</a:t>
                </a:r>
              </a:p>
            </c:rich>
          </c:tx>
          <c:layout>
            <c:manualLayout>
              <c:xMode val="edge"/>
              <c:yMode val="edge"/>
              <c:x val="2.0888558296816948E-2"/>
              <c:y val="0.47434992710403012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crossAx val="202199808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/>
              <a:t>Dijagram ovisnosti</a:t>
            </a:r>
            <a:r>
              <a:rPr lang="hr-HR" sz="1800" b="1" i="0" baseline="0"/>
              <a:t> </a:t>
            </a:r>
            <a:r>
              <a:rPr lang="en-US" sz="1800" b="1" i="0" baseline="0"/>
              <a:t>nastalog pro</a:t>
            </a:r>
            <a:r>
              <a:rPr lang="hr-HR" sz="1800" b="1" i="0" u="none" strike="noStrike" baseline="0"/>
              <a:t>širenja</a:t>
            </a:r>
            <a:r>
              <a:rPr lang="en-US" sz="1800" b="1" i="0" u="none" strike="noStrike" baseline="0"/>
              <a:t> </a:t>
            </a:r>
            <a:r>
              <a:rPr lang="hr-HR" sz="1800" b="1" i="0" baseline="0"/>
              <a:t>L</a:t>
            </a:r>
            <a:r>
              <a:rPr lang="hr-HR" sz="1800" b="1" i="0" baseline="-25000"/>
              <a:t>pr2</a:t>
            </a:r>
            <a:r>
              <a:rPr lang="en-US" sz="1800" b="1" i="0" baseline="0"/>
              <a:t> [m]</a:t>
            </a:r>
            <a:r>
              <a:rPr lang="hr-HR" sz="1800" b="1" i="0" baseline="0"/>
              <a:t> o</a:t>
            </a:r>
            <a:endParaRPr lang="hr-HR"/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 - P</a:t>
            </a:r>
            <a:r>
              <a:rPr lang="hr-HR" sz="1800" b="1" i="0" baseline="0"/>
              <a:t>akaex</a:t>
            </a:r>
          </a:p>
          <a:p>
            <a:pPr>
              <a:defRPr sz="1800" baseline="0"/>
            </a:pPr>
            <a:endParaRPr lang="hr-HR"/>
          </a:p>
        </c:rich>
      </c:tx>
      <c:layout>
        <c:manualLayout>
          <c:xMode val="edge"/>
          <c:yMode val="edge"/>
          <c:x val="0.23290553017482168"/>
          <c:y val="3.98864975716800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45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proš.-15-0'!$AP$23:$AW$23</c:f>
              <c:strCache>
                <c:ptCount val="1"/>
                <c:pt idx="0">
                  <c:v>Dijagram ovisnosti količine eksploziva Q [kg] i  nastalog proširenja Lpr2 [dm3] - PAKAEX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 w="12700">
                <a:solidFill>
                  <a:sysClr val="windowText" lastClr="000000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19824578892207431"/>
                  <c:y val="0.18552133468261001"/>
                </c:manualLayout>
              </c:layout>
              <c:numFmt formatCode="General" sourceLinked="0"/>
            </c:trendlineLbl>
          </c:trendline>
          <c:xVal>
            <c:numRef>
              <c:f>('Ovisn. kol. eksp. o proš.-15-0'!$M$9,'Ovisn. kol. eksp. o proš.-15-0'!$M$13,'Ovisn. kol. eksp. o proš.-15-0'!$M$16:$M$17)</c:f>
              <c:numCache>
                <c:formatCode>0.00</c:formatCode>
                <c:ptCount val="4"/>
                <c:pt idx="0">
                  <c:v>1.6</c:v>
                </c:pt>
                <c:pt idx="1">
                  <c:v>0.4</c:v>
                </c:pt>
                <c:pt idx="2">
                  <c:v>0.8</c:v>
                </c:pt>
                <c:pt idx="3">
                  <c:v>0.6</c:v>
                </c:pt>
              </c:numCache>
            </c:numRef>
          </c:xVal>
          <c:yVal>
            <c:numRef>
              <c:f>('Ovisn. kol. eksp. o proš.-15-0'!$V$9,'Ovisn. kol. eksp. o proš.-15-0'!$V$13,'Ovisn. kol. eksp. o proš.-15-0'!$V$16:$V$17)</c:f>
              <c:numCache>
                <c:formatCode>0.0000</c:formatCode>
                <c:ptCount val="4"/>
                <c:pt idx="0">
                  <c:v>1.169</c:v>
                </c:pt>
                <c:pt idx="1">
                  <c:v>0.67</c:v>
                </c:pt>
                <c:pt idx="2">
                  <c:v>0.95299999999999996</c:v>
                </c:pt>
                <c:pt idx="3">
                  <c:v>0.78300000000000003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5D-4518-91A7-F553FFF62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33184"/>
        <c:axId val="202343552"/>
      </c:scatterChart>
      <c:valAx>
        <c:axId val="202333184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2343552"/>
        <c:crosses val="autoZero"/>
        <c:crossBetween val="midCat"/>
      </c:valAx>
      <c:valAx>
        <c:axId val="202343552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 b="1" i="0" u="none" strike="noStrike" baseline="0"/>
                  <a:t>L</a:t>
                </a:r>
                <a:r>
                  <a:rPr lang="hr-HR" sz="1400" b="1" i="0" u="none" strike="noStrike" baseline="-25000"/>
                  <a:t>pr2</a:t>
                </a:r>
                <a:r>
                  <a:rPr lang="hr-HR" sz="1400" b="1" i="0" u="none" strike="noStrike" baseline="0"/>
                  <a:t> </a:t>
                </a:r>
                <a:r>
                  <a:rPr lang="hr-HR" sz="1400"/>
                  <a:t>[m]</a:t>
                </a:r>
              </a:p>
            </c:rich>
          </c:tx>
          <c:layout>
            <c:manualLayout>
              <c:xMode val="edge"/>
              <c:yMode val="edge"/>
              <c:x val="2.0888558296816948E-2"/>
              <c:y val="0.47434992710403023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crossAx val="202333184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/>
              <a:t>Dijagram ovisnosti</a:t>
            </a:r>
            <a:r>
              <a:rPr lang="hr-HR" sz="1800" b="1" i="0" baseline="0"/>
              <a:t> promjera </a:t>
            </a:r>
            <a:r>
              <a:rPr lang="en-US" sz="1800" b="1" i="0" baseline="0"/>
              <a:t>pro</a:t>
            </a:r>
            <a:r>
              <a:rPr lang="hr-HR" sz="1800" b="1" i="0" baseline="0"/>
              <a:t>širenja</a:t>
            </a:r>
            <a:r>
              <a:rPr lang="en-US" sz="1800" b="1" i="0" baseline="0"/>
              <a:t> </a:t>
            </a:r>
            <a:r>
              <a:rPr lang="hr-HR" sz="1800" b="1" i="0" baseline="0"/>
              <a:t>D</a:t>
            </a:r>
            <a:r>
              <a:rPr lang="hr-HR" sz="1800" b="1" i="0" baseline="-25000"/>
              <a:t>pr</a:t>
            </a:r>
            <a:r>
              <a:rPr lang="en-US" sz="1800" b="1" i="0" baseline="0"/>
              <a:t> [m]</a:t>
            </a:r>
            <a:r>
              <a:rPr lang="hr-HR" sz="1800" b="1" i="0" baseline="0"/>
              <a:t> o</a:t>
            </a:r>
            <a:endParaRPr lang="hr-HR"/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 - P</a:t>
            </a:r>
            <a:r>
              <a:rPr lang="hr-HR" sz="1800" b="1" i="0" baseline="0"/>
              <a:t>ermonex V19 i Pakaex</a:t>
            </a:r>
          </a:p>
          <a:p>
            <a:pPr>
              <a:defRPr sz="1800" baseline="0"/>
            </a:pPr>
            <a:endParaRPr lang="hr-HR"/>
          </a:p>
        </c:rich>
      </c:tx>
      <c:layout>
        <c:manualLayout>
          <c:xMode val="edge"/>
          <c:yMode val="edge"/>
          <c:x val="0.18426899156351362"/>
          <c:y val="3.81352139221597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51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proš.-15-0'!$AP$25:$AY$25</c:f>
              <c:strCache>
                <c:ptCount val="1"/>
                <c:pt idx="0">
                  <c:v>Dijagram ovisnosti količine eksploziva Q [kg] i nastalog proširenja Lpr2 [dm3] - PERMONEX i PAKAEX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 w="12700">
                <a:solidFill>
                  <a:sysClr val="windowText" lastClr="000000"/>
                </a:solidFill>
              </a:ln>
            </c:spPr>
          </c:marker>
          <c:trendline>
            <c:spPr>
              <a:ln w="31750"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72458522117842861"/>
                  <c:y val="-6.2784888657853158E-2"/>
                </c:manualLayout>
              </c:layout>
              <c:tx>
                <c:rich>
                  <a:bodyPr/>
                  <a:lstStyle/>
                  <a:p>
                    <a:pPr>
                      <a:defRPr sz="1600" baseline="0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D</a:t>
                    </a:r>
                    <a:r>
                      <a:rPr lang="hr-HR" baseline="-25000"/>
                      <a:t>pr</a:t>
                    </a:r>
                    <a:r>
                      <a:rPr lang="en-US" baseline="0"/>
                      <a:t>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8689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0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2469</a:t>
                    </a:r>
                    <a:r>
                      <a:rPr lang="en-US" baseline="0"/>
                      <a:t>
R² = 1</a:t>
                    </a:r>
                    <a:r>
                      <a:rPr lang="hr-HR" baseline="0"/>
                      <a:t>,00</a:t>
                    </a:r>
                  </a:p>
                  <a:p>
                    <a:pPr>
                      <a:defRPr sz="1600" baseline="0">
                        <a:solidFill>
                          <a:srgbClr val="FF0000"/>
                        </a:solidFill>
                      </a:defRPr>
                    </a:pPr>
                    <a:r>
                      <a:rPr lang="hr-HR" sz="1600" baseline="0">
                        <a:solidFill>
                          <a:srgbClr val="FF0000"/>
                        </a:solidFill>
                      </a:rPr>
                      <a:t>PERMONEX</a:t>
                    </a:r>
                    <a:r>
                      <a:rPr lang="hr-HR" baseline="0"/>
                      <a:t> V19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('Ovisn. kol. eksp. o proš.-15-0'!$M$12,'Ovisn. kol. eksp. o proš.-15-0'!$M$18)</c:f>
              <c:numCache>
                <c:formatCode>0.00</c:formatCode>
                <c:ptCount val="2"/>
                <c:pt idx="0">
                  <c:v>0.2</c:v>
                </c:pt>
                <c:pt idx="1">
                  <c:v>0.4</c:v>
                </c:pt>
              </c:numCache>
            </c:numRef>
          </c:xVal>
          <c:yVal>
            <c:numRef>
              <c:f>('Ovisn. kol. eksp. o proš.-15-0'!$V$12,'Ovisn. kol. eksp. o proš.-15-0'!$V$18)</c:f>
              <c:numCache>
                <c:formatCode>0.0000</c:formatCode>
                <c:ptCount val="2"/>
                <c:pt idx="0">
                  <c:v>0.58399999999999996</c:v>
                </c:pt>
                <c:pt idx="1">
                  <c:v>0.69299999999999995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8B-414C-893D-AED519B0FFCE}"/>
            </c:ext>
          </c:extLst>
        </c:ser>
        <c:ser>
          <c:idx val="1"/>
          <c:order val="1"/>
          <c:tx>
            <c:strRef>
              <c:f>'Ovisn. kol. eksp. o proš.-15-0'!$AP$25:$AY$25</c:f>
              <c:strCache>
                <c:ptCount val="1"/>
                <c:pt idx="0">
                  <c:v>Dijagram ovisnosti količine eksploziva Q [kg] i nastalog proširenja Lpr2 [dm3] - PERMONEX i PAKAEX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</c:spPr>
          </c:marker>
          <c:trendline>
            <c:spPr>
              <a:ln w="31750">
                <a:solidFill>
                  <a:srgbClr val="0070C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23742626215385323"/>
                  <c:y val="0.3154265689989878"/>
                </c:manualLayout>
              </c:layout>
              <c:tx>
                <c:rich>
                  <a:bodyPr/>
                  <a:lstStyle/>
                  <a:p>
                    <a:pPr>
                      <a:defRPr sz="1600" baseline="0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D</a:t>
                    </a:r>
                    <a:r>
                      <a:rPr lang="hr-HR" baseline="-25000"/>
                      <a:t>pr</a:t>
                    </a:r>
                    <a:r>
                      <a:rPr lang="en-US" baseline="0"/>
                      <a:t>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9863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0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4082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9</a:t>
                    </a:r>
                    <a:r>
                      <a:rPr lang="hr-HR" baseline="0"/>
                      <a:t>8</a:t>
                    </a:r>
                  </a:p>
                  <a:p>
                    <a:pPr>
                      <a:defRPr sz="1600" baseline="0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PAKAEX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('Ovisn. kol. eksp. o proš.-15-0'!$M$9,'Ovisn. kol. eksp. o proš.-15-0'!$M$13,'Ovisn. kol. eksp. o proš.-15-0'!$M$16:$M$17)</c:f>
              <c:numCache>
                <c:formatCode>0.00</c:formatCode>
                <c:ptCount val="4"/>
                <c:pt idx="0">
                  <c:v>1.6</c:v>
                </c:pt>
                <c:pt idx="1">
                  <c:v>0.4</c:v>
                </c:pt>
                <c:pt idx="2">
                  <c:v>0.8</c:v>
                </c:pt>
                <c:pt idx="3">
                  <c:v>0.6</c:v>
                </c:pt>
              </c:numCache>
            </c:numRef>
          </c:xVal>
          <c:yVal>
            <c:numRef>
              <c:f>('Ovisn. kol. eksp. o proš.-15-0'!$V$9,'Ovisn. kol. eksp. o proš.-15-0'!$V$13,'Ovisn. kol. eksp. o proš.-15-0'!$V$16:$V$17)</c:f>
              <c:numCache>
                <c:formatCode>0.0000</c:formatCode>
                <c:ptCount val="4"/>
                <c:pt idx="0">
                  <c:v>1.169</c:v>
                </c:pt>
                <c:pt idx="1">
                  <c:v>0.67</c:v>
                </c:pt>
                <c:pt idx="2">
                  <c:v>0.95299999999999996</c:v>
                </c:pt>
                <c:pt idx="3">
                  <c:v>0.78300000000000003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8B-414C-893D-AED519B0F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51968"/>
        <c:axId val="202462336"/>
      </c:scatterChart>
      <c:valAx>
        <c:axId val="202451968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2462336"/>
        <c:crosses val="autoZero"/>
        <c:crossBetween val="midCat"/>
      </c:valAx>
      <c:valAx>
        <c:axId val="202462336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 b="1" i="0" u="none" strike="noStrike" baseline="0"/>
                  <a:t>D</a:t>
                </a:r>
                <a:r>
                  <a:rPr lang="hr-HR" sz="1400" b="1" i="0" u="none" strike="noStrike" baseline="-25000"/>
                  <a:t>pr</a:t>
                </a:r>
                <a:r>
                  <a:rPr lang="hr-HR" sz="1400" b="1" i="0" u="none" strike="noStrike" baseline="0"/>
                  <a:t> </a:t>
                </a:r>
                <a:r>
                  <a:rPr lang="hr-HR" sz="1400"/>
                  <a:t>[m]</a:t>
                </a:r>
              </a:p>
            </c:rich>
          </c:tx>
          <c:layout>
            <c:manualLayout>
              <c:xMode val="edge"/>
              <c:yMode val="edge"/>
              <c:x val="2.0888558296816948E-2"/>
              <c:y val="0.4743499271040304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crossAx val="202451968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800" b="1" i="0" baseline="0"/>
              <a:t>Ovisnost brzine oscilacija tla PPV [mm/s] </a:t>
            </a:r>
            <a:r>
              <a:rPr lang="hr-HR" sz="1800" b="1" i="0" baseline="0"/>
              <a:t>o</a:t>
            </a:r>
            <a:r>
              <a:rPr lang="en-US" sz="1800" b="1" i="0" baseline="0"/>
              <a:t> </a:t>
            </a:r>
            <a:endParaRPr lang="hr-HR" sz="1800" b="1" i="0" baseline="0"/>
          </a:p>
          <a:p>
            <a:pPr>
              <a:defRPr sz="1600"/>
            </a:pPr>
            <a:r>
              <a:rPr lang="en-US" sz="1800" b="1" i="0" baseline="0"/>
              <a:t>reduciran</a:t>
            </a:r>
            <a:r>
              <a:rPr lang="hr-HR" sz="1800" b="1" i="0" baseline="0"/>
              <a:t>oj</a:t>
            </a:r>
            <a:r>
              <a:rPr lang="en-US" sz="1800" b="1" i="0" baseline="0"/>
              <a:t> udaljenosti SD [m/kg</a:t>
            </a:r>
            <a:r>
              <a:rPr lang="en-US" sz="1800" b="1" i="0" baseline="30000"/>
              <a:t>2</a:t>
            </a:r>
            <a:r>
              <a:rPr lang="en-US" sz="1800" b="1" i="0" baseline="0"/>
              <a:t>]</a:t>
            </a:r>
            <a:endParaRPr lang="hr-HR" sz="1800" b="1" i="0" baseline="0"/>
          </a:p>
          <a:p>
            <a:pPr>
              <a:defRPr sz="1600"/>
            </a:pPr>
            <a:endParaRPr lang="hr-HR" sz="1600"/>
          </a:p>
        </c:rich>
      </c:tx>
      <c:layout>
        <c:manualLayout>
          <c:xMode val="edge"/>
          <c:yMode val="edge"/>
          <c:x val="0.24488794008903045"/>
          <c:y val="2.39417464378040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0553514761503E-2"/>
          <c:y val="0.14873672018183356"/>
          <c:w val="0.74399692730089284"/>
          <c:h val="0.741746714284036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'Instantel_20-07-2015'!$J$2:$O$2</c:f>
              <c:strCache>
                <c:ptCount val="1"/>
                <c:pt idx="0">
                  <c:v>Ovisnost brzine oscilacija tla (PPV [mm/s]) i reducirane udaljenosti (SD [m/kg2])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2165898103247891"/>
                  <c:y val="-7.7399859284111826E-3"/>
                </c:manualLayout>
              </c:layout>
              <c:numFmt formatCode="General" sourceLinked="0"/>
            </c:trendlineLbl>
          </c:trendline>
          <c:xVal>
            <c:numRef>
              <c:f>('Instantel_20-07-2015'!$G$8:$G$11,'Instantel_20-07-2015'!$G$13:$G$16,'Instantel_20-07-2015'!$G$18:$G$21)</c:f>
              <c:numCache>
                <c:formatCode>0.00</c:formatCode>
                <c:ptCount val="12"/>
                <c:pt idx="0">
                  <c:v>21.8</c:v>
                </c:pt>
                <c:pt idx="1">
                  <c:v>23.02</c:v>
                </c:pt>
                <c:pt idx="2">
                  <c:v>24.92</c:v>
                </c:pt>
                <c:pt idx="3">
                  <c:v>27.38</c:v>
                </c:pt>
                <c:pt idx="4">
                  <c:v>5.39</c:v>
                </c:pt>
                <c:pt idx="5">
                  <c:v>10.77</c:v>
                </c:pt>
                <c:pt idx="6">
                  <c:v>16.16</c:v>
                </c:pt>
                <c:pt idx="7">
                  <c:v>21.54</c:v>
                </c:pt>
                <c:pt idx="8">
                  <c:v>40.31</c:v>
                </c:pt>
                <c:pt idx="9">
                  <c:v>41.23</c:v>
                </c:pt>
                <c:pt idx="10">
                  <c:v>42.72</c:v>
                </c:pt>
                <c:pt idx="11">
                  <c:v>44.72</c:v>
                </c:pt>
              </c:numCache>
            </c:numRef>
          </c:xVal>
          <c:yVal>
            <c:numRef>
              <c:f>('Instantel_20-07-2015'!$D$8:$D$11,'Instantel_20-07-2015'!$D$13:$D$16,'Instantel_20-07-2015'!$D$18:$D$21)</c:f>
              <c:numCache>
                <c:formatCode>0.00</c:formatCode>
                <c:ptCount val="12"/>
                <c:pt idx="0">
                  <c:v>45.28</c:v>
                </c:pt>
                <c:pt idx="1">
                  <c:v>41.83</c:v>
                </c:pt>
                <c:pt idx="2">
                  <c:v>38.869999999999997</c:v>
                </c:pt>
                <c:pt idx="3">
                  <c:v>34.76</c:v>
                </c:pt>
                <c:pt idx="4">
                  <c:v>245.5</c:v>
                </c:pt>
                <c:pt idx="5">
                  <c:v>105.32</c:v>
                </c:pt>
                <c:pt idx="6">
                  <c:v>63.69</c:v>
                </c:pt>
                <c:pt idx="7">
                  <c:v>49.51</c:v>
                </c:pt>
                <c:pt idx="8">
                  <c:v>38.32</c:v>
                </c:pt>
                <c:pt idx="9">
                  <c:v>40.58</c:v>
                </c:pt>
                <c:pt idx="10">
                  <c:v>40.619999999999997</c:v>
                </c:pt>
                <c:pt idx="11">
                  <c:v>34.770000000000003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C-42AE-B8DE-AAB635336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10240"/>
        <c:axId val="202473856"/>
      </c:scatterChart>
      <c:valAx>
        <c:axId val="202410240"/>
        <c:scaling>
          <c:logBase val="10"/>
          <c:orientation val="minMax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/>
                  <a:t>SD [m/kg</a:t>
                </a:r>
                <a:r>
                  <a:rPr lang="hr-HR" sz="1400" baseline="30000"/>
                  <a:t>2</a:t>
                </a:r>
                <a:r>
                  <a:rPr lang="hr-HR" sz="1400"/>
                  <a:t>]</a:t>
                </a:r>
              </a:p>
            </c:rich>
          </c:tx>
          <c:layout>
            <c:manualLayout>
              <c:xMode val="edge"/>
              <c:yMode val="edge"/>
              <c:x val="0.40318391123550701"/>
              <c:y val="0.941845593845225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02473856"/>
        <c:crosses val="autoZero"/>
        <c:crossBetween val="midCat"/>
      </c:valAx>
      <c:valAx>
        <c:axId val="202473856"/>
        <c:scaling>
          <c:logBase val="10"/>
          <c:orientation val="minMax"/>
        </c:scaling>
        <c:delete val="0"/>
        <c:axPos val="l"/>
        <c:majorGridlines>
          <c:spPr>
            <a:ln w="12700">
              <a:solidFill>
                <a:sysClr val="windowText" lastClr="000000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/>
                  <a:t>PPV [mm/s]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02410240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aseline="0">
          <a:latin typeface="Times New Roman" pitchFamily="18" charset="0"/>
        </a:defRPr>
      </a:pPr>
      <a:endParaRPr lang="en-US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aseline="0"/>
            </a:pPr>
            <a:r>
              <a:rPr lang="en-US" sz="1800" b="1" i="0" baseline="0"/>
              <a:t>Ovisnost dozvoljene količine </a:t>
            </a:r>
            <a:r>
              <a:rPr lang="hr-HR" sz="1800" b="1" i="0" baseline="0"/>
              <a:t>eksplozivnog punjenja</a:t>
            </a:r>
            <a:r>
              <a:rPr lang="en-US" sz="1800" b="1" i="0" baseline="0"/>
              <a:t> Q [kg] </a:t>
            </a:r>
            <a:r>
              <a:rPr lang="hr-HR" sz="1800" b="1" i="0" baseline="0"/>
              <a:t>o</a:t>
            </a:r>
            <a:endParaRPr lang="hr-HR" sz="1600"/>
          </a:p>
          <a:p>
            <a:pPr>
              <a:defRPr sz="1600" baseline="0"/>
            </a:pPr>
            <a:r>
              <a:rPr lang="en-US" sz="1800" b="1" i="0" baseline="0"/>
              <a:t>udaljenosti </a:t>
            </a:r>
            <a:r>
              <a:rPr lang="hr-HR" sz="1800" b="1" i="0" baseline="0"/>
              <a:t>od </a:t>
            </a:r>
            <a:r>
              <a:rPr lang="en-US" sz="1800" b="1" i="0" baseline="0"/>
              <a:t>objekta D [m]</a:t>
            </a:r>
            <a:endParaRPr lang="hr-HR" sz="1800" b="1" i="0" baseline="0"/>
          </a:p>
          <a:p>
            <a:pPr>
              <a:defRPr sz="1600" baseline="0"/>
            </a:pPr>
            <a:endParaRPr lang="hr-HR" sz="1800" b="1" i="0" baseline="0"/>
          </a:p>
        </c:rich>
      </c:tx>
      <c:layout>
        <c:manualLayout>
          <c:xMode val="edge"/>
          <c:yMode val="edge"/>
          <c:x val="0.19870107892531202"/>
          <c:y val="3.28963719146838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997566128500433E-2"/>
          <c:y val="0.16181790676741889"/>
          <c:w val="0.7427433688436007"/>
          <c:h val="0.72201587682062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'Ovis. kol. ekspl. o udalj.-15-1'!$T$11</c:f>
              <c:strCache>
                <c:ptCount val="1"/>
                <c:pt idx="0">
                  <c:v>Ovisnost dozvoljene količine eksploziva Q [kg] u ovisnosti od udaljenosti objekta D [m]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4F81BD"/>
              </a:solidFill>
              <a:ln w="12700">
                <a:solidFill>
                  <a:srgbClr val="4F81BD"/>
                </a:solidFill>
              </a:ln>
            </c:spPr>
          </c:marker>
          <c:xVal>
            <c:numRef>
              <c:f>'Ovis. kol. ekspl. o udalj.-15-1'!$O$14:$O$21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</c:numCache>
            </c:numRef>
          </c:xVal>
          <c:yVal>
            <c:numRef>
              <c:f>'Ovis. kol. ekspl. o udalj.-15-1'!$R$14:$R$21</c:f>
              <c:numCache>
                <c:formatCode>0.0000</c:formatCode>
                <c:ptCount val="8"/>
                <c:pt idx="0">
                  <c:v>2.6635662379790711E-5</c:v>
                </c:pt>
                <c:pt idx="1">
                  <c:v>1.0654264951916284E-4</c:v>
                </c:pt>
                <c:pt idx="2">
                  <c:v>4.2617059807665138E-4</c:v>
                </c:pt>
                <c:pt idx="3">
                  <c:v>2.6635662379790718E-3</c:v>
                </c:pt>
                <c:pt idx="4">
                  <c:v>1.0654264951916287E-2</c:v>
                </c:pt>
                <c:pt idx="5">
                  <c:v>2.3972096141811644E-2</c:v>
                </c:pt>
                <c:pt idx="6">
                  <c:v>4.2617059807665149E-2</c:v>
                </c:pt>
                <c:pt idx="7">
                  <c:v>6.6589155949476786E-2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4-4B62-B6DF-CA1545A25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83424"/>
        <c:axId val="202594176"/>
      </c:scatterChart>
      <c:valAx>
        <c:axId val="202583424"/>
        <c:scaling>
          <c:orientation val="minMax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D [m]</a:t>
                </a:r>
              </a:p>
            </c:rich>
          </c:tx>
          <c:layout>
            <c:manualLayout>
              <c:xMode val="edge"/>
              <c:yMode val="edge"/>
              <c:x val="0.42204526787093072"/>
              <c:y val="0.9414779216552393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202594176"/>
        <c:crosses val="autoZero"/>
        <c:crossBetween val="midCat"/>
      </c:valAx>
      <c:valAx>
        <c:axId val="202594176"/>
        <c:scaling>
          <c:orientation val="minMax"/>
        </c:scaling>
        <c:delete val="0"/>
        <c:axPos val="l"/>
        <c:majorGridlines>
          <c:spPr>
            <a:ln w="12700">
              <a:solidFill>
                <a:sysClr val="windowText" lastClr="000000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layout>
            <c:manualLayout>
              <c:xMode val="edge"/>
              <c:yMode val="edge"/>
              <c:x val="6.213493901497693E-3"/>
              <c:y val="0.49394211632371698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202583424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/>
              <a:t>Dijagram ovisnosti volumena nastalog proširenja V</a:t>
            </a:r>
            <a:r>
              <a:rPr lang="hr-HR" sz="1800" b="1" i="0" baseline="-25000"/>
              <a:t>pr</a:t>
            </a:r>
            <a:r>
              <a:rPr lang="en-US" sz="1800" b="1" i="0" baseline="0"/>
              <a:t> [dm</a:t>
            </a:r>
            <a:r>
              <a:rPr lang="en-US" sz="1800" b="1" i="0" baseline="30000"/>
              <a:t>3</a:t>
            </a:r>
            <a:r>
              <a:rPr lang="en-US" sz="1800" b="1" i="0" baseline="0"/>
              <a:t>]</a:t>
            </a:r>
            <a:r>
              <a:rPr lang="hr-HR" sz="1800" b="1" i="0" baseline="0"/>
              <a:t> o</a:t>
            </a:r>
            <a:endParaRPr lang="hr-HR" sz="1800"/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</a:t>
            </a:r>
            <a:r>
              <a:rPr lang="hr-HR" sz="1800" b="1" i="0" baseline="0"/>
              <a:t> </a:t>
            </a:r>
            <a:r>
              <a:rPr lang="en-US" sz="1800" b="1" i="0" baseline="0"/>
              <a:t>- P</a:t>
            </a:r>
            <a:r>
              <a:rPr lang="hr-HR" sz="1800" b="1" i="0" baseline="0"/>
              <a:t>ermonex V19</a:t>
            </a:r>
          </a:p>
          <a:p>
            <a:pPr>
              <a:defRPr sz="1800" baseline="0"/>
            </a:pPr>
            <a:endParaRPr lang="hr-HR" sz="1800"/>
          </a:p>
        </c:rich>
      </c:tx>
      <c:layout>
        <c:manualLayout>
          <c:xMode val="edge"/>
          <c:yMode val="edge"/>
          <c:x val="0.19013154692419187"/>
          <c:y val="3.41194460357741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31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proš.-15-1'!$B$29:$J$29</c:f>
              <c:strCache>
                <c:ptCount val="1"/>
                <c:pt idx="0">
                  <c:v>Dijagram ovisnosti količine eksploziva Q [kg] i volumena nastalog proširenja V [dm3] - PERMONEX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19251880618533795"/>
                  <c:y val="0.25602011672527858"/>
                </c:manualLayout>
              </c:layout>
              <c:numFmt formatCode="General" sourceLinked="0"/>
            </c:trendlineLbl>
          </c:trendline>
          <c:xVal>
            <c:numRef>
              <c:f>'Ovisn. kol. eksp. o proš.-15-1'!$M$17:$M$24</c:f>
              <c:numCache>
                <c:formatCode>0.00</c:formatCode>
                <c:ptCount val="8"/>
                <c:pt idx="0">
                  <c:v>0.4</c:v>
                </c:pt>
                <c:pt idx="1">
                  <c:v>0.2</c:v>
                </c:pt>
                <c:pt idx="2">
                  <c:v>0.6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0.4</c:v>
                </c:pt>
                <c:pt idx="7">
                  <c:v>0.2</c:v>
                </c:pt>
              </c:numCache>
            </c:numRef>
          </c:xVal>
          <c:yVal>
            <c:numRef>
              <c:f>'Ovisn. kol. eksp. o proš.-15-1'!$P$17:$P$24</c:f>
              <c:numCache>
                <c:formatCode>0.00</c:formatCode>
                <c:ptCount val="8"/>
                <c:pt idx="0">
                  <c:v>292.5</c:v>
                </c:pt>
                <c:pt idx="1">
                  <c:v>82.5</c:v>
                </c:pt>
                <c:pt idx="2">
                  <c:v>527.6</c:v>
                </c:pt>
                <c:pt idx="3">
                  <c:v>618.4</c:v>
                </c:pt>
                <c:pt idx="4">
                  <c:v>633</c:v>
                </c:pt>
                <c:pt idx="5">
                  <c:v>569</c:v>
                </c:pt>
                <c:pt idx="6">
                  <c:v>216</c:v>
                </c:pt>
                <c:pt idx="7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D5-446D-BD85-583DAB5C7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05536"/>
        <c:axId val="202732288"/>
      </c:scatterChart>
      <c:valAx>
        <c:axId val="202705536"/>
        <c:scaling>
          <c:orientation val="minMax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2732288"/>
        <c:crosses val="autoZero"/>
        <c:crossBetween val="midCat"/>
      </c:valAx>
      <c:valAx>
        <c:axId val="202732288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 b="1" i="0" u="none" strike="noStrike" baseline="0"/>
                  <a:t>V</a:t>
                </a:r>
                <a:r>
                  <a:rPr lang="hr-HR" sz="1400" b="1" i="0" u="none" strike="noStrike" baseline="-25000"/>
                  <a:t>pr </a:t>
                </a:r>
                <a:r>
                  <a:rPr lang="hr-HR" sz="1400"/>
                  <a:t>[dm</a:t>
                </a:r>
                <a:r>
                  <a:rPr lang="hr-HR" sz="1400" baseline="30000"/>
                  <a:t>3</a:t>
                </a:r>
                <a:r>
                  <a:rPr lang="hr-HR" sz="1400"/>
                  <a:t>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270553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/>
              <a:t>Dijagram ovisnosti volumena nastalog proširenja V</a:t>
            </a:r>
            <a:r>
              <a:rPr lang="hr-HR" sz="1800" b="1" i="0" baseline="-25000"/>
              <a:t>pr</a:t>
            </a:r>
            <a:r>
              <a:rPr lang="en-US" sz="1800" b="1" i="0" baseline="0"/>
              <a:t> [dm</a:t>
            </a:r>
            <a:r>
              <a:rPr lang="en-US" sz="1800" b="1" i="0" baseline="30000"/>
              <a:t>3</a:t>
            </a:r>
            <a:r>
              <a:rPr lang="en-US" sz="1800" b="1" i="0" baseline="0"/>
              <a:t>]</a:t>
            </a:r>
            <a:r>
              <a:rPr lang="hr-HR" sz="1800" b="1" i="0" baseline="0"/>
              <a:t> o</a:t>
            </a:r>
            <a:endParaRPr lang="hr-HR"/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</a:t>
            </a:r>
            <a:r>
              <a:rPr lang="hr-HR" sz="1800" b="1" i="0" baseline="0"/>
              <a:t> </a:t>
            </a:r>
            <a:r>
              <a:rPr lang="en-US" sz="1800" b="1" i="0" baseline="0"/>
              <a:t>- P</a:t>
            </a:r>
            <a:r>
              <a:rPr lang="hr-HR" sz="1800" b="1" i="0" baseline="0"/>
              <a:t>akaex</a:t>
            </a:r>
          </a:p>
          <a:p>
            <a:pPr>
              <a:defRPr sz="1800" baseline="0"/>
            </a:pPr>
            <a:endParaRPr lang="hr-HR"/>
          </a:p>
        </c:rich>
      </c:tx>
      <c:layout>
        <c:manualLayout>
          <c:xMode val="edge"/>
          <c:yMode val="edge"/>
          <c:x val="0.19339716171910246"/>
          <c:y val="3.74828331058420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4164156476E-2"/>
          <c:y val="0.15783168960487781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proš.-15-1'!$B$31:$J$31</c:f>
              <c:strCache>
                <c:ptCount val="1"/>
                <c:pt idx="0">
                  <c:v>Dijagram ovisnosti količine eksploziva Q [kg] i volumena nastalog proširenja V [dm3] - PAKAEX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3760917088324984"/>
                  <c:y val="0.13777461140529221"/>
                </c:manualLayout>
              </c:layout>
              <c:numFmt formatCode="General" sourceLinked="0"/>
            </c:trendlineLbl>
          </c:trendline>
          <c:xVal>
            <c:numRef>
              <c:f>('Ovisn. kol. eksp. o proš.-15-1'!$M$9:$M$16,'Ovisn. kol. eksp. o proš.-15-1'!$M$25)</c:f>
              <c:numCache>
                <c:formatCode>0.00</c:formatCode>
                <c:ptCount val="9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0.2</c:v>
                </c:pt>
              </c:numCache>
            </c:numRef>
          </c:xVal>
          <c:yVal>
            <c:numRef>
              <c:f>('Ovisn. kol. eksp. o proš.-15-1'!$P$9:$P$16,'Ovisn. kol. eksp. o proš.-15-1'!$P$25)</c:f>
              <c:numCache>
                <c:formatCode>0.00</c:formatCode>
                <c:ptCount val="9"/>
                <c:pt idx="0">
                  <c:v>100.5</c:v>
                </c:pt>
                <c:pt idx="1">
                  <c:v>64.5</c:v>
                </c:pt>
                <c:pt idx="2">
                  <c:v>244.5</c:v>
                </c:pt>
                <c:pt idx="3">
                  <c:v>194.5</c:v>
                </c:pt>
                <c:pt idx="4">
                  <c:v>616</c:v>
                </c:pt>
                <c:pt idx="5">
                  <c:v>344</c:v>
                </c:pt>
                <c:pt idx="6">
                  <c:v>362.6</c:v>
                </c:pt>
                <c:pt idx="7">
                  <c:v>710</c:v>
                </c:pt>
                <c:pt idx="8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D6-4DCF-B299-2935804FC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54848"/>
        <c:axId val="202656768"/>
      </c:scatterChart>
      <c:valAx>
        <c:axId val="202654848"/>
        <c:scaling>
          <c:orientation val="minMax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2656768"/>
        <c:crosses val="autoZero"/>
        <c:crossBetween val="midCat"/>
      </c:valAx>
      <c:valAx>
        <c:axId val="202656768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 b="1" i="0" u="none" strike="noStrike" baseline="0"/>
                  <a:t>V</a:t>
                </a:r>
                <a:r>
                  <a:rPr lang="hr-HR" sz="1400" b="1" i="0" u="none" strike="noStrike" baseline="-25000"/>
                  <a:t>pr  </a:t>
                </a:r>
                <a:r>
                  <a:rPr lang="hr-HR" sz="1400"/>
                  <a:t>[dm</a:t>
                </a:r>
                <a:r>
                  <a:rPr lang="hr-HR" sz="1400" baseline="30000"/>
                  <a:t>3</a:t>
                </a:r>
                <a:r>
                  <a:rPr lang="hr-HR" sz="1400"/>
                  <a:t>]</a:t>
                </a:r>
              </a:p>
            </c:rich>
          </c:tx>
          <c:layout>
            <c:manualLayout>
              <c:xMode val="edge"/>
              <c:yMode val="edge"/>
              <c:x val="2.6349715470288474E-2"/>
              <c:y val="0.4651431094886724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2026548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/>
              <a:t>Dijagram ovisnosti volumena nastalog proširenja V</a:t>
            </a:r>
            <a:r>
              <a:rPr lang="hr-HR" sz="1800" b="1" i="0" baseline="-25000"/>
              <a:t>pr</a:t>
            </a:r>
            <a:r>
              <a:rPr lang="en-US" sz="1800" b="1" i="0" baseline="0"/>
              <a:t> [dm</a:t>
            </a:r>
            <a:r>
              <a:rPr lang="en-US" sz="1800" b="1" i="0" baseline="30000"/>
              <a:t>3</a:t>
            </a:r>
            <a:r>
              <a:rPr lang="en-US" sz="1800" b="1" i="0" baseline="0"/>
              <a:t>]</a:t>
            </a:r>
            <a:r>
              <a:rPr lang="hr-HR" sz="1800" b="1" i="0" baseline="0"/>
              <a:t> o</a:t>
            </a:r>
            <a:endParaRPr lang="hr-HR" sz="1800"/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</a:t>
            </a:r>
            <a:r>
              <a:rPr lang="hr-HR" sz="1800" b="1" i="0" baseline="0"/>
              <a:t> </a:t>
            </a:r>
            <a:r>
              <a:rPr lang="en-US" sz="1800" b="1" i="0" baseline="0"/>
              <a:t>- P</a:t>
            </a:r>
            <a:r>
              <a:rPr lang="hr-HR" sz="1800" b="1" i="0" baseline="0"/>
              <a:t>ermonex V19 i Pakaex</a:t>
            </a:r>
          </a:p>
          <a:p>
            <a:pPr>
              <a:defRPr sz="1800" baseline="0"/>
            </a:pPr>
            <a:endParaRPr lang="hr-HR" sz="1800"/>
          </a:p>
        </c:rich>
      </c:tx>
      <c:layout>
        <c:manualLayout>
          <c:xMode val="edge"/>
          <c:yMode val="edge"/>
          <c:x val="0.18796908253954606"/>
          <c:y val="3.956437561765685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45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proš.-15-1'!$B$33:$K$33</c:f>
              <c:strCache>
                <c:ptCount val="1"/>
                <c:pt idx="0">
                  <c:v>Dijagram ovisnosti količine eksploziva Q [kg] i volumena nastalog proširenja V [dm3] - PERMONEX i PAKAEX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</c:spPr>
          </c:marker>
          <c:trendline>
            <c:spPr>
              <a:ln w="31750"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39916403158136832"/>
                  <c:y val="0.2341634372882915"/>
                </c:manualLayout>
              </c:layout>
              <c:tx>
                <c:rich>
                  <a:bodyPr/>
                  <a:lstStyle/>
                  <a:p>
                    <a:pPr>
                      <a:defRPr sz="1600" baseline="0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V</a:t>
                    </a:r>
                    <a:r>
                      <a:rPr lang="hr-HR" baseline="-25000"/>
                      <a:t>pr</a:t>
                    </a:r>
                    <a:r>
                      <a:rPr lang="en-US" baseline="0"/>
                      <a:t> = 1029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9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1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5788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95</a:t>
                    </a:r>
                    <a:endParaRPr lang="hr-HR" baseline="0"/>
                  </a:p>
                  <a:p>
                    <a:pPr>
                      <a:defRPr sz="1600" baseline="0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PERMONEX V19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'Ovisn. kol. eksp. o proš.-15-1'!$M$17:$M$24</c:f>
              <c:numCache>
                <c:formatCode>0.00</c:formatCode>
                <c:ptCount val="8"/>
                <c:pt idx="0">
                  <c:v>0.4</c:v>
                </c:pt>
                <c:pt idx="1">
                  <c:v>0.2</c:v>
                </c:pt>
                <c:pt idx="2">
                  <c:v>0.6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0.4</c:v>
                </c:pt>
                <c:pt idx="7">
                  <c:v>0.2</c:v>
                </c:pt>
              </c:numCache>
            </c:numRef>
          </c:xVal>
          <c:yVal>
            <c:numRef>
              <c:f>'Ovisn. kol. eksp. o proš.-15-1'!$P$17:$P$24</c:f>
              <c:numCache>
                <c:formatCode>0.00</c:formatCode>
                <c:ptCount val="8"/>
                <c:pt idx="0">
                  <c:v>292.5</c:v>
                </c:pt>
                <c:pt idx="1">
                  <c:v>82.5</c:v>
                </c:pt>
                <c:pt idx="2">
                  <c:v>527.6</c:v>
                </c:pt>
                <c:pt idx="3">
                  <c:v>618.4</c:v>
                </c:pt>
                <c:pt idx="4">
                  <c:v>633</c:v>
                </c:pt>
                <c:pt idx="5">
                  <c:v>569</c:v>
                </c:pt>
                <c:pt idx="6">
                  <c:v>216</c:v>
                </c:pt>
                <c:pt idx="7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9F-42C6-9EF8-3E346D80CC28}"/>
            </c:ext>
          </c:extLst>
        </c:ser>
        <c:ser>
          <c:idx val="1"/>
          <c:order val="1"/>
          <c:tx>
            <c:strRef>
              <c:f>'Ovisn. kol. eksp. o proš.-15-1'!$B$33:$K$33</c:f>
              <c:strCache>
                <c:ptCount val="1"/>
                <c:pt idx="0">
                  <c:v>Dijagram ovisnosti količine eksploziva Q [kg] i volumena nastalog proširenja V [dm3] - PERMONEX i PAKAEX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 w="12700">
                <a:solidFill>
                  <a:sysClr val="windowText" lastClr="000000"/>
                </a:solidFill>
              </a:ln>
            </c:spPr>
          </c:marker>
          <c:trendline>
            <c:spPr>
              <a:ln w="31750">
                <a:solidFill>
                  <a:srgbClr val="0070C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26984143392927934"/>
                  <c:y val="0.26962086432020793"/>
                </c:manualLayout>
              </c:layout>
              <c:tx>
                <c:rich>
                  <a:bodyPr/>
                  <a:lstStyle/>
                  <a:p>
                    <a:pPr>
                      <a:defRPr sz="1600" baseline="0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V</a:t>
                    </a:r>
                    <a:r>
                      <a:rPr lang="hr-HR" baseline="-25000"/>
                      <a:t>pr</a:t>
                    </a:r>
                    <a:r>
                      <a:rPr lang="en-US" baseline="0"/>
                      <a:t> = 636</a:t>
                    </a:r>
                    <a:r>
                      <a:rPr lang="hr-HR" baseline="0"/>
                      <a:t>,0 Q </a:t>
                    </a:r>
                    <a:r>
                      <a:rPr lang="en-US" baseline="30000"/>
                      <a:t>1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2133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87</a:t>
                    </a:r>
                    <a:endParaRPr lang="hr-HR" baseline="0"/>
                  </a:p>
                  <a:p>
                    <a:pPr>
                      <a:defRPr sz="1600" baseline="0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PAKAEX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('Ovisn. kol. eksp. o proš.-15-1'!$M$9:$M$16,'Ovisn. kol. eksp. o proš.-15-1'!$M$25)</c:f>
              <c:numCache>
                <c:formatCode>0.00</c:formatCode>
                <c:ptCount val="9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0.2</c:v>
                </c:pt>
              </c:numCache>
            </c:numRef>
          </c:xVal>
          <c:yVal>
            <c:numRef>
              <c:f>('Ovisn. kol. eksp. o proš.-15-1'!$P$9:$P$16,'Ovisn. kol. eksp. o proš.-15-1'!$P$25)</c:f>
              <c:numCache>
                <c:formatCode>0.00</c:formatCode>
                <c:ptCount val="9"/>
                <c:pt idx="0">
                  <c:v>100.5</c:v>
                </c:pt>
                <c:pt idx="1">
                  <c:v>64.5</c:v>
                </c:pt>
                <c:pt idx="2">
                  <c:v>244.5</c:v>
                </c:pt>
                <c:pt idx="3">
                  <c:v>194.5</c:v>
                </c:pt>
                <c:pt idx="4">
                  <c:v>616</c:v>
                </c:pt>
                <c:pt idx="5">
                  <c:v>344</c:v>
                </c:pt>
                <c:pt idx="6">
                  <c:v>362.6</c:v>
                </c:pt>
                <c:pt idx="7">
                  <c:v>710</c:v>
                </c:pt>
                <c:pt idx="8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9F-42C6-9EF8-3E346D80C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39168"/>
        <c:axId val="202841088"/>
      </c:scatterChart>
      <c:valAx>
        <c:axId val="202839168"/>
        <c:scaling>
          <c:orientation val="minMax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2841088"/>
        <c:crosses val="autoZero"/>
        <c:crossBetween val="midCat"/>
      </c:valAx>
      <c:valAx>
        <c:axId val="202841088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 b="1" i="0" u="none" strike="noStrike" baseline="0"/>
                  <a:t>V</a:t>
                </a:r>
                <a:r>
                  <a:rPr lang="hr-HR" sz="1400" b="1" i="0" u="none" strike="noStrike" baseline="-25000"/>
                  <a:t>pr</a:t>
                </a:r>
                <a:r>
                  <a:rPr lang="hr-HR" sz="1400"/>
                  <a:t> [dm</a:t>
                </a:r>
                <a:r>
                  <a:rPr lang="hr-HR" sz="1400" baseline="30000"/>
                  <a:t>3</a:t>
                </a:r>
                <a:r>
                  <a:rPr lang="hr-HR" sz="1400"/>
                  <a:t>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2839168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/>
              <a:t>Dijagram ovisnosti</a:t>
            </a:r>
            <a:r>
              <a:rPr lang="hr-HR" sz="1800" b="1" i="0" baseline="0"/>
              <a:t> </a:t>
            </a:r>
            <a:r>
              <a:rPr lang="en-US" sz="1800" b="1" i="0" baseline="0"/>
              <a:t>nastalog pro</a:t>
            </a:r>
            <a:r>
              <a:rPr lang="hr-HR" sz="1800" b="1" i="0" baseline="0"/>
              <a:t>dubljenja</a:t>
            </a:r>
            <a:r>
              <a:rPr lang="en-US" sz="1800" b="1" i="0" baseline="0"/>
              <a:t> </a:t>
            </a:r>
            <a:r>
              <a:rPr lang="hr-HR" sz="1800" b="1" i="0" baseline="0"/>
              <a:t>L</a:t>
            </a:r>
            <a:r>
              <a:rPr lang="hr-HR" sz="1800" b="1" i="0" baseline="-25000"/>
              <a:t>pr1</a:t>
            </a:r>
            <a:r>
              <a:rPr lang="en-US" sz="1800" b="1" i="0" baseline="0"/>
              <a:t> [m]</a:t>
            </a:r>
            <a:r>
              <a:rPr lang="hr-HR" sz="1800" b="1" i="0" baseline="0"/>
              <a:t> o</a:t>
            </a:r>
            <a:endParaRPr lang="hr-HR"/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 - P</a:t>
            </a:r>
            <a:r>
              <a:rPr lang="hr-HR" sz="1800" b="1" i="0" baseline="0"/>
              <a:t>ermonex V19</a:t>
            </a:r>
          </a:p>
          <a:p>
            <a:pPr>
              <a:defRPr sz="1800" baseline="0"/>
            </a:pPr>
            <a:endParaRPr lang="hr-HR"/>
          </a:p>
        </c:rich>
      </c:tx>
      <c:layout>
        <c:manualLayout>
          <c:xMode val="edge"/>
          <c:yMode val="edge"/>
          <c:x val="0.21810445927688329"/>
          <c:y val="3.87045383368962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37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proš.-15-1'!$X$29:$AF$29</c:f>
              <c:strCache>
                <c:ptCount val="1"/>
                <c:pt idx="0">
                  <c:v>Dijagram ovisnosti količine eksploziva Q [kg] i nastalog produbljenja Lpr1 [dm3] - PERMONEX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18268153861172656"/>
                  <c:y val="9.3119269217709258E-2"/>
                </c:manualLayout>
              </c:layout>
              <c:numFmt formatCode="General" sourceLinked="0"/>
            </c:trendlineLbl>
          </c:trendline>
          <c:xVal>
            <c:numRef>
              <c:f>'Ovisn. kol. eksp. o proš.-15-1'!$M$17:$M$24</c:f>
              <c:numCache>
                <c:formatCode>0.00</c:formatCode>
                <c:ptCount val="8"/>
                <c:pt idx="0">
                  <c:v>0.4</c:v>
                </c:pt>
                <c:pt idx="1">
                  <c:v>0.2</c:v>
                </c:pt>
                <c:pt idx="2">
                  <c:v>0.6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0.4</c:v>
                </c:pt>
                <c:pt idx="7">
                  <c:v>0.2</c:v>
                </c:pt>
              </c:numCache>
            </c:numRef>
          </c:xVal>
          <c:yVal>
            <c:numRef>
              <c:f>'Ovisn. kol. eksp. o proš.-15-1'!$U$17:$U$24</c:f>
              <c:numCache>
                <c:formatCode>0.00</c:formatCode>
                <c:ptCount val="8"/>
                <c:pt idx="0">
                  <c:v>0.26</c:v>
                </c:pt>
                <c:pt idx="1">
                  <c:v>0.25999999999999446</c:v>
                </c:pt>
                <c:pt idx="2">
                  <c:v>0.35</c:v>
                </c:pt>
                <c:pt idx="3">
                  <c:v>0.31</c:v>
                </c:pt>
                <c:pt idx="4">
                  <c:v>0.28999999999999782</c:v>
                </c:pt>
                <c:pt idx="5">
                  <c:v>0.35999999999999677</c:v>
                </c:pt>
                <c:pt idx="6">
                  <c:v>0.32000000000000206</c:v>
                </c:pt>
                <c:pt idx="7">
                  <c:v>0.21999999999999309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0-4175-A01F-C8CC1F25C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82432"/>
        <c:axId val="202909184"/>
      </c:scatterChart>
      <c:valAx>
        <c:axId val="202882432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2909184"/>
        <c:crosses val="autoZero"/>
        <c:crossBetween val="midCat"/>
      </c:valAx>
      <c:valAx>
        <c:axId val="202909184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/>
                  <a:t>L</a:t>
                </a:r>
                <a:r>
                  <a:rPr lang="hr-HR" sz="1400" baseline="-25000"/>
                  <a:t>pr1</a:t>
                </a:r>
                <a:r>
                  <a:rPr lang="hr-HR" sz="1400"/>
                  <a:t> [m]</a:t>
                </a:r>
              </a:p>
            </c:rich>
          </c:tx>
          <c:layout>
            <c:manualLayout>
              <c:xMode val="edge"/>
              <c:yMode val="edge"/>
              <c:x val="2.0888558296816948E-2"/>
              <c:y val="0.47434992710403012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crossAx val="202882432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/>
              <a:t>Dijagram ovisnosti</a:t>
            </a:r>
            <a:r>
              <a:rPr lang="hr-HR" sz="1800" b="1" i="0" baseline="0"/>
              <a:t> </a:t>
            </a:r>
            <a:r>
              <a:rPr lang="en-US" sz="1800" b="1" i="0" baseline="0"/>
              <a:t>nastalog pro</a:t>
            </a:r>
            <a:r>
              <a:rPr lang="hr-HR" sz="1800" b="1" i="0" baseline="0"/>
              <a:t>dubljenja</a:t>
            </a:r>
            <a:r>
              <a:rPr lang="en-US" sz="1800" b="1" i="0" baseline="0"/>
              <a:t> </a:t>
            </a:r>
            <a:r>
              <a:rPr lang="hr-HR" sz="1800" b="1" i="0" baseline="0"/>
              <a:t>L</a:t>
            </a:r>
            <a:r>
              <a:rPr lang="hr-HR" sz="1800" b="1" i="0" baseline="-25000"/>
              <a:t>pr1</a:t>
            </a:r>
            <a:r>
              <a:rPr lang="en-US" sz="1800" b="1" i="0" baseline="0"/>
              <a:t> [m]</a:t>
            </a:r>
            <a:r>
              <a:rPr lang="hr-HR" sz="1800" b="1" i="0" baseline="0"/>
              <a:t> o</a:t>
            </a:r>
            <a:endParaRPr lang="hr-HR"/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 - P</a:t>
            </a:r>
            <a:r>
              <a:rPr lang="hr-HR" sz="1800" b="1" i="0" baseline="0"/>
              <a:t>akaex</a:t>
            </a:r>
          </a:p>
          <a:p>
            <a:pPr>
              <a:defRPr sz="1800" baseline="0"/>
            </a:pPr>
            <a:endParaRPr lang="hr-HR"/>
          </a:p>
        </c:rich>
      </c:tx>
      <c:layout>
        <c:manualLayout>
          <c:xMode val="edge"/>
          <c:yMode val="edge"/>
          <c:x val="0.22984884553314094"/>
          <c:y val="4.230838649754191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45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proš.-15-1'!$X$31:$AE$31</c:f>
              <c:strCache>
                <c:ptCount val="1"/>
                <c:pt idx="0">
                  <c:v>Dijagram ovisnosti količine eksploziva Q [kg] i nastalog produbljenja Lpr1 [dm3] - PAKAEX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 w="12700">
                <a:solidFill>
                  <a:srgbClr val="0070C0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6454148605736799"/>
                  <c:y val="0.23605092316701251"/>
                </c:manualLayout>
              </c:layout>
              <c:numFmt formatCode="General" sourceLinked="0"/>
            </c:trendlineLbl>
          </c:trendline>
          <c:xVal>
            <c:numRef>
              <c:f>('Ovisn. kol. eksp. o proš.-15-1'!$M$9:$M$16,'Ovisn. kol. eksp. o proš.-15-1'!$M$25)</c:f>
              <c:numCache>
                <c:formatCode>0.00</c:formatCode>
                <c:ptCount val="9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0.2</c:v>
                </c:pt>
              </c:numCache>
            </c:numRef>
          </c:xVal>
          <c:yVal>
            <c:numRef>
              <c:f>('Ovisn. kol. eksp. o proš.-15-1'!$U$9:$U$16,'Ovisn. kol. eksp. o proš.-15-1'!$U$25)</c:f>
              <c:numCache>
                <c:formatCode>0.00</c:formatCode>
                <c:ptCount val="9"/>
                <c:pt idx="0">
                  <c:v>0.18000000000000238</c:v>
                </c:pt>
                <c:pt idx="1">
                  <c:v>0.21999999999998998</c:v>
                </c:pt>
                <c:pt idx="2">
                  <c:v>0.30999999999997252</c:v>
                </c:pt>
                <c:pt idx="3">
                  <c:v>0.29999999999999893</c:v>
                </c:pt>
                <c:pt idx="4">
                  <c:v>0.33999999999998076</c:v>
                </c:pt>
                <c:pt idx="5">
                  <c:v>0.4599999999999933</c:v>
                </c:pt>
                <c:pt idx="6">
                  <c:v>0.48</c:v>
                </c:pt>
                <c:pt idx="7">
                  <c:v>0.52000000000000801</c:v>
                </c:pt>
                <c:pt idx="8">
                  <c:v>0.24000000000000909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AF-4711-9140-1838EC983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38240"/>
        <c:axId val="202944512"/>
      </c:scatterChart>
      <c:valAx>
        <c:axId val="202938240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2944512"/>
        <c:crosses val="autoZero"/>
        <c:crossBetween val="midCat"/>
      </c:valAx>
      <c:valAx>
        <c:axId val="202944512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/>
                  <a:t>L</a:t>
                </a:r>
                <a:r>
                  <a:rPr lang="hr-HR" sz="1400" baseline="-25000"/>
                  <a:t>pr1</a:t>
                </a:r>
                <a:r>
                  <a:rPr lang="hr-HR" sz="1400"/>
                  <a:t> [m]</a:t>
                </a:r>
              </a:p>
            </c:rich>
          </c:tx>
          <c:layout>
            <c:manualLayout>
              <c:xMode val="edge"/>
              <c:yMode val="edge"/>
              <c:x val="2.0888558296816948E-2"/>
              <c:y val="0.47434992710403023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crossAx val="202938240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aseline="0"/>
              <a:t>Dijagram ovisnosti </a:t>
            </a:r>
            <a:r>
              <a:rPr lang="en-US" sz="1800" b="1" i="0" u="none" strike="noStrike" baseline="0"/>
              <a:t>volumena nastalog proširenja V</a:t>
            </a:r>
            <a:r>
              <a:rPr lang="hr-HR" sz="1800" b="1" i="0" u="none" strike="noStrike" baseline="-25000"/>
              <a:t>pr</a:t>
            </a:r>
            <a:r>
              <a:rPr lang="en-US" sz="1800" b="1" i="0" u="none" strike="noStrike" baseline="0"/>
              <a:t> [dm</a:t>
            </a:r>
            <a:r>
              <a:rPr lang="en-US" sz="1800" b="1" i="0" u="none" strike="noStrike" baseline="30000"/>
              <a:t>3</a:t>
            </a:r>
            <a:r>
              <a:rPr lang="en-US" sz="1800" b="1" i="0" u="none" strike="noStrike" baseline="0"/>
              <a:t>]</a:t>
            </a:r>
            <a:r>
              <a:rPr lang="hr-HR" sz="1800" b="1" i="0" u="none" strike="noStrike" baseline="0"/>
              <a:t> o</a:t>
            </a:r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u="none" strike="noStrike" baseline="0"/>
              <a:t> eksploziv</a:t>
            </a:r>
            <a:r>
              <a:rPr lang="hr-HR" sz="1800" b="1" i="0" u="none" strike="noStrike" baseline="0"/>
              <a:t>nog punjenja</a:t>
            </a:r>
            <a:r>
              <a:rPr lang="en-US" sz="1800" b="1" i="0" u="none" strike="noStrike" baseline="0"/>
              <a:t> Q [kg]</a:t>
            </a:r>
            <a:r>
              <a:rPr lang="hr-HR" sz="1800" b="1" i="0" u="none" strike="noStrike" baseline="0"/>
              <a:t> </a:t>
            </a:r>
            <a:r>
              <a:rPr lang="en-US" sz="1800" baseline="0"/>
              <a:t>- P</a:t>
            </a:r>
            <a:r>
              <a:rPr lang="hr-HR" sz="1800" baseline="0"/>
              <a:t>ermonex V19</a:t>
            </a:r>
          </a:p>
          <a:p>
            <a:pPr>
              <a:defRPr sz="1800" baseline="0"/>
            </a:pPr>
            <a:endParaRPr lang="en-US" sz="1800" baseline="0"/>
          </a:p>
        </c:rich>
      </c:tx>
      <c:layout>
        <c:manualLayout>
          <c:xMode val="edge"/>
          <c:yMode val="edge"/>
          <c:x val="0.19225545743471997"/>
          <c:y val="4.244430512064757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17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'Ovis. kol. eksp. o proš.-14-0'!$B$25:$J$25</c:f>
              <c:strCache>
                <c:ptCount val="1"/>
                <c:pt idx="0">
                  <c:v>Dijagram ovisnosti količine eksploziva Q [kg] i volumena nastalog proširenja V [dm3] - PERMONEX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1218516938386475"/>
                  <c:y val="0.26402148368522482"/>
                </c:manualLayout>
              </c:layout>
              <c:numFmt formatCode="General" sourceLinked="0"/>
            </c:trendlineLbl>
          </c:trendline>
          <c:xVal>
            <c:numRef>
              <c:f>('Ovis. kol. eksp. o proš.-14-0'!$M$9:$M$10,'Ovis. kol. eksp. o proš.-14-0'!$M$15:$M$18)</c:f>
              <c:numCache>
                <c:formatCode>0.00</c:formatCode>
                <c:ptCount val="6"/>
                <c:pt idx="0">
                  <c:v>1.25</c:v>
                </c:pt>
                <c:pt idx="1">
                  <c:v>0.5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('Ovis. kol. eksp. o proš.-14-0'!$P$9:$P$10,'Ovis. kol. eksp. o proš.-14-0'!$P$15:$P$18)</c:f>
              <c:numCache>
                <c:formatCode>0.00</c:formatCode>
                <c:ptCount val="6"/>
                <c:pt idx="0">
                  <c:v>872.2</c:v>
                </c:pt>
                <c:pt idx="1">
                  <c:v>371.65</c:v>
                </c:pt>
                <c:pt idx="2">
                  <c:v>323</c:v>
                </c:pt>
                <c:pt idx="3">
                  <c:v>436.96</c:v>
                </c:pt>
                <c:pt idx="4">
                  <c:v>656.95</c:v>
                </c:pt>
                <c:pt idx="5">
                  <c:v>835.5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AB-4963-A0D2-BFE7CB360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2848"/>
        <c:axId val="201033216"/>
      </c:scatterChart>
      <c:valAx>
        <c:axId val="201022848"/>
        <c:scaling>
          <c:orientation val="minMax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1033216"/>
        <c:crosses val="autoZero"/>
        <c:crossBetween val="midCat"/>
      </c:valAx>
      <c:valAx>
        <c:axId val="201033216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/>
                  <a:t>V</a:t>
                </a:r>
                <a:r>
                  <a:rPr lang="hr-HR" sz="1400" baseline="-25000"/>
                  <a:t>pr</a:t>
                </a:r>
                <a:r>
                  <a:rPr lang="hr-HR" sz="1400"/>
                  <a:t> [dm</a:t>
                </a:r>
                <a:r>
                  <a:rPr lang="hr-HR" sz="1400" baseline="30000"/>
                  <a:t>3</a:t>
                </a:r>
                <a:r>
                  <a:rPr lang="hr-HR" sz="1400"/>
                  <a:t>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1022848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/>
              <a:t>Dijagram ovisnosti</a:t>
            </a:r>
            <a:r>
              <a:rPr lang="hr-HR" sz="1800" b="1" i="0" baseline="0"/>
              <a:t> </a:t>
            </a:r>
            <a:r>
              <a:rPr lang="en-US" sz="1800" b="1" i="0" baseline="0"/>
              <a:t>nastalog pro</a:t>
            </a:r>
            <a:r>
              <a:rPr lang="hr-HR" sz="1800" b="1" i="0" baseline="0"/>
              <a:t>dubljenja</a:t>
            </a:r>
            <a:r>
              <a:rPr lang="en-US" sz="1800" b="1" i="0" baseline="0"/>
              <a:t> </a:t>
            </a:r>
            <a:r>
              <a:rPr lang="hr-HR" sz="1800" b="1" i="0" baseline="0"/>
              <a:t>L</a:t>
            </a:r>
            <a:r>
              <a:rPr lang="hr-HR" sz="1800" b="1" i="0" baseline="-25000"/>
              <a:t>pr</a:t>
            </a:r>
            <a:r>
              <a:rPr lang="en-US" sz="1800" b="1" i="0" baseline="0"/>
              <a:t> [m]</a:t>
            </a:r>
            <a:r>
              <a:rPr lang="hr-HR" sz="1800" b="1" i="0" baseline="0"/>
              <a:t> o</a:t>
            </a:r>
            <a:endParaRPr lang="hr-HR"/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 - P</a:t>
            </a:r>
            <a:r>
              <a:rPr lang="hr-HR" sz="1800" b="1" i="0" baseline="0"/>
              <a:t>ermonex V19 i Pakaex</a:t>
            </a:r>
          </a:p>
          <a:p>
            <a:pPr>
              <a:defRPr sz="1800" baseline="0"/>
            </a:pPr>
            <a:endParaRPr lang="hr-HR"/>
          </a:p>
        </c:rich>
      </c:tx>
      <c:layout>
        <c:manualLayout>
          <c:xMode val="edge"/>
          <c:yMode val="edge"/>
          <c:x val="0.18563158507363584"/>
          <c:y val="4.23385163426889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51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proš.-15-1'!$X$33:$AG$33</c:f>
              <c:strCache>
                <c:ptCount val="1"/>
                <c:pt idx="0">
                  <c:v>Dijagram ovisnosti količine eksploziva Q [kg] i nastalog produbljenja Lpr1 [dm3] - PERMONEX i PAKAEX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</c:spPr>
          </c:marker>
          <c:trendline>
            <c:spPr>
              <a:ln w="31750"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40039377662978881"/>
                  <c:y val="-1.8592307718050663E-2"/>
                </c:manualLayout>
              </c:layout>
              <c:tx>
                <c:rich>
                  <a:bodyPr/>
                  <a:lstStyle/>
                  <a:p>
                    <a:pPr>
                      <a:defRPr sz="1600" baseline="0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L</a:t>
                    </a:r>
                    <a:r>
                      <a:rPr lang="hr-HR" baseline="-25000"/>
                      <a:t>pr</a:t>
                    </a:r>
                    <a:r>
                      <a:rPr lang="en-US" baseline="0"/>
                      <a:t>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3575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0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2453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6</a:t>
                    </a:r>
                    <a:r>
                      <a:rPr lang="hr-HR" baseline="0"/>
                      <a:t>7</a:t>
                    </a:r>
                  </a:p>
                  <a:p>
                    <a:pPr>
                      <a:defRPr sz="1600" baseline="0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PERMONEX V19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'Ovisn. kol. eksp. o proš.-15-1'!$M$17:$M$24</c:f>
              <c:numCache>
                <c:formatCode>0.00</c:formatCode>
                <c:ptCount val="8"/>
                <c:pt idx="0">
                  <c:v>0.4</c:v>
                </c:pt>
                <c:pt idx="1">
                  <c:v>0.2</c:v>
                </c:pt>
                <c:pt idx="2">
                  <c:v>0.6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0.4</c:v>
                </c:pt>
                <c:pt idx="7">
                  <c:v>0.2</c:v>
                </c:pt>
              </c:numCache>
            </c:numRef>
          </c:xVal>
          <c:yVal>
            <c:numRef>
              <c:f>'Ovisn. kol. eksp. o proš.-15-1'!$U$17:$U$24</c:f>
              <c:numCache>
                <c:formatCode>0.00</c:formatCode>
                <c:ptCount val="8"/>
                <c:pt idx="0">
                  <c:v>0.26</c:v>
                </c:pt>
                <c:pt idx="1">
                  <c:v>0.25999999999999446</c:v>
                </c:pt>
                <c:pt idx="2">
                  <c:v>0.35</c:v>
                </c:pt>
                <c:pt idx="3">
                  <c:v>0.31</c:v>
                </c:pt>
                <c:pt idx="4">
                  <c:v>0.28999999999999782</c:v>
                </c:pt>
                <c:pt idx="5">
                  <c:v>0.35999999999999677</c:v>
                </c:pt>
                <c:pt idx="6">
                  <c:v>0.32000000000000206</c:v>
                </c:pt>
                <c:pt idx="7">
                  <c:v>0.21999999999999309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86-4564-A33F-2C56B4CB7B3F}"/>
            </c:ext>
          </c:extLst>
        </c:ser>
        <c:ser>
          <c:idx val="1"/>
          <c:order val="1"/>
          <c:tx>
            <c:strRef>
              <c:f>'Ovisn. kol. eksp. o proš.-15-1'!$X$33:$AG$33</c:f>
              <c:strCache>
                <c:ptCount val="1"/>
                <c:pt idx="0">
                  <c:v>Dijagram ovisnosti količine eksploziva Q [kg] i nastalog produbljenja Lpr1 [dm3] - PERMONEX i PAKAEX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</c:spPr>
          </c:marker>
          <c:trendline>
            <c:spPr>
              <a:ln w="31750">
                <a:solidFill>
                  <a:srgbClr val="0070C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27752055519808888"/>
                  <c:y val="0.31791785476439288"/>
                </c:manualLayout>
              </c:layout>
              <c:tx>
                <c:rich>
                  <a:bodyPr/>
                  <a:lstStyle/>
                  <a:p>
                    <a:pPr>
                      <a:defRPr sz="1600" baseline="0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L</a:t>
                    </a:r>
                    <a:r>
                      <a:rPr lang="hr-HR" baseline="-25000"/>
                      <a:t>pr</a:t>
                    </a:r>
                    <a:r>
                      <a:rPr lang="en-US" baseline="0"/>
                      <a:t>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5102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0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5536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94</a:t>
                    </a:r>
                    <a:endParaRPr lang="hr-HR" baseline="0"/>
                  </a:p>
                  <a:p>
                    <a:pPr>
                      <a:defRPr sz="1600" baseline="0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PAKAEX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('Ovisn. kol. eksp. o proš.-15-1'!$M$9:$M$16,'Ovisn. kol. eksp. o proš.-15-1'!$M$25)</c:f>
              <c:numCache>
                <c:formatCode>0.00</c:formatCode>
                <c:ptCount val="9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0.2</c:v>
                </c:pt>
              </c:numCache>
            </c:numRef>
          </c:xVal>
          <c:yVal>
            <c:numRef>
              <c:f>('Ovisn. kol. eksp. o proš.-15-1'!$U$9:$U$16,'Ovisn. kol. eksp. o proš.-15-1'!$U$25)</c:f>
              <c:numCache>
                <c:formatCode>0.00</c:formatCode>
                <c:ptCount val="9"/>
                <c:pt idx="0">
                  <c:v>0.18000000000000238</c:v>
                </c:pt>
                <c:pt idx="1">
                  <c:v>0.21999999999998998</c:v>
                </c:pt>
                <c:pt idx="2">
                  <c:v>0.30999999999997252</c:v>
                </c:pt>
                <c:pt idx="3">
                  <c:v>0.29999999999999893</c:v>
                </c:pt>
                <c:pt idx="4">
                  <c:v>0.33999999999998076</c:v>
                </c:pt>
                <c:pt idx="5">
                  <c:v>0.4599999999999933</c:v>
                </c:pt>
                <c:pt idx="6">
                  <c:v>0.48</c:v>
                </c:pt>
                <c:pt idx="7">
                  <c:v>0.52000000000000801</c:v>
                </c:pt>
                <c:pt idx="8">
                  <c:v>0.24000000000000909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86-4564-A33F-2C56B4CB7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53696"/>
        <c:axId val="202965760"/>
      </c:scatterChart>
      <c:valAx>
        <c:axId val="203053696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2965760"/>
        <c:crosses val="autoZero"/>
        <c:crossBetween val="midCat"/>
      </c:valAx>
      <c:valAx>
        <c:axId val="202965760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/>
                  <a:t>L</a:t>
                </a:r>
                <a:r>
                  <a:rPr lang="hr-HR" sz="1400" baseline="-25000"/>
                  <a:t>pr</a:t>
                </a:r>
                <a:r>
                  <a:rPr lang="hr-HR" sz="1400"/>
                  <a:t> [m]</a:t>
                </a:r>
              </a:p>
            </c:rich>
          </c:tx>
          <c:layout>
            <c:manualLayout>
              <c:xMode val="edge"/>
              <c:yMode val="edge"/>
              <c:x val="2.0888558296816948E-2"/>
              <c:y val="0.4743499271040304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crossAx val="20305369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/>
              <a:t>Dijagram ovisnosti</a:t>
            </a:r>
            <a:r>
              <a:rPr lang="hr-HR" sz="1800" b="1" i="0" baseline="0"/>
              <a:t> </a:t>
            </a:r>
            <a:r>
              <a:rPr lang="en-US" sz="1800" b="1" i="0" baseline="0"/>
              <a:t>nastalog pro</a:t>
            </a:r>
            <a:r>
              <a:rPr lang="hr-HR" sz="1800" b="1" i="0" u="none" strike="noStrike" baseline="0"/>
              <a:t>širenja</a:t>
            </a:r>
            <a:r>
              <a:rPr lang="en-US" sz="1800" b="1" i="0" u="none" strike="noStrike" baseline="0"/>
              <a:t> </a:t>
            </a:r>
            <a:r>
              <a:rPr lang="hr-HR" sz="1800" b="1" i="0" baseline="0"/>
              <a:t>L</a:t>
            </a:r>
            <a:r>
              <a:rPr lang="hr-HR" sz="1800" b="1" i="0" baseline="-25000"/>
              <a:t>pr2</a:t>
            </a:r>
            <a:r>
              <a:rPr lang="en-US" sz="1800" b="1" i="0" baseline="0"/>
              <a:t> [m]</a:t>
            </a:r>
            <a:r>
              <a:rPr lang="hr-HR" sz="1800" b="1" i="0" baseline="0"/>
              <a:t> o</a:t>
            </a:r>
            <a:endParaRPr lang="hr-HR"/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 - P</a:t>
            </a:r>
            <a:r>
              <a:rPr lang="hr-HR" sz="1800" b="1" i="0" baseline="0"/>
              <a:t>ermonex V19</a:t>
            </a:r>
          </a:p>
          <a:p>
            <a:pPr>
              <a:defRPr sz="1800" baseline="0"/>
            </a:pPr>
            <a:endParaRPr lang="hr-HR"/>
          </a:p>
        </c:rich>
      </c:tx>
      <c:layout>
        <c:manualLayout>
          <c:xMode val="edge"/>
          <c:yMode val="edge"/>
          <c:x val="0.21810445927688329"/>
          <c:y val="3.87045383368962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45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proš.-15-1'!$AQ$29:$AY$29</c:f>
              <c:strCache>
                <c:ptCount val="1"/>
                <c:pt idx="0">
                  <c:v>Dijagram ovisnosti količine eksploziva Q [kg] i nastalog proširenja Lpr2 [dm3] - PERMONEX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0271491847046796"/>
                  <c:y val="0.22165432769914767"/>
                </c:manualLayout>
              </c:layout>
              <c:numFmt formatCode="General" sourceLinked="0"/>
            </c:trendlineLbl>
          </c:trendline>
          <c:xVal>
            <c:numRef>
              <c:f>'Ovisn. kol. eksp. o proš.-15-1'!$M$17:$M$24</c:f>
              <c:numCache>
                <c:formatCode>0.00</c:formatCode>
                <c:ptCount val="8"/>
                <c:pt idx="0">
                  <c:v>0.4</c:v>
                </c:pt>
                <c:pt idx="1">
                  <c:v>0.2</c:v>
                </c:pt>
                <c:pt idx="2">
                  <c:v>0.6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0.4</c:v>
                </c:pt>
                <c:pt idx="7">
                  <c:v>0.2</c:v>
                </c:pt>
              </c:numCache>
            </c:numRef>
          </c:xVal>
          <c:yVal>
            <c:numRef>
              <c:f>'Ovisn. kol. eksp. o proš.-15-1'!$V$17:$V$24</c:f>
              <c:numCache>
                <c:formatCode>0.0000</c:formatCode>
                <c:ptCount val="8"/>
                <c:pt idx="0">
                  <c:v>0.93600000000000005</c:v>
                </c:pt>
                <c:pt idx="1">
                  <c:v>0.55700000000000005</c:v>
                </c:pt>
                <c:pt idx="2">
                  <c:v>1.1040000000000001</c:v>
                </c:pt>
                <c:pt idx="3">
                  <c:v>1.19</c:v>
                </c:pt>
                <c:pt idx="4">
                  <c:v>1.085</c:v>
                </c:pt>
                <c:pt idx="5">
                  <c:v>1.131</c:v>
                </c:pt>
                <c:pt idx="6">
                  <c:v>0.58499999999999996</c:v>
                </c:pt>
                <c:pt idx="7">
                  <c:v>0.505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66-47F7-98D8-4555D2F70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02240"/>
        <c:axId val="203004160"/>
      </c:scatterChart>
      <c:valAx>
        <c:axId val="203002240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3004160"/>
        <c:crosses val="autoZero"/>
        <c:crossBetween val="midCat"/>
      </c:valAx>
      <c:valAx>
        <c:axId val="203004160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 b="1" i="0" u="none" strike="noStrike" baseline="0"/>
                  <a:t>L</a:t>
                </a:r>
                <a:r>
                  <a:rPr lang="hr-HR" sz="1400" b="1" i="0" u="none" strike="noStrike" baseline="-25000"/>
                  <a:t>pr2</a:t>
                </a:r>
                <a:r>
                  <a:rPr lang="hr-HR" sz="1400" b="1" i="0" u="none" strike="noStrike" baseline="0"/>
                  <a:t> </a:t>
                </a:r>
                <a:r>
                  <a:rPr lang="hr-HR" sz="1400"/>
                  <a:t>[m]</a:t>
                </a:r>
              </a:p>
            </c:rich>
          </c:tx>
          <c:layout>
            <c:manualLayout>
              <c:xMode val="edge"/>
              <c:yMode val="edge"/>
              <c:x val="2.0888558296816948E-2"/>
              <c:y val="0.47434992710403023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crossAx val="203002240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/>
              <a:t>Dijagram ovisnosti</a:t>
            </a:r>
            <a:r>
              <a:rPr lang="hr-HR" sz="1800" b="1" i="0" baseline="0"/>
              <a:t> </a:t>
            </a:r>
            <a:r>
              <a:rPr lang="en-US" sz="1800" b="1" i="0" baseline="0"/>
              <a:t>nastalog pro</a:t>
            </a:r>
            <a:r>
              <a:rPr lang="hr-HR" sz="1800" b="1" i="0" baseline="0"/>
              <a:t>širenja</a:t>
            </a:r>
            <a:r>
              <a:rPr lang="en-US" sz="1800" b="1" i="0" baseline="0"/>
              <a:t> </a:t>
            </a:r>
            <a:r>
              <a:rPr lang="hr-HR" sz="1800" b="1" i="0" baseline="0"/>
              <a:t>L</a:t>
            </a:r>
            <a:r>
              <a:rPr lang="hr-HR" sz="1800" b="1" i="0" baseline="-25000"/>
              <a:t>pr2</a:t>
            </a:r>
            <a:r>
              <a:rPr lang="en-US" sz="1800" b="1" i="0" baseline="0"/>
              <a:t> [m]</a:t>
            </a:r>
            <a:r>
              <a:rPr lang="hr-HR" sz="1800" b="1" i="0" baseline="0"/>
              <a:t> o</a:t>
            </a:r>
            <a:endParaRPr lang="hr-HR"/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 - P</a:t>
            </a:r>
            <a:r>
              <a:rPr lang="hr-HR" sz="1800" b="1" i="0" baseline="0"/>
              <a:t>akaex</a:t>
            </a:r>
          </a:p>
          <a:p>
            <a:pPr>
              <a:defRPr sz="1800" baseline="0"/>
            </a:pPr>
            <a:endParaRPr lang="hr-HR"/>
          </a:p>
        </c:rich>
      </c:tx>
      <c:layout>
        <c:manualLayout>
          <c:xMode val="edge"/>
          <c:yMode val="edge"/>
          <c:x val="0.22984884553314094"/>
          <c:y val="4.230838649754191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51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proš.-15-1'!$AQ$31:$AX$31</c:f>
              <c:strCache>
                <c:ptCount val="1"/>
                <c:pt idx="0">
                  <c:v>Dijagram ovisnosti količine eksploziva Q [kg] i  nastalog proširenja Lpr2 [dm3] - PAKAEX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 w="12700">
                <a:solidFill>
                  <a:srgbClr val="0070C0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6592129885017435"/>
                  <c:y val="0.18316327146322392"/>
                </c:manualLayout>
              </c:layout>
              <c:numFmt formatCode="General" sourceLinked="0"/>
            </c:trendlineLbl>
          </c:trendline>
          <c:xVal>
            <c:numRef>
              <c:f>('Ovisn. kol. eksp. o proš.-15-1'!$M$9:$M$16,'Ovisn. kol. eksp. o proš.-15-1'!$M$25)</c:f>
              <c:numCache>
                <c:formatCode>0.00</c:formatCode>
                <c:ptCount val="9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0.2</c:v>
                </c:pt>
              </c:numCache>
            </c:numRef>
          </c:xVal>
          <c:yVal>
            <c:numRef>
              <c:f>('Ovisn. kol. eksp. o proš.-15-1'!$V$9:$V$16,'Ovisn. kol. eksp. o proš.-15-1'!$V$25)</c:f>
              <c:numCache>
                <c:formatCode>0.0000</c:formatCode>
                <c:ptCount val="9"/>
                <c:pt idx="0">
                  <c:v>0.57599999999999996</c:v>
                </c:pt>
                <c:pt idx="1">
                  <c:v>0.57699999999999996</c:v>
                </c:pt>
                <c:pt idx="2">
                  <c:v>0.69799999999999995</c:v>
                </c:pt>
                <c:pt idx="3">
                  <c:v>0.78700000000000003</c:v>
                </c:pt>
                <c:pt idx="4">
                  <c:v>1.0429999999999999</c:v>
                </c:pt>
                <c:pt idx="5">
                  <c:v>0.877</c:v>
                </c:pt>
                <c:pt idx="6">
                  <c:v>0.875</c:v>
                </c:pt>
                <c:pt idx="7">
                  <c:v>1.157</c:v>
                </c:pt>
                <c:pt idx="8">
                  <c:v>0.68700000000000006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FE-4439-843A-FDC4FDEFB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29120"/>
        <c:axId val="203105024"/>
      </c:scatterChart>
      <c:valAx>
        <c:axId val="203029120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3105024"/>
        <c:crosses val="autoZero"/>
        <c:crossBetween val="midCat"/>
      </c:valAx>
      <c:valAx>
        <c:axId val="203105024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 b="1" i="0" u="none" strike="noStrike" baseline="0"/>
                  <a:t>L</a:t>
                </a:r>
                <a:r>
                  <a:rPr lang="hr-HR" sz="1400" b="1" i="0" u="none" strike="noStrike" baseline="-25000"/>
                  <a:t>pr2</a:t>
                </a:r>
                <a:r>
                  <a:rPr lang="hr-HR" sz="1400" b="1" i="0" u="none" strike="noStrike" baseline="0"/>
                  <a:t> </a:t>
                </a:r>
                <a:r>
                  <a:rPr lang="hr-HR" sz="1400"/>
                  <a:t>[m]</a:t>
                </a:r>
              </a:p>
            </c:rich>
          </c:tx>
          <c:layout>
            <c:manualLayout>
              <c:xMode val="edge"/>
              <c:yMode val="edge"/>
              <c:x val="2.0888558296816948E-2"/>
              <c:y val="0.4743499271040304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crossAx val="203029120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/>
              <a:t>Dijagram ovisnosti</a:t>
            </a:r>
            <a:r>
              <a:rPr lang="hr-HR" sz="1800" b="1" i="0" baseline="0"/>
              <a:t> promjera </a:t>
            </a:r>
            <a:r>
              <a:rPr lang="en-US" sz="1800" b="1" i="0" baseline="0"/>
              <a:t>pro</a:t>
            </a:r>
            <a:r>
              <a:rPr lang="hr-HR" sz="1800" b="1" i="0" baseline="0"/>
              <a:t>širenja D</a:t>
            </a:r>
            <a:r>
              <a:rPr lang="hr-HR" sz="1800" b="1" i="0" baseline="-25000"/>
              <a:t>pr</a:t>
            </a:r>
            <a:r>
              <a:rPr lang="en-US" sz="1800" b="1" i="0" baseline="0"/>
              <a:t> [m]</a:t>
            </a:r>
            <a:r>
              <a:rPr lang="hr-HR" sz="1800" b="1" i="0" baseline="0"/>
              <a:t> o</a:t>
            </a:r>
            <a:endParaRPr lang="hr-HR"/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 - P</a:t>
            </a:r>
            <a:r>
              <a:rPr lang="hr-HR" sz="1800" b="1" i="0" baseline="0"/>
              <a:t>ermonex V19 i Pakaex</a:t>
            </a:r>
          </a:p>
          <a:p>
            <a:pPr>
              <a:defRPr sz="1800" baseline="0"/>
            </a:pPr>
            <a:endParaRPr lang="hr-HR"/>
          </a:p>
        </c:rich>
      </c:tx>
      <c:layout>
        <c:manualLayout>
          <c:xMode val="edge"/>
          <c:yMode val="edge"/>
          <c:x val="0.18563158507363584"/>
          <c:y val="4.23385163426889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56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proš.-15-1'!$AQ$33:$AZ$33</c:f>
              <c:strCache>
                <c:ptCount val="1"/>
                <c:pt idx="0">
                  <c:v>Dijagram ovisnosti količine eksploziva Q [kg] i nastalog proširenja Lpr2 [dm3] - PERMONEX i PAKAEX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</c:spPr>
          </c:marker>
          <c:trendline>
            <c:spPr>
              <a:ln w="31750"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40081925628674608"/>
                  <c:y val="0.18502240974082781"/>
                </c:manualLayout>
              </c:layout>
              <c:tx>
                <c:rich>
                  <a:bodyPr/>
                  <a:lstStyle/>
                  <a:p>
                    <a:pPr>
                      <a:defRPr sz="1600" baseline="0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D</a:t>
                    </a:r>
                    <a:r>
                      <a:rPr lang="hr-HR" baseline="-25000"/>
                      <a:t>pr</a:t>
                    </a:r>
                    <a:r>
                      <a:rPr lang="en-US" baseline="0"/>
                      <a:t> = 1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3692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0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5993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8</a:t>
                    </a:r>
                    <a:r>
                      <a:rPr lang="hr-HR" baseline="0"/>
                      <a:t>5</a:t>
                    </a:r>
                  </a:p>
                  <a:p>
                    <a:pPr>
                      <a:defRPr sz="1600" baseline="0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PERMONEX V19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'Ovisn. kol. eksp. o proš.-15-1'!$M$17:$M$24</c:f>
              <c:numCache>
                <c:formatCode>0.00</c:formatCode>
                <c:ptCount val="8"/>
                <c:pt idx="0">
                  <c:v>0.4</c:v>
                </c:pt>
                <c:pt idx="1">
                  <c:v>0.2</c:v>
                </c:pt>
                <c:pt idx="2">
                  <c:v>0.6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0.4</c:v>
                </c:pt>
                <c:pt idx="7">
                  <c:v>0.2</c:v>
                </c:pt>
              </c:numCache>
            </c:numRef>
          </c:xVal>
          <c:yVal>
            <c:numRef>
              <c:f>'Ovisn. kol. eksp. o proš.-15-1'!$V$17:$V$24</c:f>
              <c:numCache>
                <c:formatCode>0.0000</c:formatCode>
                <c:ptCount val="8"/>
                <c:pt idx="0">
                  <c:v>0.93600000000000005</c:v>
                </c:pt>
                <c:pt idx="1">
                  <c:v>0.55700000000000005</c:v>
                </c:pt>
                <c:pt idx="2">
                  <c:v>1.1040000000000001</c:v>
                </c:pt>
                <c:pt idx="3">
                  <c:v>1.19</c:v>
                </c:pt>
                <c:pt idx="4">
                  <c:v>1.085</c:v>
                </c:pt>
                <c:pt idx="5">
                  <c:v>1.131</c:v>
                </c:pt>
                <c:pt idx="6">
                  <c:v>0.58499999999999996</c:v>
                </c:pt>
                <c:pt idx="7">
                  <c:v>0.505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8-4F2A-A348-28BB34D4F87B}"/>
            </c:ext>
          </c:extLst>
        </c:ser>
        <c:ser>
          <c:idx val="1"/>
          <c:order val="1"/>
          <c:tx>
            <c:strRef>
              <c:f>'Ovisn. kol. eksp. o proš.-15-1'!$AQ$33:$AZ$33</c:f>
              <c:strCache>
                <c:ptCount val="1"/>
                <c:pt idx="0">
                  <c:v>Dijagram ovisnosti količine eksploziva Q [kg] i nastalog proširenja Lpr2 [dm3] - PERMONEX i PAKAEX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</c:spPr>
          </c:marker>
          <c:trendline>
            <c:spPr>
              <a:ln w="31750">
                <a:solidFill>
                  <a:srgbClr val="0070C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27902945963191589"/>
                  <c:y val="0.23017684074089864"/>
                </c:manualLayout>
              </c:layout>
              <c:tx>
                <c:rich>
                  <a:bodyPr/>
                  <a:lstStyle/>
                  <a:p>
                    <a:pPr>
                      <a:defRPr sz="1600" baseline="0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D</a:t>
                    </a:r>
                    <a:r>
                      <a:rPr lang="hr-HR" baseline="-25000"/>
                      <a:t>pr</a:t>
                    </a:r>
                    <a:r>
                      <a:rPr lang="en-US" baseline="0"/>
                      <a:t> = 1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0493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0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3394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81</a:t>
                    </a:r>
                    <a:endParaRPr lang="hr-HR" baseline="0"/>
                  </a:p>
                  <a:p>
                    <a:pPr>
                      <a:defRPr sz="1600" baseline="0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PAKAEX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('Ovisn. kol. eksp. o proš.-15-1'!$M$9:$M$16,'Ovisn. kol. eksp. o proš.-15-1'!$M$25)</c:f>
              <c:numCache>
                <c:formatCode>0.00</c:formatCode>
                <c:ptCount val="9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0.2</c:v>
                </c:pt>
              </c:numCache>
            </c:numRef>
          </c:xVal>
          <c:yVal>
            <c:numRef>
              <c:f>('Ovisn. kol. eksp. o proš.-15-1'!$V$9:$V$16,'Ovisn. kol. eksp. o proš.-15-1'!$V$25)</c:f>
              <c:numCache>
                <c:formatCode>0.0000</c:formatCode>
                <c:ptCount val="9"/>
                <c:pt idx="0">
                  <c:v>0.57599999999999996</c:v>
                </c:pt>
                <c:pt idx="1">
                  <c:v>0.57699999999999996</c:v>
                </c:pt>
                <c:pt idx="2">
                  <c:v>0.69799999999999995</c:v>
                </c:pt>
                <c:pt idx="3">
                  <c:v>0.78700000000000003</c:v>
                </c:pt>
                <c:pt idx="4">
                  <c:v>1.0429999999999999</c:v>
                </c:pt>
                <c:pt idx="5">
                  <c:v>0.877</c:v>
                </c:pt>
                <c:pt idx="6">
                  <c:v>0.875</c:v>
                </c:pt>
                <c:pt idx="7">
                  <c:v>1.157</c:v>
                </c:pt>
                <c:pt idx="8">
                  <c:v>0.68700000000000006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98-4F2A-A348-28BB34D4F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60192"/>
        <c:axId val="203174656"/>
      </c:scatterChart>
      <c:valAx>
        <c:axId val="203160192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3174656"/>
        <c:crosses val="autoZero"/>
        <c:crossBetween val="midCat"/>
      </c:valAx>
      <c:valAx>
        <c:axId val="203174656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 b="1" i="0" u="none" strike="noStrike" baseline="0"/>
                  <a:t>D</a:t>
                </a:r>
                <a:r>
                  <a:rPr lang="hr-HR" sz="1400" b="1" i="0" u="none" strike="noStrike" baseline="-25000"/>
                  <a:t>pr</a:t>
                </a:r>
                <a:r>
                  <a:rPr lang="hr-HR" sz="1400" b="1" i="0" u="none" strike="noStrike" baseline="0"/>
                  <a:t> </a:t>
                </a:r>
                <a:r>
                  <a:rPr lang="hr-HR" sz="1400"/>
                  <a:t>[m]</a:t>
                </a:r>
              </a:p>
            </c:rich>
          </c:tx>
          <c:layout>
            <c:manualLayout>
              <c:xMode val="edge"/>
              <c:yMode val="edge"/>
              <c:x val="2.0888558296816948E-2"/>
              <c:y val="0.47434992710403051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crossAx val="203160192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800" b="1" i="0" baseline="0"/>
              <a:t>Ovisnost brzine oscilacija tla PPV [mm/s] </a:t>
            </a:r>
            <a:r>
              <a:rPr lang="hr-HR" sz="1800" b="1" i="0" baseline="0"/>
              <a:t>o</a:t>
            </a:r>
            <a:r>
              <a:rPr lang="en-US" sz="1800" b="1" i="0" baseline="0"/>
              <a:t> </a:t>
            </a:r>
            <a:endParaRPr lang="hr-HR" sz="1800" b="1" i="0" baseline="0"/>
          </a:p>
          <a:p>
            <a:pPr>
              <a:defRPr sz="1600"/>
            </a:pPr>
            <a:r>
              <a:rPr lang="en-US" sz="1800" b="1" i="0" baseline="0"/>
              <a:t>reduciran</a:t>
            </a:r>
            <a:r>
              <a:rPr lang="hr-HR" sz="1800" b="1" i="0" baseline="0"/>
              <a:t>oj</a:t>
            </a:r>
            <a:r>
              <a:rPr lang="en-US" sz="1800" b="1" i="0" baseline="0"/>
              <a:t> udaljenosti SD [m/kg</a:t>
            </a:r>
            <a:r>
              <a:rPr lang="en-US" sz="1800" b="1" i="0" baseline="30000"/>
              <a:t>2</a:t>
            </a:r>
            <a:r>
              <a:rPr lang="en-US" sz="1800" b="1" i="0" baseline="0"/>
              <a:t>]</a:t>
            </a:r>
            <a:endParaRPr lang="hr-HR" sz="1800" b="1" i="0" baseline="0"/>
          </a:p>
          <a:p>
            <a:pPr>
              <a:defRPr sz="1600"/>
            </a:pPr>
            <a:endParaRPr lang="hr-HR" sz="1600"/>
          </a:p>
        </c:rich>
      </c:tx>
      <c:layout>
        <c:manualLayout>
          <c:xMode val="edge"/>
          <c:yMode val="edge"/>
          <c:x val="0.25970257298342186"/>
          <c:y val="2.62375731789545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0553514761503E-2"/>
          <c:y val="0.14873672018183362"/>
          <c:w val="0.74399692730089306"/>
          <c:h val="0.74174671428403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'Instantel_31-08-2016'!$J$2:$O$2</c:f>
              <c:strCache>
                <c:ptCount val="1"/>
                <c:pt idx="0">
                  <c:v>Ovisnost brzine oscilacija tla (PPV [mm/s]) i reducirane udaljenosti (SD [m/kg2])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34326137703365067"/>
                  <c:y val="-8.2499804836027493E-2"/>
                </c:manualLayout>
              </c:layout>
              <c:numFmt formatCode="General" sourceLinked="0"/>
            </c:trendlineLbl>
          </c:trendline>
          <c:xVal>
            <c:numRef>
              <c:f>('Instantel_31-08-2016'!$G$8:$G$11,'Instantel_31-08-2016'!$G$13:$G$16,'Instantel_31-08-2016'!$G$18:$G$21)</c:f>
              <c:numCache>
                <c:formatCode>0.00</c:formatCode>
                <c:ptCount val="12"/>
                <c:pt idx="0">
                  <c:v>42.6</c:v>
                </c:pt>
                <c:pt idx="1">
                  <c:v>43.37</c:v>
                </c:pt>
                <c:pt idx="2">
                  <c:v>44.63</c:v>
                </c:pt>
                <c:pt idx="3">
                  <c:v>46.34</c:v>
                </c:pt>
                <c:pt idx="4">
                  <c:v>37.840000000000003</c:v>
                </c:pt>
                <c:pt idx="5">
                  <c:v>38.82</c:v>
                </c:pt>
                <c:pt idx="6">
                  <c:v>40.4</c:v>
                </c:pt>
                <c:pt idx="7">
                  <c:v>42.51</c:v>
                </c:pt>
                <c:pt idx="8">
                  <c:v>17.04</c:v>
                </c:pt>
                <c:pt idx="9">
                  <c:v>19.420000000000002</c:v>
                </c:pt>
                <c:pt idx="10">
                  <c:v>22.86</c:v>
                </c:pt>
                <c:pt idx="11">
                  <c:v>26.93</c:v>
                </c:pt>
              </c:numCache>
            </c:numRef>
          </c:xVal>
          <c:yVal>
            <c:numRef>
              <c:f>('Instantel_31-08-2016'!$D$8:$D$11,'Instantel_31-08-2016'!$D$13:$D$16,'Instantel_31-08-2016'!$D$18:$D$21)</c:f>
              <c:numCache>
                <c:formatCode>0.00</c:formatCode>
                <c:ptCount val="12"/>
                <c:pt idx="0">
                  <c:v>28.45</c:v>
                </c:pt>
                <c:pt idx="1">
                  <c:v>25.92</c:v>
                </c:pt>
                <c:pt idx="2">
                  <c:v>21.11</c:v>
                </c:pt>
                <c:pt idx="3">
                  <c:v>19.7</c:v>
                </c:pt>
                <c:pt idx="4">
                  <c:v>25.7</c:v>
                </c:pt>
                <c:pt idx="5">
                  <c:v>24.53</c:v>
                </c:pt>
                <c:pt idx="6">
                  <c:v>26</c:v>
                </c:pt>
                <c:pt idx="7">
                  <c:v>21.28</c:v>
                </c:pt>
                <c:pt idx="8">
                  <c:v>96.92</c:v>
                </c:pt>
                <c:pt idx="9">
                  <c:v>71.209999999999994</c:v>
                </c:pt>
                <c:pt idx="10">
                  <c:v>33.53</c:v>
                </c:pt>
                <c:pt idx="11">
                  <c:v>29.09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C-4B20-9D50-0DE478D52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43360"/>
        <c:axId val="203345280"/>
      </c:scatterChart>
      <c:valAx>
        <c:axId val="203343360"/>
        <c:scaling>
          <c:logBase val="10"/>
          <c:orientation val="minMax"/>
          <c:min val="10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/>
                  <a:t>SD [m/kg</a:t>
                </a:r>
                <a:r>
                  <a:rPr lang="hr-HR" sz="1400" baseline="30000"/>
                  <a:t>2</a:t>
                </a:r>
                <a:r>
                  <a:rPr lang="hr-HR" sz="1400"/>
                  <a:t>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03345280"/>
        <c:crosses val="autoZero"/>
        <c:crossBetween val="midCat"/>
      </c:valAx>
      <c:valAx>
        <c:axId val="203345280"/>
        <c:scaling>
          <c:logBase val="10"/>
          <c:orientation val="minMax"/>
        </c:scaling>
        <c:delete val="0"/>
        <c:axPos val="l"/>
        <c:majorGridlines>
          <c:spPr>
            <a:ln w="12700">
              <a:solidFill>
                <a:sysClr val="windowText" lastClr="000000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/>
                  <a:t>PPV [mm/s]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03343360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aseline="0">
          <a:latin typeface="Times New Roman" pitchFamily="18" charset="0"/>
        </a:defRPr>
      </a:pPr>
      <a:endParaRPr lang="en-US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aseline="0"/>
            </a:pPr>
            <a:r>
              <a:rPr lang="en-US" sz="1800" b="1" i="0" baseline="0"/>
              <a:t>Ovisnost dozvoljene količine </a:t>
            </a:r>
            <a:r>
              <a:rPr lang="hr-HR" sz="1800" b="1" i="0" baseline="0"/>
              <a:t>eksplozivnog punjenja</a:t>
            </a:r>
            <a:r>
              <a:rPr lang="en-US" sz="1800" b="1" i="0" baseline="0"/>
              <a:t> Q [kg] </a:t>
            </a:r>
            <a:r>
              <a:rPr lang="hr-HR" sz="1800" b="1" i="0" baseline="0"/>
              <a:t>o</a:t>
            </a:r>
            <a:endParaRPr lang="hr-HR" sz="1600"/>
          </a:p>
          <a:p>
            <a:pPr>
              <a:defRPr sz="1600" baseline="0"/>
            </a:pPr>
            <a:r>
              <a:rPr lang="en-US" sz="1800" b="1" i="0" baseline="0"/>
              <a:t>udaljenosti </a:t>
            </a:r>
            <a:r>
              <a:rPr lang="hr-HR" sz="1800" b="1" i="0" baseline="0"/>
              <a:t>od </a:t>
            </a:r>
            <a:r>
              <a:rPr lang="en-US" sz="1800" b="1" i="0" baseline="0"/>
              <a:t>objekta D [m]</a:t>
            </a:r>
            <a:endParaRPr lang="hr-HR" sz="1800" b="1" i="0" baseline="0"/>
          </a:p>
          <a:p>
            <a:pPr>
              <a:defRPr sz="1600" baseline="0"/>
            </a:pPr>
            <a:endParaRPr lang="hr-HR" sz="1800" b="1" i="0" baseline="0"/>
          </a:p>
        </c:rich>
      </c:tx>
      <c:layout>
        <c:manualLayout>
          <c:xMode val="edge"/>
          <c:yMode val="edge"/>
          <c:x val="0.19658573505367977"/>
          <c:y val="3.28963719146838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897154032216914E-2"/>
          <c:y val="0.16181791848411131"/>
          <c:w val="0.7427433688436007"/>
          <c:h val="0.72201587682062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'Ovis. kol. ekspl. o udalj.-16'!$T$11</c:f>
              <c:strCache>
                <c:ptCount val="1"/>
                <c:pt idx="0">
                  <c:v>Ovisnost dozvoljene količine eksploziva Q [kg] u ovisnosti od udaljenosti objekta D [m]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4F81BD"/>
              </a:solidFill>
              <a:ln w="12700">
                <a:solidFill>
                  <a:srgbClr val="4F81BD"/>
                </a:solidFill>
              </a:ln>
            </c:spPr>
          </c:marker>
          <c:xVal>
            <c:numRef>
              <c:f>'Ovis. kol. ekspl. o udalj.-16'!$O$14:$O$21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</c:numCache>
            </c:numRef>
          </c:xVal>
          <c:yVal>
            <c:numRef>
              <c:f>'Ovis. kol. ekspl. o udalj.-16'!$R$14:$R$21</c:f>
              <c:numCache>
                <c:formatCode>0.0000</c:formatCode>
                <c:ptCount val="8"/>
                <c:pt idx="0">
                  <c:v>9.3404565264716688E-4</c:v>
                </c:pt>
                <c:pt idx="1">
                  <c:v>3.7361826105886675E-3</c:v>
                </c:pt>
                <c:pt idx="2">
                  <c:v>1.494473044235467E-2</c:v>
                </c:pt>
                <c:pt idx="3">
                  <c:v>9.340456526471666E-2</c:v>
                </c:pt>
                <c:pt idx="4">
                  <c:v>0.37361826105886664</c:v>
                </c:pt>
                <c:pt idx="5">
                  <c:v>0.84064108738245003</c:v>
                </c:pt>
                <c:pt idx="6">
                  <c:v>1.4944730442354666</c:v>
                </c:pt>
                <c:pt idx="7">
                  <c:v>2.3351141316179169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3-454D-8667-5473B5B8C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25280"/>
        <c:axId val="203433472"/>
      </c:scatterChart>
      <c:valAx>
        <c:axId val="201825280"/>
        <c:scaling>
          <c:orientation val="minMax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D [m]</a:t>
                </a:r>
              </a:p>
            </c:rich>
          </c:tx>
          <c:layout>
            <c:manualLayout>
              <c:xMode val="edge"/>
              <c:yMode val="edge"/>
              <c:x val="0.42204526787093083"/>
              <c:y val="0.9414779216552393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203433472"/>
        <c:crosses val="autoZero"/>
        <c:crossBetween val="midCat"/>
      </c:valAx>
      <c:valAx>
        <c:axId val="203433472"/>
        <c:scaling>
          <c:orientation val="minMax"/>
        </c:scaling>
        <c:delete val="0"/>
        <c:axPos val="l"/>
        <c:majorGridlines>
          <c:spPr>
            <a:ln w="12700">
              <a:solidFill>
                <a:sysClr val="windowText" lastClr="000000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layout>
            <c:manualLayout>
              <c:xMode val="edge"/>
              <c:yMode val="edge"/>
              <c:x val="6.2134939014976947E-3"/>
              <c:y val="0.49394211632371698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201825280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/>
              <a:t>Dijagram ovisnosti volumena nastalog proširenja V</a:t>
            </a:r>
            <a:r>
              <a:rPr lang="hr-HR" sz="1800" b="1" i="0" baseline="-25000"/>
              <a:t>pr</a:t>
            </a:r>
            <a:r>
              <a:rPr lang="en-US" sz="1800" b="1" i="0" baseline="0"/>
              <a:t> [dm</a:t>
            </a:r>
            <a:r>
              <a:rPr lang="en-US" sz="1800" b="1" i="0" baseline="30000"/>
              <a:t>3</a:t>
            </a:r>
            <a:r>
              <a:rPr lang="en-US" sz="1800" b="1" i="0" baseline="0"/>
              <a:t>]</a:t>
            </a:r>
            <a:r>
              <a:rPr lang="hr-HR" sz="1800" b="1" i="0" baseline="0"/>
              <a:t> o</a:t>
            </a:r>
            <a:endParaRPr lang="hr-HR"/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</a:t>
            </a:r>
            <a:r>
              <a:rPr lang="hr-HR" sz="1800" b="1" i="0" baseline="0"/>
              <a:t> </a:t>
            </a:r>
            <a:r>
              <a:rPr lang="en-US" sz="1800" b="1" i="0" baseline="0"/>
              <a:t>- P</a:t>
            </a:r>
            <a:r>
              <a:rPr lang="hr-HR" sz="1800" b="1" i="0" baseline="0"/>
              <a:t>ermonex V19</a:t>
            </a:r>
          </a:p>
          <a:p>
            <a:pPr>
              <a:defRPr sz="1800" baseline="0"/>
            </a:pPr>
            <a:endParaRPr lang="hr-HR"/>
          </a:p>
        </c:rich>
      </c:tx>
      <c:layout>
        <c:manualLayout>
          <c:xMode val="edge"/>
          <c:yMode val="edge"/>
          <c:x val="0.19765223961539641"/>
          <c:y val="3.5988482600556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37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proš.-16-1'!$B$22:$J$22</c:f>
              <c:strCache>
                <c:ptCount val="1"/>
                <c:pt idx="0">
                  <c:v>Dijagram ovisnosti količine eksploziva Q [kg] i volumena nastalog proširenja V [dm3] - PERMONEX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19244508358396736"/>
                  <c:y val="0.19018140104602121"/>
                </c:manualLayout>
              </c:layout>
              <c:numFmt formatCode="General" sourceLinked="0"/>
            </c:trendlineLbl>
          </c:trendline>
          <c:xVal>
            <c:numRef>
              <c:f>'Ovisn. kol. eksp. o proš.-16-1'!$M$14:$M$19</c:f>
              <c:numCache>
                <c:formatCode>0.00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0.6</c:v>
                </c:pt>
              </c:numCache>
            </c:numRef>
          </c:xVal>
          <c:yVal>
            <c:numRef>
              <c:f>'Ovisn. kol. eksp. o proš.-16-1'!$P$14:$P$19</c:f>
              <c:numCache>
                <c:formatCode>0.00</c:formatCode>
                <c:ptCount val="6"/>
                <c:pt idx="0">
                  <c:v>148</c:v>
                </c:pt>
                <c:pt idx="1">
                  <c:v>281.5</c:v>
                </c:pt>
                <c:pt idx="2">
                  <c:v>769.5</c:v>
                </c:pt>
                <c:pt idx="3">
                  <c:v>740.5</c:v>
                </c:pt>
                <c:pt idx="4">
                  <c:v>722.7</c:v>
                </c:pt>
                <c:pt idx="5">
                  <c:v>615.04999999999995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9-47D3-84F1-20B891619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73504"/>
        <c:axId val="203575680"/>
      </c:scatterChart>
      <c:valAx>
        <c:axId val="203573504"/>
        <c:scaling>
          <c:orientation val="minMax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3575680"/>
        <c:crosses val="autoZero"/>
        <c:crossBetween val="midCat"/>
      </c:valAx>
      <c:valAx>
        <c:axId val="203575680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 b="1" i="0" u="none" strike="noStrike" baseline="0"/>
                  <a:t>V</a:t>
                </a:r>
                <a:r>
                  <a:rPr lang="hr-HR" sz="1400" b="1" i="0" u="none" strike="noStrike" baseline="-25000"/>
                  <a:t>pr</a:t>
                </a:r>
                <a:r>
                  <a:rPr lang="hr-HR" sz="1400"/>
                  <a:t> [dm</a:t>
                </a:r>
                <a:r>
                  <a:rPr lang="hr-HR" sz="1400" baseline="30000"/>
                  <a:t>3</a:t>
                </a:r>
                <a:r>
                  <a:rPr lang="hr-HR" sz="1400"/>
                  <a:t>]</a:t>
                </a:r>
              </a:p>
            </c:rich>
          </c:tx>
          <c:layout>
            <c:manualLayout>
              <c:xMode val="edge"/>
              <c:yMode val="edge"/>
              <c:x val="2.4214908167699802E-2"/>
              <c:y val="0.4752565207268388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203573504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aseline="0"/>
            </a:pPr>
            <a:r>
              <a:rPr lang="en-US" sz="1800" b="1" i="0" baseline="0"/>
              <a:t>Dijagram ovisnosti volumena nastalog proširenja V</a:t>
            </a:r>
            <a:r>
              <a:rPr lang="hr-HR" sz="1800" b="1" i="0" baseline="-25000"/>
              <a:t>pr</a:t>
            </a:r>
            <a:r>
              <a:rPr lang="en-US" sz="1800" b="1" i="0" baseline="0"/>
              <a:t> [dm</a:t>
            </a:r>
            <a:r>
              <a:rPr lang="en-US" sz="1800" b="1" i="0" baseline="30000"/>
              <a:t>3</a:t>
            </a:r>
            <a:r>
              <a:rPr lang="en-US" sz="1800" b="1" i="0" baseline="0"/>
              <a:t>]</a:t>
            </a:r>
            <a:r>
              <a:rPr lang="hr-HR" sz="1800" b="1" i="0" baseline="0"/>
              <a:t> o</a:t>
            </a:r>
            <a:endParaRPr lang="hr-HR" sz="1600"/>
          </a:p>
          <a:p>
            <a:pPr>
              <a:defRPr sz="1600" baseline="0"/>
            </a:pPr>
            <a:r>
              <a:rPr lang="hr-HR" sz="1600" b="1" i="0" u="none" strike="noStrike" baseline="0"/>
              <a:t>masi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</a:t>
            </a:r>
            <a:r>
              <a:rPr lang="hr-HR" sz="1800" b="1" i="0" baseline="0"/>
              <a:t> </a:t>
            </a:r>
            <a:r>
              <a:rPr lang="en-US" sz="1800" b="1" i="0" baseline="0"/>
              <a:t>- P</a:t>
            </a:r>
            <a:r>
              <a:rPr lang="hr-HR" sz="1800" b="1" i="0" baseline="0"/>
              <a:t>akaex</a:t>
            </a:r>
          </a:p>
          <a:p>
            <a:pPr>
              <a:defRPr sz="1600" baseline="0"/>
            </a:pPr>
            <a:endParaRPr lang="hr-HR" sz="1600"/>
          </a:p>
        </c:rich>
      </c:tx>
      <c:layout>
        <c:manualLayout>
          <c:xMode val="edge"/>
          <c:yMode val="edge"/>
          <c:x val="0.19663513063888635"/>
          <c:y val="3.77197298007750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45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proš.-16-1'!$B$24:$J$24</c:f>
              <c:strCache>
                <c:ptCount val="1"/>
                <c:pt idx="0">
                  <c:v>Dijagram ovisnosti količine eksploziva Q [kg] i volumena nastalog proširenja V [dm3] - PAKAEX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4323836430171691"/>
                  <c:y val="0.20934231561706412"/>
                </c:manualLayout>
              </c:layout>
              <c:numFmt formatCode="General" sourceLinked="0"/>
            </c:trendlineLbl>
          </c:trendline>
          <c:xVal>
            <c:numRef>
              <c:f>'Ovisn. kol. eksp. o proš.-16-1'!$M$9:$M$13</c:f>
              <c:numCache>
                <c:formatCode>0.00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'Ovisn. kol. eksp. o proš.-16-1'!$P$9:$P$13</c:f>
              <c:numCache>
                <c:formatCode>0.00</c:formatCode>
                <c:ptCount val="5"/>
                <c:pt idx="0">
                  <c:v>117.5</c:v>
                </c:pt>
                <c:pt idx="1">
                  <c:v>298</c:v>
                </c:pt>
                <c:pt idx="2">
                  <c:v>378.5</c:v>
                </c:pt>
                <c:pt idx="3">
                  <c:v>519</c:v>
                </c:pt>
                <c:pt idx="4">
                  <c:v>809.5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D-4628-A6E2-337014BA6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98624"/>
        <c:axId val="203500160"/>
      </c:scatterChart>
      <c:valAx>
        <c:axId val="203498624"/>
        <c:scaling>
          <c:orientation val="minMax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3500160"/>
        <c:crosses val="autoZero"/>
        <c:crossBetween val="midCat"/>
      </c:valAx>
      <c:valAx>
        <c:axId val="203500160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 b="1" i="0" u="none" strike="noStrike" baseline="0"/>
                  <a:t>V</a:t>
                </a:r>
                <a:r>
                  <a:rPr lang="hr-HR" sz="1400" b="1" i="0" u="none" strike="noStrike" baseline="-25000"/>
                  <a:t>pr</a:t>
                </a:r>
                <a:r>
                  <a:rPr lang="hr-HR" sz="1400"/>
                  <a:t> [dm</a:t>
                </a:r>
                <a:r>
                  <a:rPr lang="hr-HR" sz="1400" baseline="30000"/>
                  <a:t>3</a:t>
                </a:r>
                <a:r>
                  <a:rPr lang="hr-HR" sz="1400"/>
                  <a:t>]</a:t>
                </a:r>
              </a:p>
            </c:rich>
          </c:tx>
          <c:layout>
            <c:manualLayout>
              <c:xMode val="edge"/>
              <c:yMode val="edge"/>
              <c:x val="2.1025962605591891E-2"/>
              <c:y val="0.47334843778352631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2034986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aseline="0"/>
            </a:pPr>
            <a:r>
              <a:rPr lang="en-US" sz="2400" b="1" i="0" baseline="0"/>
              <a:t>Dijagram ovisnosti volumena nastalog proširenja V</a:t>
            </a:r>
            <a:r>
              <a:rPr lang="hr-HR" sz="2400" b="1" i="0" baseline="-25000"/>
              <a:t>pr</a:t>
            </a:r>
            <a:r>
              <a:rPr lang="en-US" sz="2400" b="1" i="0" baseline="0"/>
              <a:t> [dm</a:t>
            </a:r>
            <a:r>
              <a:rPr lang="en-US" sz="2400" b="1" i="0" baseline="30000"/>
              <a:t>3</a:t>
            </a:r>
            <a:r>
              <a:rPr lang="en-US" sz="2400" b="1" i="0" baseline="0"/>
              <a:t>]</a:t>
            </a:r>
            <a:r>
              <a:rPr lang="hr-HR" sz="2400" b="1" i="0" baseline="0"/>
              <a:t> o</a:t>
            </a:r>
            <a:endParaRPr lang="hr-HR" sz="2400"/>
          </a:p>
          <a:p>
            <a:pPr>
              <a:defRPr sz="2400" baseline="0"/>
            </a:pPr>
            <a:r>
              <a:rPr lang="hr-HR" sz="2400" b="1" i="0" u="none" strike="noStrike" baseline="0"/>
              <a:t>masi</a:t>
            </a:r>
            <a:r>
              <a:rPr lang="en-US" sz="2400" b="1" i="0" baseline="0"/>
              <a:t> eksploziv</a:t>
            </a:r>
            <a:r>
              <a:rPr lang="hr-HR" sz="2400" b="1" i="0" baseline="0"/>
              <a:t>nog punjenja</a:t>
            </a:r>
            <a:r>
              <a:rPr lang="en-US" sz="2400" b="1" i="0" baseline="0"/>
              <a:t> Q [kg]</a:t>
            </a:r>
            <a:r>
              <a:rPr lang="hr-HR" sz="2400" b="1" i="0" baseline="0"/>
              <a:t> </a:t>
            </a:r>
            <a:r>
              <a:rPr lang="en-US" sz="2400" b="1" i="0" baseline="0"/>
              <a:t>- P</a:t>
            </a:r>
            <a:r>
              <a:rPr lang="hr-HR" sz="2400" b="1" i="0" baseline="0"/>
              <a:t>ermonex V19 i Pakaex</a:t>
            </a:r>
          </a:p>
          <a:p>
            <a:pPr>
              <a:defRPr sz="2400" baseline="0"/>
            </a:pPr>
            <a:endParaRPr lang="hr-HR" sz="2400"/>
          </a:p>
        </c:rich>
      </c:tx>
      <c:layout>
        <c:manualLayout>
          <c:xMode val="edge"/>
          <c:yMode val="edge"/>
          <c:x val="0.11353165793966398"/>
          <c:y val="2.223963660822977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51"/>
          <c:w val="0.71422688397370482"/>
          <c:h val="0.697786759068017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proš.-16-1'!$B$26:$K$26</c:f>
              <c:strCache>
                <c:ptCount val="1"/>
                <c:pt idx="0">
                  <c:v>Dijagram ovisnosti količine eksploziva Q [kg] i volumena nastalog proširenja V [dm3] - PERMONEX i PAKAEX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0"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43830394485682095"/>
                  <c:y val="0.15537423369071929"/>
                </c:manualLayout>
              </c:layout>
              <c:tx>
                <c:rich>
                  <a:bodyPr/>
                  <a:lstStyle/>
                  <a:p>
                    <a:pPr>
                      <a:defRPr sz="2200" baseline="0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V</a:t>
                    </a:r>
                    <a:r>
                      <a:rPr lang="hr-HR" baseline="-25000"/>
                      <a:t>pr</a:t>
                    </a:r>
                    <a:r>
                      <a:rPr lang="en-US" baseline="0"/>
                      <a:t> = 1069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6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1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2408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93</a:t>
                    </a:r>
                    <a:endParaRPr lang="hr-HR" baseline="0"/>
                  </a:p>
                  <a:p>
                    <a:pPr>
                      <a:defRPr sz="2200" baseline="0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PERMONEX V19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'Ovisn. kol. eksp. o proš.-16-1'!$M$14:$M$19</c:f>
              <c:numCache>
                <c:formatCode>0.00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0.6</c:v>
                </c:pt>
              </c:numCache>
            </c:numRef>
          </c:xVal>
          <c:yVal>
            <c:numRef>
              <c:f>'Ovisn. kol. eksp. o proš.-16-1'!$P$14:$P$19</c:f>
              <c:numCache>
                <c:formatCode>0.00</c:formatCode>
                <c:ptCount val="6"/>
                <c:pt idx="0">
                  <c:v>148</c:v>
                </c:pt>
                <c:pt idx="1">
                  <c:v>281.5</c:v>
                </c:pt>
                <c:pt idx="2">
                  <c:v>769.5</c:v>
                </c:pt>
                <c:pt idx="3">
                  <c:v>740.5</c:v>
                </c:pt>
                <c:pt idx="4">
                  <c:v>722.7</c:v>
                </c:pt>
                <c:pt idx="5">
                  <c:v>615.04999999999995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B-4235-8153-016933968F11}"/>
            </c:ext>
          </c:extLst>
        </c:ser>
        <c:ser>
          <c:idx val="1"/>
          <c:order val="1"/>
          <c:tx>
            <c:strRef>
              <c:f>'Ovisn. kol. eksp. o proš.-16-1'!$B$26:$K$26</c:f>
              <c:strCache>
                <c:ptCount val="1"/>
                <c:pt idx="0">
                  <c:v>Dijagram ovisnosti količine eksploziva Q [kg] i volumena nastalog proširenja V [dm3] - PERMONEX i PAKAEX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</c:spPr>
          </c:marker>
          <c:trendline>
            <c:spPr>
              <a:ln w="31750">
                <a:solidFill>
                  <a:srgbClr val="0070C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31272853118181243"/>
                  <c:y val="0.33506590758847282"/>
                </c:manualLayout>
              </c:layout>
              <c:tx>
                <c:rich>
                  <a:bodyPr/>
                  <a:lstStyle/>
                  <a:p>
                    <a:pPr>
                      <a:defRPr sz="2200" baseline="0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V</a:t>
                    </a:r>
                    <a:r>
                      <a:rPr lang="hr-HR" baseline="-25000"/>
                      <a:t>pr</a:t>
                    </a:r>
                    <a:r>
                      <a:rPr lang="en-US" baseline="0"/>
                      <a:t> = 736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39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1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123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9</a:t>
                    </a:r>
                    <a:r>
                      <a:rPr lang="hr-HR" baseline="0"/>
                      <a:t>8</a:t>
                    </a:r>
                  </a:p>
                  <a:p>
                    <a:pPr>
                      <a:defRPr sz="2200" baseline="0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PAKAEX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'Ovisn. kol. eksp. o proš.-16-1'!$M$9:$M$13</c:f>
              <c:numCache>
                <c:formatCode>0.00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'Ovisn. kol. eksp. o proš.-16-1'!$P$9:$P$13</c:f>
              <c:numCache>
                <c:formatCode>0.00</c:formatCode>
                <c:ptCount val="5"/>
                <c:pt idx="0">
                  <c:v>117.5</c:v>
                </c:pt>
                <c:pt idx="1">
                  <c:v>298</c:v>
                </c:pt>
                <c:pt idx="2">
                  <c:v>378.5</c:v>
                </c:pt>
                <c:pt idx="3">
                  <c:v>519</c:v>
                </c:pt>
                <c:pt idx="4">
                  <c:v>809.5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AB-4235-8153-01693396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21120"/>
        <c:axId val="203623040"/>
      </c:scatterChart>
      <c:valAx>
        <c:axId val="203621120"/>
        <c:scaling>
          <c:orientation val="minMax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hr-HR" sz="2000" baseline="0"/>
                  <a:t>Q [kg]</a:t>
                </a:r>
              </a:p>
            </c:rich>
          </c:tx>
          <c:layout>
            <c:manualLayout>
              <c:xMode val="edge"/>
              <c:yMode val="edge"/>
              <c:x val="0.40940436665553176"/>
              <c:y val="0.93466556566276859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sz="1800" b="0"/>
            </a:pPr>
            <a:endParaRPr lang="en-US"/>
          </a:p>
        </c:txPr>
        <c:crossAx val="203623040"/>
        <c:crosses val="autoZero"/>
        <c:crossBetween val="midCat"/>
      </c:valAx>
      <c:valAx>
        <c:axId val="203623040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2000"/>
                </a:pPr>
                <a:r>
                  <a:rPr lang="hr-HR" sz="2000" b="1" i="0" u="none" strike="noStrike" baseline="0"/>
                  <a:t>V</a:t>
                </a:r>
                <a:r>
                  <a:rPr lang="hr-HR" sz="2000" b="1" i="0" u="none" strike="noStrike" baseline="-25000"/>
                  <a:t>pr</a:t>
                </a:r>
                <a:r>
                  <a:rPr lang="hr-HR" sz="2000"/>
                  <a:t> [dm</a:t>
                </a:r>
                <a:r>
                  <a:rPr lang="hr-HR" sz="2000" baseline="30000"/>
                  <a:t>3</a:t>
                </a:r>
                <a:r>
                  <a:rPr lang="hr-HR" sz="2000"/>
                  <a:t>]</a:t>
                </a:r>
              </a:p>
            </c:rich>
          </c:tx>
          <c:layout>
            <c:manualLayout>
              <c:xMode val="edge"/>
              <c:yMode val="edge"/>
              <c:x val="8.1424833974021206E-3"/>
              <c:y val="0.47334847502520266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800" b="0"/>
            </a:pPr>
            <a:endParaRPr lang="en-US"/>
          </a:p>
        </c:txPr>
        <c:crossAx val="203621120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/>
              <a:t>Dijagram ovisnosti</a:t>
            </a:r>
            <a:r>
              <a:rPr lang="hr-HR" sz="1800" b="1" i="0" baseline="0"/>
              <a:t> </a:t>
            </a:r>
            <a:r>
              <a:rPr lang="en-US" sz="1800" b="1" i="0" baseline="0"/>
              <a:t>nastalog pro</a:t>
            </a:r>
            <a:r>
              <a:rPr lang="hr-HR" sz="1800" b="1" i="0" baseline="0"/>
              <a:t>dubljenja</a:t>
            </a:r>
            <a:r>
              <a:rPr lang="en-US" sz="1800" b="1" i="0" baseline="0"/>
              <a:t> </a:t>
            </a:r>
            <a:r>
              <a:rPr lang="hr-HR" sz="1800" b="1" i="0" baseline="0"/>
              <a:t>L</a:t>
            </a:r>
            <a:r>
              <a:rPr lang="hr-HR" sz="1800" b="1" i="0" baseline="-25000"/>
              <a:t>pr1</a:t>
            </a:r>
            <a:r>
              <a:rPr lang="en-US" sz="1800" b="1" i="0" baseline="0"/>
              <a:t> [m]</a:t>
            </a:r>
            <a:r>
              <a:rPr lang="hr-HR" sz="1800" b="1" i="0" baseline="0"/>
              <a:t> o</a:t>
            </a:r>
            <a:endParaRPr lang="hr-HR" sz="1800"/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 - P</a:t>
            </a:r>
            <a:r>
              <a:rPr lang="hr-HR" sz="1800" b="1" i="0" baseline="0"/>
              <a:t>ermonex V19</a:t>
            </a:r>
          </a:p>
          <a:p>
            <a:pPr>
              <a:defRPr sz="1800" baseline="0"/>
            </a:pPr>
            <a:endParaRPr lang="hr-HR" sz="1800"/>
          </a:p>
        </c:rich>
      </c:tx>
      <c:layout>
        <c:manualLayout>
          <c:xMode val="edge"/>
          <c:yMode val="edge"/>
          <c:x val="0.22462592480674218"/>
          <c:y val="4.01753260733802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45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proš.-16-1'!$X$22:$AF$22</c:f>
              <c:strCache>
                <c:ptCount val="1"/>
                <c:pt idx="0">
                  <c:v>Dijagram ovisnosti količine eksploziva Q [kg] i nastalog produbljenja Lpr1 [dm3] - PERMONEX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0808422973985088"/>
                  <c:y val="0.11673682668101647"/>
                </c:manualLayout>
              </c:layout>
              <c:numFmt formatCode="General" sourceLinked="0"/>
            </c:trendlineLbl>
          </c:trendline>
          <c:xVal>
            <c:numRef>
              <c:f>'Ovisn. kol. eksp. o proš.-16-1'!$M$14:$M$19</c:f>
              <c:numCache>
                <c:formatCode>0.00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0.6</c:v>
                </c:pt>
              </c:numCache>
            </c:numRef>
          </c:xVal>
          <c:yVal>
            <c:numRef>
              <c:f>'Ovisn. kol. eksp. o proš.-16-1'!$U$14:$U$19</c:f>
              <c:numCache>
                <c:formatCode>0.00</c:formatCode>
                <c:ptCount val="6"/>
                <c:pt idx="0">
                  <c:v>0.19999999999999973</c:v>
                </c:pt>
                <c:pt idx="1">
                  <c:v>0.3</c:v>
                </c:pt>
                <c:pt idx="2">
                  <c:v>0.38</c:v>
                </c:pt>
                <c:pt idx="3">
                  <c:v>0.39999999999999991</c:v>
                </c:pt>
                <c:pt idx="4">
                  <c:v>0.42</c:v>
                </c:pt>
                <c:pt idx="5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B3-4DF0-998B-1467310B0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72576"/>
        <c:axId val="203674752"/>
      </c:scatterChart>
      <c:valAx>
        <c:axId val="203672576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3674752"/>
        <c:crosses val="autoZero"/>
        <c:crossBetween val="midCat"/>
      </c:valAx>
      <c:valAx>
        <c:axId val="203674752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/>
                  <a:t>L</a:t>
                </a:r>
                <a:r>
                  <a:rPr lang="hr-HR" sz="1400" baseline="-25000"/>
                  <a:t>pr1</a:t>
                </a:r>
                <a:r>
                  <a:rPr lang="hr-HR" sz="1400"/>
                  <a:t> [m]</a:t>
                </a:r>
              </a:p>
            </c:rich>
          </c:tx>
          <c:layout>
            <c:manualLayout>
              <c:xMode val="edge"/>
              <c:yMode val="edge"/>
              <c:x val="2.0888558296816948E-2"/>
              <c:y val="0.47434992710403023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crossAx val="20367257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Dijagram ovisnosti volumena nastalog proširenja V</a:t>
            </a:r>
            <a:r>
              <a:rPr lang="hr-HR" sz="1800" b="1" i="0" baseline="-25000">
                <a:latin typeface="Times New Roman" pitchFamily="18" charset="0"/>
                <a:cs typeface="Times New Roman" pitchFamily="18" charset="0"/>
              </a:rPr>
              <a:t>pr</a:t>
            </a: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 [dm</a:t>
            </a:r>
            <a:r>
              <a:rPr lang="en-US" sz="1800" b="1" i="0" baseline="30000">
                <a:latin typeface="Times New Roman" pitchFamily="18" charset="0"/>
                <a:cs typeface="Times New Roman" pitchFamily="18" charset="0"/>
              </a:rPr>
              <a:t>3</a:t>
            </a: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]</a:t>
            </a:r>
            <a:r>
              <a:rPr lang="hr-HR" sz="1800" b="1" i="0" baseline="0">
                <a:latin typeface="Times New Roman" pitchFamily="18" charset="0"/>
                <a:cs typeface="Times New Roman" pitchFamily="18" charset="0"/>
              </a:rPr>
              <a:t> o</a:t>
            </a:r>
            <a:endParaRPr lang="hr-HR" sz="1800">
              <a:latin typeface="Times New Roman" pitchFamily="18" charset="0"/>
              <a:cs typeface="Times New Roman" pitchFamily="18" charset="0"/>
            </a:endParaRPr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 eksploziv</a:t>
            </a:r>
            <a:r>
              <a:rPr lang="hr-HR" sz="1800" b="1" i="0" baseline="0">
                <a:latin typeface="Times New Roman" pitchFamily="18" charset="0"/>
                <a:cs typeface="Times New Roman" pitchFamily="18" charset="0"/>
              </a:rPr>
              <a:t>nog punjenja</a:t>
            </a: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 Q [kg]</a:t>
            </a:r>
            <a:r>
              <a:rPr lang="hr-HR" sz="1800" b="1" i="0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en-US" sz="1800" baseline="0">
                <a:latin typeface="Times New Roman" pitchFamily="18" charset="0"/>
                <a:cs typeface="Times New Roman" pitchFamily="18" charset="0"/>
              </a:rPr>
              <a:t>- P</a:t>
            </a:r>
            <a:r>
              <a:rPr lang="hr-HR" sz="1800" baseline="0">
                <a:latin typeface="Times New Roman" pitchFamily="18" charset="0"/>
                <a:cs typeface="Times New Roman" pitchFamily="18" charset="0"/>
              </a:rPr>
              <a:t>akaex</a:t>
            </a:r>
          </a:p>
          <a:p>
            <a:pPr>
              <a:defRPr sz="1800" baseline="0"/>
            </a:pPr>
            <a:endParaRPr lang="en-US" sz="1800" baseline="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19764308630192476"/>
          <c:y val="4.60912199789546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26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'Ovis. kol. eksp. o proš.-14-0'!$B$27:$J$27</c:f>
              <c:strCache>
                <c:ptCount val="1"/>
                <c:pt idx="0">
                  <c:v>Dijagram ovisnosti količine eksploziva Q [kg] i volumena nastalog proširenja V [dm3] - PAKAEX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5028906603477485"/>
                  <c:y val="0.28451735063678729"/>
                </c:manualLayout>
              </c:layout>
              <c:numFmt formatCode="General" sourceLinked="0"/>
            </c:trendlineLbl>
          </c:trendline>
          <c:xVal>
            <c:numRef>
              <c:f>'Ovis. kol. eksp. o proš.-14-0'!$M$11:$M$14</c:f>
              <c:numCache>
                <c:formatCode>0.00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</c:numCache>
            </c:numRef>
          </c:xVal>
          <c:yVal>
            <c:numRef>
              <c:f>'Ovis. kol. eksp. o proš.-14-0'!$P$11:$P$14</c:f>
              <c:numCache>
                <c:formatCode>0.00</c:formatCode>
                <c:ptCount val="4"/>
                <c:pt idx="0">
                  <c:v>751.65</c:v>
                </c:pt>
                <c:pt idx="1">
                  <c:v>574.70000000000005</c:v>
                </c:pt>
                <c:pt idx="2">
                  <c:v>507.1</c:v>
                </c:pt>
                <c:pt idx="3">
                  <c:v>461.55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3B-44CE-A40F-63A2A7C7D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71168"/>
        <c:axId val="201281536"/>
      </c:scatterChart>
      <c:valAx>
        <c:axId val="201271168"/>
        <c:scaling>
          <c:orientation val="minMax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1281536"/>
        <c:crosses val="autoZero"/>
        <c:crossBetween val="midCat"/>
      </c:valAx>
      <c:valAx>
        <c:axId val="201281536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/>
                  <a:t>V</a:t>
                </a:r>
                <a:r>
                  <a:rPr lang="hr-HR" sz="1400" baseline="-25000"/>
                  <a:t>pr</a:t>
                </a:r>
                <a:r>
                  <a:rPr lang="hr-HR" sz="1400"/>
                  <a:t> [dm</a:t>
                </a:r>
                <a:r>
                  <a:rPr lang="hr-HR" sz="1400" baseline="30000"/>
                  <a:t>3</a:t>
                </a:r>
                <a:r>
                  <a:rPr lang="hr-HR" sz="1400"/>
                  <a:t>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1271168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/>
              <a:t>Dijagram ovisnosti</a:t>
            </a:r>
            <a:r>
              <a:rPr lang="hr-HR" sz="1800" b="1" i="0" baseline="0"/>
              <a:t> </a:t>
            </a:r>
            <a:r>
              <a:rPr lang="en-US" sz="1800" b="1" i="0" baseline="0"/>
              <a:t>nastalog pro</a:t>
            </a:r>
            <a:r>
              <a:rPr lang="hr-HR" sz="1800" b="1" i="0" baseline="0"/>
              <a:t>dubljenja</a:t>
            </a:r>
            <a:r>
              <a:rPr lang="en-US" sz="1800" b="1" i="0" baseline="0"/>
              <a:t> </a:t>
            </a:r>
            <a:r>
              <a:rPr lang="hr-HR" sz="1800" b="1" i="0" baseline="0"/>
              <a:t>L</a:t>
            </a:r>
            <a:r>
              <a:rPr lang="hr-HR" sz="1800" b="1" i="0" baseline="-25000"/>
              <a:t>pr1</a:t>
            </a:r>
            <a:r>
              <a:rPr lang="en-US" sz="1800" b="1" i="0" baseline="0"/>
              <a:t> [m]</a:t>
            </a:r>
            <a:r>
              <a:rPr lang="hr-HR" sz="1800" b="1" i="0" baseline="0"/>
              <a:t> o</a:t>
            </a:r>
            <a:endParaRPr lang="hr-HR" sz="1800"/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 - </a:t>
            </a:r>
            <a:r>
              <a:rPr lang="hr-HR" sz="1800" b="1" i="0" baseline="0"/>
              <a:t>Pakaex</a:t>
            </a:r>
          </a:p>
          <a:p>
            <a:pPr>
              <a:defRPr sz="1800" baseline="0"/>
            </a:pPr>
            <a:endParaRPr lang="hr-HR" sz="1800"/>
          </a:p>
        </c:rich>
      </c:tx>
      <c:layout>
        <c:manualLayout>
          <c:xMode val="edge"/>
          <c:yMode val="edge"/>
          <c:x val="0.23059949832855034"/>
          <c:y val="4.16407908951843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51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proš.-16-1'!$X$24:$AE$24</c:f>
              <c:strCache>
                <c:ptCount val="1"/>
                <c:pt idx="0">
                  <c:v>Dijagram ovisnosti količine eksploziva Q [kg] i nastalog produbljenja Lpr1 [dm3] - PAKAEX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3910402822257237"/>
                  <c:y val="0.31778710166624613"/>
                </c:manualLayout>
              </c:layout>
              <c:numFmt formatCode="General" sourceLinked="0"/>
            </c:trendlineLbl>
          </c:trendline>
          <c:xVal>
            <c:numRef>
              <c:f>'Ovisn. kol. eksp. o proš.-16-1'!$M$9:$M$13</c:f>
              <c:numCache>
                <c:formatCode>0.00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'Ovisn. kol. eksp. o proš.-16-1'!$U$9:$U$13</c:f>
              <c:numCache>
                <c:formatCode>0.00</c:formatCode>
                <c:ptCount val="5"/>
                <c:pt idx="0">
                  <c:v>0.25</c:v>
                </c:pt>
                <c:pt idx="1">
                  <c:v>0.39999999999999991</c:v>
                </c:pt>
                <c:pt idx="2">
                  <c:v>0.39999999999999991</c:v>
                </c:pt>
                <c:pt idx="3">
                  <c:v>0.39999999999999991</c:v>
                </c:pt>
                <c:pt idx="4">
                  <c:v>0.60000000000000009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6C-4EBB-9CF1-E4E66980C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24288"/>
        <c:axId val="203726208"/>
      </c:scatterChart>
      <c:valAx>
        <c:axId val="203724288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3726208"/>
        <c:crosses val="autoZero"/>
        <c:crossBetween val="midCat"/>
      </c:valAx>
      <c:valAx>
        <c:axId val="203726208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/>
                  <a:t>L</a:t>
                </a:r>
                <a:r>
                  <a:rPr lang="hr-HR" sz="1400" baseline="-25000"/>
                  <a:t>pr1</a:t>
                </a:r>
                <a:r>
                  <a:rPr lang="hr-HR" sz="1400"/>
                  <a:t> [m]</a:t>
                </a:r>
              </a:p>
            </c:rich>
          </c:tx>
          <c:layout>
            <c:manualLayout>
              <c:xMode val="edge"/>
              <c:yMode val="edge"/>
              <c:x val="2.0888558296816948E-2"/>
              <c:y val="0.4743499271040304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crossAx val="203724288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/>
              <a:t>Dijagram ovisnosti</a:t>
            </a:r>
            <a:r>
              <a:rPr lang="hr-HR" sz="1800" b="1" i="0" baseline="0"/>
              <a:t> </a:t>
            </a:r>
            <a:r>
              <a:rPr lang="en-US" sz="1800" b="1" i="0" baseline="0"/>
              <a:t>nastalog pro</a:t>
            </a:r>
            <a:r>
              <a:rPr lang="hr-HR" sz="1800" b="1" i="0" baseline="0"/>
              <a:t>dubljenja</a:t>
            </a:r>
            <a:r>
              <a:rPr lang="en-US" sz="1800" b="1" i="0" baseline="0"/>
              <a:t> </a:t>
            </a:r>
            <a:r>
              <a:rPr lang="hr-HR" sz="1800" b="1" i="0" baseline="0"/>
              <a:t>L</a:t>
            </a:r>
            <a:r>
              <a:rPr lang="hr-HR" sz="1800" b="1" i="0" baseline="-25000"/>
              <a:t>pr</a:t>
            </a:r>
            <a:r>
              <a:rPr lang="en-US" sz="1800" b="1" i="0" baseline="0"/>
              <a:t> [m]</a:t>
            </a:r>
            <a:r>
              <a:rPr lang="hr-HR" sz="1800" b="1" i="0" baseline="0"/>
              <a:t> o</a:t>
            </a:r>
            <a:endParaRPr lang="hr-HR"/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 - P</a:t>
            </a:r>
            <a:r>
              <a:rPr lang="hr-HR" sz="1800" b="1" i="0" baseline="0"/>
              <a:t>ermonex V19 i Pakaex</a:t>
            </a:r>
          </a:p>
          <a:p>
            <a:pPr>
              <a:defRPr sz="1800" baseline="0"/>
            </a:pPr>
            <a:endParaRPr lang="hr-HR"/>
          </a:p>
        </c:rich>
      </c:tx>
      <c:layout>
        <c:manualLayout>
          <c:xMode val="edge"/>
          <c:yMode val="edge"/>
          <c:x val="0.17971737563606749"/>
          <c:y val="3.60778453716640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56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proš.-16-1'!$X$26:$AG$26</c:f>
              <c:strCache>
                <c:ptCount val="1"/>
                <c:pt idx="0">
                  <c:v>Dijagram ovisnosti količine eksploziva Q [kg] i nastalog produbljenja Lpr1 [dm3] - PERMONEX i PAKAEX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</c:spPr>
          </c:marker>
          <c:trendline>
            <c:spPr>
              <a:ln w="31750"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40054395451956726"/>
                  <c:y val="-1.0311566875892198E-2"/>
                </c:manualLayout>
              </c:layout>
              <c:tx>
                <c:rich>
                  <a:bodyPr/>
                  <a:lstStyle/>
                  <a:p>
                    <a:pPr>
                      <a:defRPr sz="1600" baseline="0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L</a:t>
                    </a:r>
                    <a:r>
                      <a:rPr lang="hr-HR" baseline="-25000"/>
                      <a:t>pr</a:t>
                    </a:r>
                    <a:r>
                      <a:rPr lang="en-US" baseline="0"/>
                      <a:t>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4682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0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5163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98</a:t>
                    </a:r>
                    <a:endParaRPr lang="hr-HR" baseline="0"/>
                  </a:p>
                  <a:p>
                    <a:pPr>
                      <a:defRPr sz="1600" baseline="0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PERMONEX V19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'Ovisn. kol. eksp. o proš.-16-1'!$M$14:$M$19</c:f>
              <c:numCache>
                <c:formatCode>0.00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0.6</c:v>
                </c:pt>
              </c:numCache>
            </c:numRef>
          </c:xVal>
          <c:yVal>
            <c:numRef>
              <c:f>'Ovisn. kol. eksp. o proš.-16-1'!$U$14:$U$19</c:f>
              <c:numCache>
                <c:formatCode>0.00</c:formatCode>
                <c:ptCount val="6"/>
                <c:pt idx="0">
                  <c:v>0.19999999999999973</c:v>
                </c:pt>
                <c:pt idx="1">
                  <c:v>0.3</c:v>
                </c:pt>
                <c:pt idx="2">
                  <c:v>0.38</c:v>
                </c:pt>
                <c:pt idx="3">
                  <c:v>0.39999999999999991</c:v>
                </c:pt>
                <c:pt idx="4">
                  <c:v>0.42</c:v>
                </c:pt>
                <c:pt idx="5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5-43AF-91A3-846C844BF574}"/>
            </c:ext>
          </c:extLst>
        </c:ser>
        <c:ser>
          <c:idx val="1"/>
          <c:order val="1"/>
          <c:tx>
            <c:strRef>
              <c:f>'Ovisn. kol. eksp. o proš.-16-1'!$X$26:$AG$26</c:f>
              <c:strCache>
                <c:ptCount val="1"/>
                <c:pt idx="0">
                  <c:v>Dijagram ovisnosti količine eksploziva Q [kg] i nastalog produbljenja Lpr1 [dm3] - PERMONEX i PAKAEX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</c:spPr>
          </c:marker>
          <c:trendline>
            <c:spPr>
              <a:ln w="31750">
                <a:solidFill>
                  <a:srgbClr val="0070C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27875417773832056"/>
                  <c:y val="0.22828906384990236"/>
                </c:manualLayout>
              </c:layout>
              <c:tx>
                <c:rich>
                  <a:bodyPr/>
                  <a:lstStyle/>
                  <a:p>
                    <a:pPr>
                      <a:defRPr sz="1600" baseline="0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L</a:t>
                    </a:r>
                    <a:r>
                      <a:rPr lang="hr-HR" baseline="-25000"/>
                      <a:t>pr</a:t>
                    </a:r>
                    <a:r>
                      <a:rPr lang="en-US" baseline="0"/>
                      <a:t>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5268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0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4422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82</a:t>
                    </a:r>
                    <a:endParaRPr lang="hr-HR" baseline="0"/>
                  </a:p>
                  <a:p>
                    <a:pPr>
                      <a:defRPr sz="1600" baseline="0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PAKAEX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'Ovisn. kol. eksp. o proš.-16-1'!$M$9:$M$13</c:f>
              <c:numCache>
                <c:formatCode>0.00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'Ovisn. kol. eksp. o proš.-16-1'!$U$9:$U$13</c:f>
              <c:numCache>
                <c:formatCode>0.00</c:formatCode>
                <c:ptCount val="5"/>
                <c:pt idx="0">
                  <c:v>0.25</c:v>
                </c:pt>
                <c:pt idx="1">
                  <c:v>0.39999999999999991</c:v>
                </c:pt>
                <c:pt idx="2">
                  <c:v>0.39999999999999991</c:v>
                </c:pt>
                <c:pt idx="3">
                  <c:v>0.39999999999999991</c:v>
                </c:pt>
                <c:pt idx="4">
                  <c:v>0.60000000000000009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B5-43AF-91A3-846C844BF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43072"/>
        <c:axId val="203844992"/>
      </c:scatterChart>
      <c:valAx>
        <c:axId val="203843072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3844992"/>
        <c:crosses val="autoZero"/>
        <c:crossBetween val="midCat"/>
      </c:valAx>
      <c:valAx>
        <c:axId val="203844992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/>
                  <a:t>L</a:t>
                </a:r>
                <a:r>
                  <a:rPr lang="hr-HR" sz="1400" baseline="-25000"/>
                  <a:t>pr</a:t>
                </a:r>
                <a:r>
                  <a:rPr lang="hr-HR" sz="1400"/>
                  <a:t> [m]</a:t>
                </a:r>
              </a:p>
            </c:rich>
          </c:tx>
          <c:layout>
            <c:manualLayout>
              <c:xMode val="edge"/>
              <c:yMode val="edge"/>
              <c:x val="2.0888558296816948E-2"/>
              <c:y val="0.47434992710403051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crossAx val="203843072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/>
              <a:t>Dijagram ovisnosti</a:t>
            </a:r>
            <a:r>
              <a:rPr lang="hr-HR" sz="1800" b="1" i="0" baseline="0"/>
              <a:t> </a:t>
            </a:r>
            <a:r>
              <a:rPr lang="en-US" sz="1800" b="1" i="0" baseline="0"/>
              <a:t>nastalog pro</a:t>
            </a:r>
            <a:r>
              <a:rPr lang="hr-HR" sz="1800" b="1" i="0" baseline="0"/>
              <a:t>širenja L</a:t>
            </a:r>
            <a:r>
              <a:rPr lang="hr-HR" sz="1800" b="1" i="0" baseline="-25000"/>
              <a:t>pr2</a:t>
            </a:r>
            <a:r>
              <a:rPr lang="en-US" sz="1800" b="1" i="0" baseline="0"/>
              <a:t> [m]</a:t>
            </a:r>
            <a:r>
              <a:rPr lang="hr-HR" sz="1800" b="1" i="0" baseline="0"/>
              <a:t> o</a:t>
            </a:r>
            <a:endParaRPr lang="hr-HR" sz="1800"/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 - P</a:t>
            </a:r>
            <a:r>
              <a:rPr lang="hr-HR" sz="1800" b="1" i="0" baseline="0"/>
              <a:t>ermonex V19</a:t>
            </a:r>
          </a:p>
          <a:p>
            <a:pPr>
              <a:defRPr sz="1800" baseline="0"/>
            </a:pPr>
            <a:endParaRPr lang="hr-HR" sz="1800"/>
          </a:p>
        </c:rich>
      </c:tx>
      <c:layout>
        <c:manualLayout>
          <c:xMode val="edge"/>
          <c:yMode val="edge"/>
          <c:x val="0.22462592480674218"/>
          <c:y val="4.01753260733802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51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proš.-16-1'!$AQ$22:$AY$22</c:f>
              <c:strCache>
                <c:ptCount val="1"/>
                <c:pt idx="0">
                  <c:v>Dijagram ovisnosti količine eksploziva Q [kg] i nastalog proširenja Lpr2 [dm3] - PERMONEX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19200349146379544"/>
                  <c:y val="0.21774007363576706"/>
                </c:manualLayout>
              </c:layout>
              <c:numFmt formatCode="General" sourceLinked="0"/>
            </c:trendlineLbl>
          </c:trendline>
          <c:xVal>
            <c:numRef>
              <c:f>'Ovisn. kol. eksp. o proš.-16-1'!$M$14:$M$19</c:f>
              <c:numCache>
                <c:formatCode>0.00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0.6</c:v>
                </c:pt>
              </c:numCache>
            </c:numRef>
          </c:xVal>
          <c:yVal>
            <c:numRef>
              <c:f>'Ovisn. kol. eksp. o proš.-16-1'!$V$14:$V$19</c:f>
              <c:numCache>
                <c:formatCode>0.0000</c:formatCode>
                <c:ptCount val="6"/>
                <c:pt idx="0">
                  <c:v>0.66200000000000003</c:v>
                </c:pt>
                <c:pt idx="1">
                  <c:v>0.86599999999999999</c:v>
                </c:pt>
                <c:pt idx="2">
                  <c:v>1.238</c:v>
                </c:pt>
                <c:pt idx="3">
                  <c:v>1.07</c:v>
                </c:pt>
                <c:pt idx="4">
                  <c:v>1.071</c:v>
                </c:pt>
                <c:pt idx="5">
                  <c:v>1.1519999999999999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3-4F2E-8EEE-5833914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71904"/>
        <c:axId val="203773824"/>
      </c:scatterChart>
      <c:valAx>
        <c:axId val="203771904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3773824"/>
        <c:crosses val="autoZero"/>
        <c:crossBetween val="midCat"/>
      </c:valAx>
      <c:valAx>
        <c:axId val="203773824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 b="1" i="0" u="none" strike="noStrike" baseline="0"/>
                  <a:t>L</a:t>
                </a:r>
                <a:r>
                  <a:rPr lang="hr-HR" sz="1400" b="1" i="0" u="none" strike="noStrike" baseline="-25000"/>
                  <a:t>pr2</a:t>
                </a:r>
                <a:r>
                  <a:rPr lang="hr-HR" sz="1400" b="1" i="0" u="none" strike="noStrike" baseline="0"/>
                  <a:t> </a:t>
                </a:r>
                <a:r>
                  <a:rPr lang="hr-HR" sz="1400"/>
                  <a:t>[m]</a:t>
                </a:r>
              </a:p>
            </c:rich>
          </c:tx>
          <c:layout>
            <c:manualLayout>
              <c:xMode val="edge"/>
              <c:yMode val="edge"/>
              <c:x val="2.0888558296816948E-2"/>
              <c:y val="0.4743499271040304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crossAx val="203771904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/>
              <a:t>Dijagram ovisnosti</a:t>
            </a:r>
            <a:r>
              <a:rPr lang="hr-HR" sz="1800" b="1" i="0" baseline="0"/>
              <a:t> </a:t>
            </a:r>
            <a:r>
              <a:rPr lang="en-US" sz="1800" b="1" i="0" baseline="0"/>
              <a:t>nastalog pro</a:t>
            </a:r>
            <a:r>
              <a:rPr lang="hr-HR" sz="1800" b="1" i="0" baseline="0"/>
              <a:t>širenja L</a:t>
            </a:r>
            <a:r>
              <a:rPr lang="hr-HR" sz="1800" b="1" i="0" baseline="-25000"/>
              <a:t>pr2</a:t>
            </a:r>
            <a:r>
              <a:rPr lang="en-US" sz="1800" b="1" i="0" baseline="0"/>
              <a:t> [m]</a:t>
            </a:r>
            <a:r>
              <a:rPr lang="hr-HR" sz="1800" b="1" i="0" baseline="0"/>
              <a:t> o</a:t>
            </a:r>
            <a:endParaRPr lang="hr-HR" sz="1800"/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 - </a:t>
            </a:r>
            <a:r>
              <a:rPr lang="hr-HR" sz="1800" b="1" i="0" baseline="0"/>
              <a:t>Pakaex</a:t>
            </a:r>
          </a:p>
          <a:p>
            <a:pPr>
              <a:defRPr sz="1800" baseline="0"/>
            </a:pPr>
            <a:endParaRPr lang="hr-HR" sz="1800"/>
          </a:p>
        </c:rich>
      </c:tx>
      <c:layout>
        <c:manualLayout>
          <c:xMode val="edge"/>
          <c:yMode val="edge"/>
          <c:x val="0.23059949832855034"/>
          <c:y val="4.16407908951843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56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proš.-16-1'!$AQ$24:$AX$24</c:f>
              <c:strCache>
                <c:ptCount val="1"/>
                <c:pt idx="0">
                  <c:v>Dijagram ovisnosti količine eksploziva Q [kg] i  nastalog proširenja Lpr2 [dm3] - PAKAEX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3926842112601437"/>
                  <c:y val="0.17165600567258837"/>
                </c:manualLayout>
              </c:layout>
              <c:numFmt formatCode="General" sourceLinked="0"/>
            </c:trendlineLbl>
          </c:trendline>
          <c:xVal>
            <c:numRef>
              <c:f>'Ovisn. kol. eksp. o proš.-16-1'!$M$9:$M$13</c:f>
              <c:numCache>
                <c:formatCode>0.00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'Ovisn. kol. eksp. o proš.-16-1'!$V$9:$V$13</c:f>
              <c:numCache>
                <c:formatCode>0.0000</c:formatCode>
                <c:ptCount val="5"/>
                <c:pt idx="0">
                  <c:v>0.60099999999999998</c:v>
                </c:pt>
                <c:pt idx="1">
                  <c:v>0.84799999999999998</c:v>
                </c:pt>
                <c:pt idx="2">
                  <c:v>1.0880000000000001</c:v>
                </c:pt>
                <c:pt idx="3">
                  <c:v>1.06</c:v>
                </c:pt>
                <c:pt idx="4">
                  <c:v>1.111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FE-40C0-83B8-A0BE90A22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84800"/>
        <c:axId val="203891072"/>
      </c:scatterChart>
      <c:valAx>
        <c:axId val="203884800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3891072"/>
        <c:crosses val="autoZero"/>
        <c:crossBetween val="midCat"/>
      </c:valAx>
      <c:valAx>
        <c:axId val="203891072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 b="1" i="0" u="none" strike="noStrike" baseline="0"/>
                  <a:t>L</a:t>
                </a:r>
                <a:r>
                  <a:rPr lang="hr-HR" sz="1400" b="1" i="0" u="none" strike="noStrike" baseline="-25000"/>
                  <a:t>pr2</a:t>
                </a:r>
                <a:r>
                  <a:rPr lang="hr-HR" sz="1400" b="1" i="0" u="none" strike="noStrike" baseline="0"/>
                  <a:t> </a:t>
                </a:r>
                <a:r>
                  <a:rPr lang="hr-HR" sz="1400"/>
                  <a:t>[m]</a:t>
                </a:r>
              </a:p>
            </c:rich>
          </c:tx>
          <c:layout>
            <c:manualLayout>
              <c:xMode val="edge"/>
              <c:yMode val="edge"/>
              <c:x val="2.0888558296816948E-2"/>
              <c:y val="0.47434992710403051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crossAx val="203884800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/>
              <a:t>Dijagram ovisnosti</a:t>
            </a:r>
            <a:r>
              <a:rPr lang="hr-HR" sz="1800" b="1" i="0" baseline="0"/>
              <a:t> promjera </a:t>
            </a:r>
            <a:r>
              <a:rPr lang="en-US" sz="1800" b="1" i="0" baseline="0"/>
              <a:t>pro</a:t>
            </a:r>
            <a:r>
              <a:rPr lang="hr-HR" sz="1800" b="1" i="0" baseline="0"/>
              <a:t>širenja D</a:t>
            </a:r>
            <a:r>
              <a:rPr lang="hr-HR" sz="1800" b="1" i="0" baseline="-25000"/>
              <a:t>pr</a:t>
            </a:r>
            <a:r>
              <a:rPr lang="en-US" sz="1800" b="1" i="0" baseline="0"/>
              <a:t> [m]</a:t>
            </a:r>
            <a:r>
              <a:rPr lang="hr-HR" sz="1800" b="1" i="0" baseline="0"/>
              <a:t> o</a:t>
            </a:r>
            <a:endParaRPr lang="hr-HR"/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 - P</a:t>
            </a:r>
            <a:r>
              <a:rPr lang="hr-HR" sz="1800" b="1" i="0" baseline="0"/>
              <a:t>ermonex V19 i Pakaex</a:t>
            </a:r>
          </a:p>
          <a:p>
            <a:pPr>
              <a:defRPr sz="1800" baseline="0"/>
            </a:pPr>
            <a:endParaRPr lang="hr-HR"/>
          </a:p>
        </c:rich>
      </c:tx>
      <c:layout>
        <c:manualLayout>
          <c:xMode val="edge"/>
          <c:yMode val="edge"/>
          <c:x val="0.18299464360227102"/>
          <c:y val="3.60778453716643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62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proš.-16-1'!$AQ$26:$AZ$26</c:f>
              <c:strCache>
                <c:ptCount val="1"/>
                <c:pt idx="0">
                  <c:v>Dijagram ovisnosti količine eksploziva Q [kg] i nastalog proširenja Lpr2 [dm3] - PERMONEX i PAKAEX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</c:spPr>
          </c:marker>
          <c:trendline>
            <c:spPr>
              <a:ln w="31750"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4014152637987925"/>
                  <c:y val="0.16848044202678444"/>
                </c:manualLayout>
              </c:layout>
              <c:tx>
                <c:rich>
                  <a:bodyPr/>
                  <a:lstStyle/>
                  <a:p>
                    <a:pPr>
                      <a:defRPr sz="1600" baseline="0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D</a:t>
                    </a:r>
                    <a:r>
                      <a:rPr lang="hr-HR" baseline="-25000"/>
                      <a:t>pr</a:t>
                    </a:r>
                    <a:r>
                      <a:rPr lang="en-US" baseline="0"/>
                      <a:t> = 1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2808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0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3881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79</a:t>
                    </a:r>
                    <a:endParaRPr lang="hr-HR" baseline="0"/>
                  </a:p>
                  <a:p>
                    <a:pPr>
                      <a:defRPr sz="1600" baseline="0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PERMONEX V19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'Ovisn. kol. eksp. o proš.-16-1'!$M$14:$M$19</c:f>
              <c:numCache>
                <c:formatCode>0.00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0.6</c:v>
                </c:pt>
              </c:numCache>
            </c:numRef>
          </c:xVal>
          <c:yVal>
            <c:numRef>
              <c:f>'Ovisn. kol. eksp. o proš.-16-1'!$V$14:$V$19</c:f>
              <c:numCache>
                <c:formatCode>0.0000</c:formatCode>
                <c:ptCount val="6"/>
                <c:pt idx="0">
                  <c:v>0.66200000000000003</c:v>
                </c:pt>
                <c:pt idx="1">
                  <c:v>0.86599999999999999</c:v>
                </c:pt>
                <c:pt idx="2">
                  <c:v>1.238</c:v>
                </c:pt>
                <c:pt idx="3">
                  <c:v>1.07</c:v>
                </c:pt>
                <c:pt idx="4">
                  <c:v>1.071</c:v>
                </c:pt>
                <c:pt idx="5">
                  <c:v>1.1519999999999999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11-4E0C-811E-F84CF26C3036}"/>
            </c:ext>
          </c:extLst>
        </c:ser>
        <c:ser>
          <c:idx val="1"/>
          <c:order val="1"/>
          <c:tx>
            <c:strRef>
              <c:f>'Ovisn. kol. eksp. o proš.-16-1'!$AQ$26:$AZ$26</c:f>
              <c:strCache>
                <c:ptCount val="1"/>
                <c:pt idx="0">
                  <c:v>Dijagram ovisnosti količine eksploziva Q [kg] i nastalog proširenja Lpr2 [dm3] - PERMONEX i PAKAEX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</c:spPr>
          </c:marker>
          <c:trendline>
            <c:spPr>
              <a:ln w="31750">
                <a:solidFill>
                  <a:srgbClr val="0070C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28071998215193755"/>
                  <c:y val="0.29823127169815039"/>
                </c:manualLayout>
              </c:layout>
              <c:tx>
                <c:rich>
                  <a:bodyPr/>
                  <a:lstStyle/>
                  <a:p>
                    <a:pPr>
                      <a:defRPr sz="1600" baseline="0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D</a:t>
                    </a:r>
                    <a:r>
                      <a:rPr lang="hr-HR" baseline="-25000"/>
                      <a:t>pr</a:t>
                    </a:r>
                    <a:r>
                      <a:rPr lang="en-US" baseline="0"/>
                      <a:t> = 1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1873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0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3941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92</a:t>
                    </a:r>
                    <a:endParaRPr lang="hr-HR" baseline="0"/>
                  </a:p>
                  <a:p>
                    <a:pPr>
                      <a:defRPr sz="1600" baseline="0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PAKAEX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'Ovisn. kol. eksp. o proš.-16-1'!$M$9:$M$13</c:f>
              <c:numCache>
                <c:formatCode>0.00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'Ovisn. kol. eksp. o proš.-16-1'!$V$9:$V$13</c:f>
              <c:numCache>
                <c:formatCode>0.0000</c:formatCode>
                <c:ptCount val="5"/>
                <c:pt idx="0">
                  <c:v>0.60099999999999998</c:v>
                </c:pt>
                <c:pt idx="1">
                  <c:v>0.84799999999999998</c:v>
                </c:pt>
                <c:pt idx="2">
                  <c:v>1.0880000000000001</c:v>
                </c:pt>
                <c:pt idx="3">
                  <c:v>1.06</c:v>
                </c:pt>
                <c:pt idx="4">
                  <c:v>1.111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11-4E0C-811E-F84CF26C3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42144"/>
        <c:axId val="203968896"/>
      </c:scatterChart>
      <c:valAx>
        <c:axId val="203942144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3968896"/>
        <c:crosses val="autoZero"/>
        <c:crossBetween val="midCat"/>
      </c:valAx>
      <c:valAx>
        <c:axId val="203968896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 b="1" i="0" u="none" strike="noStrike" baseline="0"/>
                  <a:t>D</a:t>
                </a:r>
                <a:r>
                  <a:rPr lang="hr-HR" sz="1400" b="1" i="0" u="none" strike="noStrike" baseline="-25000"/>
                  <a:t>pr</a:t>
                </a:r>
                <a:r>
                  <a:rPr lang="hr-HR" sz="1400" b="1" i="0" u="none" strike="noStrike" baseline="0"/>
                  <a:t> </a:t>
                </a:r>
                <a:r>
                  <a:rPr lang="hr-HR" sz="1400"/>
                  <a:t>[m]</a:t>
                </a:r>
              </a:p>
            </c:rich>
          </c:tx>
          <c:layout>
            <c:manualLayout>
              <c:xMode val="edge"/>
              <c:yMode val="edge"/>
              <c:x val="1.7630845326355327E-2"/>
              <c:y val="0.47434994963409732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crossAx val="203942144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hr-HR" sz="2400"/>
              <a:t>Dijagram</a:t>
            </a:r>
            <a:r>
              <a:rPr lang="hr-HR" sz="2400" baseline="0"/>
              <a:t> ovisnosti zatečene vlage w</a:t>
            </a:r>
            <a:r>
              <a:rPr lang="hr-HR" sz="2400" baseline="-25000"/>
              <a:t>0</a:t>
            </a:r>
            <a:r>
              <a:rPr lang="hr-HR" sz="2400" baseline="0"/>
              <a:t> [%] o</a:t>
            </a:r>
          </a:p>
          <a:p>
            <a:pPr>
              <a:defRPr sz="2400"/>
            </a:pPr>
            <a:r>
              <a:rPr lang="hr-HR" sz="2400" baseline="0"/>
              <a:t>nastalom volumenu proširenja </a:t>
            </a:r>
            <a:r>
              <a:rPr lang="hr-HR" sz="2400" b="1" i="0" u="none" strike="noStrike" baseline="0"/>
              <a:t>V</a:t>
            </a:r>
            <a:r>
              <a:rPr lang="hr-HR" sz="2400" b="1" i="0" u="none" strike="noStrike" baseline="-25000"/>
              <a:t>pr</a:t>
            </a:r>
            <a:r>
              <a:rPr lang="hr-HR" sz="2400" baseline="0"/>
              <a:t> [dm</a:t>
            </a:r>
            <a:r>
              <a:rPr lang="hr-HR" sz="2400" strike="noStrike" baseline="30000"/>
              <a:t>3</a:t>
            </a:r>
            <a:r>
              <a:rPr lang="hr-HR" sz="2400" baseline="0"/>
              <a:t>]</a:t>
            </a:r>
          </a:p>
          <a:p>
            <a:pPr>
              <a:defRPr sz="2400"/>
            </a:pPr>
            <a:endParaRPr lang="hr-HR" sz="2400"/>
          </a:p>
        </c:rich>
      </c:tx>
      <c:layout>
        <c:manualLayout>
          <c:xMode val="edge"/>
          <c:yMode val="edge"/>
          <c:x val="0.22545905078952355"/>
          <c:y val="2.64810282873375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5005347182335314E-2"/>
          <c:y val="0.14646275370131559"/>
          <c:w val="0.73026875998071483"/>
          <c:h val="0.72148403304921627"/>
        </c:manualLayout>
      </c:layout>
      <c:scatterChart>
        <c:scatterStyle val="lineMarker"/>
        <c:varyColors val="0"/>
        <c:ser>
          <c:idx val="0"/>
          <c:order val="0"/>
          <c:tx>
            <c:strRef>
              <c:f>Vlažnost!$W$3</c:f>
              <c:strCache>
                <c:ptCount val="1"/>
                <c:pt idx="0">
                  <c:v>Pakaex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 w="12700">
                <a:solidFill>
                  <a:sysClr val="windowText" lastClr="000000"/>
                </a:solidFill>
              </a:ln>
            </c:spPr>
          </c:marker>
          <c:dLbls>
            <c:delete val="1"/>
          </c:dLbls>
          <c:trendline>
            <c:spPr>
              <a:ln w="31750">
                <a:solidFill>
                  <a:srgbClr val="0070C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33421901946236565"/>
                  <c:y val="0.21168094348084618"/>
                </c:manualLayout>
              </c:layout>
              <c:tx>
                <c:rich>
                  <a:bodyPr/>
                  <a:lstStyle/>
                  <a:p>
                    <a:pPr>
                      <a:defRPr sz="2200" b="1" i="0" baseline="0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W</a:t>
                    </a:r>
                    <a:r>
                      <a:rPr lang="hr-HR" baseline="-25000"/>
                      <a:t>0</a:t>
                    </a:r>
                    <a:r>
                      <a:rPr lang="en-US" baseline="0"/>
                      <a:t> = 19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915</a:t>
                    </a:r>
                    <a:r>
                      <a:rPr lang="hr-HR" baseline="0"/>
                      <a:t> V</a:t>
                    </a:r>
                    <a:r>
                      <a:rPr lang="hr-HR" baseline="-25000"/>
                      <a:t>pr</a:t>
                    </a:r>
                    <a:r>
                      <a:rPr lang="hr-HR" baseline="0"/>
                      <a:t> </a:t>
                    </a:r>
                    <a:r>
                      <a:rPr lang="en-US" baseline="30000"/>
                      <a:t>0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0812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8</a:t>
                    </a:r>
                    <a:r>
                      <a:rPr lang="hr-HR" baseline="0"/>
                      <a:t>1</a:t>
                    </a:r>
                  </a:p>
                  <a:p>
                    <a:pPr>
                      <a:defRPr sz="2200" b="1" i="0" baseline="0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PAKAEX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(Vlažnost!$P$7:$P$10,Vlažnost!$P$15:$P$22,Vlažnost!$P$31:$P$32,Vlažnost!$P$36,Vlažnost!$P$39:$P$40,Vlažnost!$P$42:$P$46)</c:f>
              <c:numCache>
                <c:formatCode>0.00</c:formatCode>
                <c:ptCount val="22"/>
                <c:pt idx="0">
                  <c:v>751.65</c:v>
                </c:pt>
                <c:pt idx="1">
                  <c:v>574.70000000000005</c:v>
                </c:pt>
                <c:pt idx="2">
                  <c:v>507.1</c:v>
                </c:pt>
                <c:pt idx="3">
                  <c:v>461.55</c:v>
                </c:pt>
                <c:pt idx="4">
                  <c:v>100.5</c:v>
                </c:pt>
                <c:pt idx="5">
                  <c:v>64.5</c:v>
                </c:pt>
                <c:pt idx="6">
                  <c:v>244.5</c:v>
                </c:pt>
                <c:pt idx="7">
                  <c:v>194.5</c:v>
                </c:pt>
                <c:pt idx="8">
                  <c:v>616</c:v>
                </c:pt>
                <c:pt idx="9">
                  <c:v>344</c:v>
                </c:pt>
                <c:pt idx="10">
                  <c:v>362.6</c:v>
                </c:pt>
                <c:pt idx="11">
                  <c:v>710</c:v>
                </c:pt>
                <c:pt idx="12">
                  <c:v>98</c:v>
                </c:pt>
                <c:pt idx="13">
                  <c:v>807</c:v>
                </c:pt>
                <c:pt idx="14">
                  <c:v>154.5</c:v>
                </c:pt>
                <c:pt idx="15">
                  <c:v>393.5</c:v>
                </c:pt>
                <c:pt idx="16">
                  <c:v>255.5</c:v>
                </c:pt>
                <c:pt idx="17">
                  <c:v>117.5</c:v>
                </c:pt>
                <c:pt idx="18">
                  <c:v>298</c:v>
                </c:pt>
                <c:pt idx="19">
                  <c:v>378.5</c:v>
                </c:pt>
                <c:pt idx="20">
                  <c:v>519</c:v>
                </c:pt>
                <c:pt idx="21">
                  <c:v>809.5</c:v>
                </c:pt>
              </c:numCache>
            </c:numRef>
          </c:xVal>
          <c:yVal>
            <c:numRef>
              <c:f>(Vlažnost!$V$7:$V$10,Vlažnost!$V$15:$V$22,Vlažnost!$V$31,Vlažnost!$V$32,Vlažnost!$V$36,Vlažnost!$V$39:$V$40,Vlažnost!$V$42:$V$46)</c:f>
              <c:numCache>
                <c:formatCode>0.00</c:formatCode>
                <c:ptCount val="22"/>
                <c:pt idx="0">
                  <c:v>34.9</c:v>
                </c:pt>
                <c:pt idx="1">
                  <c:v>34.799999999999997</c:v>
                </c:pt>
                <c:pt idx="2">
                  <c:v>34</c:v>
                </c:pt>
                <c:pt idx="3">
                  <c:v>33.6</c:v>
                </c:pt>
                <c:pt idx="4">
                  <c:v>30.5</c:v>
                </c:pt>
                <c:pt idx="5">
                  <c:v>26.9</c:v>
                </c:pt>
                <c:pt idx="6">
                  <c:v>32.200000000000003</c:v>
                </c:pt>
                <c:pt idx="7">
                  <c:v>30.1</c:v>
                </c:pt>
                <c:pt idx="8">
                  <c:v>34.6</c:v>
                </c:pt>
                <c:pt idx="9">
                  <c:v>30.7</c:v>
                </c:pt>
                <c:pt idx="10">
                  <c:v>31.4</c:v>
                </c:pt>
                <c:pt idx="11">
                  <c:v>33.200000000000003</c:v>
                </c:pt>
                <c:pt idx="12">
                  <c:v>29.1</c:v>
                </c:pt>
                <c:pt idx="13">
                  <c:v>33.200000000000003</c:v>
                </c:pt>
                <c:pt idx="14">
                  <c:v>30.7</c:v>
                </c:pt>
                <c:pt idx="15">
                  <c:v>31.57</c:v>
                </c:pt>
                <c:pt idx="16">
                  <c:v>30.4</c:v>
                </c:pt>
                <c:pt idx="17">
                  <c:v>29.8</c:v>
                </c:pt>
                <c:pt idx="18">
                  <c:v>30.4</c:v>
                </c:pt>
                <c:pt idx="19">
                  <c:v>31.5</c:v>
                </c:pt>
                <c:pt idx="20">
                  <c:v>33.01</c:v>
                </c:pt>
                <c:pt idx="21">
                  <c:v>34.700000000000003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2-4091-A6F5-1BA01D51B9A2}"/>
            </c:ext>
          </c:extLst>
        </c:ser>
        <c:ser>
          <c:idx val="1"/>
          <c:order val="1"/>
          <c:tx>
            <c:strRef>
              <c:f>Vlažnost!$X$3</c:f>
              <c:strCache>
                <c:ptCount val="1"/>
                <c:pt idx="0">
                  <c:v>Permonex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</c:spPr>
          </c:marker>
          <c:dLbls>
            <c:delete val="1"/>
          </c:dLbls>
          <c:trendline>
            <c:spPr>
              <a:ln w="31750"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28843119909167497"/>
                  <c:y val="3.1127549480761612E-2"/>
                </c:manualLayout>
              </c:layout>
              <c:tx>
                <c:rich>
                  <a:bodyPr/>
                  <a:lstStyle/>
                  <a:p>
                    <a:pPr>
                      <a:defRPr sz="2200" b="1" baseline="0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W</a:t>
                    </a:r>
                    <a:r>
                      <a:rPr lang="hr-HR" baseline="-25000"/>
                      <a:t>0</a:t>
                    </a:r>
                    <a:r>
                      <a:rPr lang="en-US" baseline="0"/>
                      <a:t> = 23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172</a:t>
                    </a:r>
                    <a:r>
                      <a:rPr lang="hr-HR" baseline="0"/>
                      <a:t> V</a:t>
                    </a:r>
                    <a:r>
                      <a:rPr lang="hr-HR" baseline="-25000"/>
                      <a:t>pr</a:t>
                    </a:r>
                    <a:r>
                      <a:rPr lang="hr-HR" baseline="0"/>
                      <a:t> </a:t>
                    </a:r>
                    <a:r>
                      <a:rPr lang="en-US" baseline="30000"/>
                      <a:t>0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0601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7</a:t>
                    </a:r>
                    <a:r>
                      <a:rPr lang="hr-HR" baseline="0"/>
                      <a:t>3</a:t>
                    </a:r>
                  </a:p>
                  <a:p>
                    <a:pPr>
                      <a:defRPr sz="2200" b="1" baseline="0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PERMONEX V19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(Vlažnost!$P$5:$P$6,Vlažnost!$P$11:$P$14,Vlažnost!$P$23:$P$30,Vlažnost!$P$35,Vlažnost!$P$41,Vlažnost!$P$47:$P$52)</c:f>
              <c:numCache>
                <c:formatCode>0.00</c:formatCode>
                <c:ptCount val="22"/>
                <c:pt idx="0">
                  <c:v>872.2</c:v>
                </c:pt>
                <c:pt idx="1">
                  <c:v>371.65</c:v>
                </c:pt>
                <c:pt idx="2">
                  <c:v>323</c:v>
                </c:pt>
                <c:pt idx="3">
                  <c:v>436.96</c:v>
                </c:pt>
                <c:pt idx="4">
                  <c:v>656.95</c:v>
                </c:pt>
                <c:pt idx="5">
                  <c:v>835.5</c:v>
                </c:pt>
                <c:pt idx="6">
                  <c:v>292.5</c:v>
                </c:pt>
                <c:pt idx="7">
                  <c:v>82.5</c:v>
                </c:pt>
                <c:pt idx="8">
                  <c:v>527.6</c:v>
                </c:pt>
                <c:pt idx="9">
                  <c:v>618.4</c:v>
                </c:pt>
                <c:pt idx="10">
                  <c:v>633</c:v>
                </c:pt>
                <c:pt idx="11">
                  <c:v>569</c:v>
                </c:pt>
                <c:pt idx="12">
                  <c:v>216</c:v>
                </c:pt>
                <c:pt idx="13">
                  <c:v>70</c:v>
                </c:pt>
                <c:pt idx="14">
                  <c:v>80.5</c:v>
                </c:pt>
                <c:pt idx="15">
                  <c:v>113.5</c:v>
                </c:pt>
                <c:pt idx="16">
                  <c:v>148</c:v>
                </c:pt>
                <c:pt idx="17">
                  <c:v>281.5</c:v>
                </c:pt>
                <c:pt idx="18">
                  <c:v>769.5</c:v>
                </c:pt>
                <c:pt idx="19">
                  <c:v>740.5</c:v>
                </c:pt>
                <c:pt idx="20">
                  <c:v>722.7</c:v>
                </c:pt>
                <c:pt idx="21">
                  <c:v>615.04999999999995</c:v>
                </c:pt>
              </c:numCache>
            </c:numRef>
          </c:xVal>
          <c:yVal>
            <c:numRef>
              <c:f>(Vlažnost!$V$5:$V$6,Vlažnost!$V$11:$V$14,Vlažnost!$V$23:$V$30,Vlažnost!$V$35,Vlažnost!$V$41,Vlažnost!$V$47:$V$52)</c:f>
              <c:numCache>
                <c:formatCode>0.00</c:formatCode>
                <c:ptCount val="22"/>
                <c:pt idx="0">
                  <c:v>34.6</c:v>
                </c:pt>
                <c:pt idx="1">
                  <c:v>32</c:v>
                </c:pt>
                <c:pt idx="2">
                  <c:v>33.25</c:v>
                </c:pt>
                <c:pt idx="3">
                  <c:v>33</c:v>
                </c:pt>
                <c:pt idx="4">
                  <c:v>33.58</c:v>
                </c:pt>
                <c:pt idx="5">
                  <c:v>33.4</c:v>
                </c:pt>
                <c:pt idx="6">
                  <c:v>33.6</c:v>
                </c:pt>
                <c:pt idx="7">
                  <c:v>32</c:v>
                </c:pt>
                <c:pt idx="8">
                  <c:v>33.6</c:v>
                </c:pt>
                <c:pt idx="9">
                  <c:v>34.1</c:v>
                </c:pt>
                <c:pt idx="10">
                  <c:v>34.799999999999997</c:v>
                </c:pt>
                <c:pt idx="11">
                  <c:v>33.799999999999997</c:v>
                </c:pt>
                <c:pt idx="12">
                  <c:v>33.200000000000003</c:v>
                </c:pt>
                <c:pt idx="13">
                  <c:v>27.86</c:v>
                </c:pt>
                <c:pt idx="14">
                  <c:v>29.4</c:v>
                </c:pt>
                <c:pt idx="15">
                  <c:v>30</c:v>
                </c:pt>
                <c:pt idx="16">
                  <c:v>32.799999999999997</c:v>
                </c:pt>
                <c:pt idx="17">
                  <c:v>33</c:v>
                </c:pt>
                <c:pt idx="18">
                  <c:v>34.6</c:v>
                </c:pt>
                <c:pt idx="19">
                  <c:v>35.5</c:v>
                </c:pt>
                <c:pt idx="20">
                  <c:v>34.700000000000003</c:v>
                </c:pt>
                <c:pt idx="21">
                  <c:v>33.4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42-4091-A6F5-1BA01D51B9A2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204030336"/>
        <c:axId val="204032256"/>
      </c:scatterChart>
      <c:valAx>
        <c:axId val="204030336"/>
        <c:scaling>
          <c:orientation val="minMax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2000"/>
                </a:pPr>
                <a:r>
                  <a:rPr lang="hr-HR" sz="2000"/>
                  <a:t>Volumen proširenja, </a:t>
                </a:r>
                <a:r>
                  <a:rPr lang="hr-HR" sz="2000" b="1" i="0" u="none" strike="noStrike" baseline="0"/>
                  <a:t>V</a:t>
                </a:r>
                <a:r>
                  <a:rPr lang="hr-HR" sz="2000" b="1" i="0" u="none" strike="noStrike" baseline="-25000"/>
                  <a:t>pr</a:t>
                </a:r>
                <a:r>
                  <a:rPr lang="hr-HR" sz="2000"/>
                  <a:t> [dm</a:t>
                </a:r>
                <a:r>
                  <a:rPr lang="hr-HR" sz="2000" baseline="30000"/>
                  <a:t>3</a:t>
                </a:r>
                <a:r>
                  <a:rPr lang="hr-HR" sz="2000"/>
                  <a:t>]</a:t>
                </a:r>
              </a:p>
            </c:rich>
          </c:tx>
          <c:layout>
            <c:manualLayout>
              <c:xMode val="edge"/>
              <c:yMode val="edge"/>
              <c:x val="0.32060392835816764"/>
              <c:y val="0.93787435463784785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800" b="0"/>
            </a:pPr>
            <a:endParaRPr lang="en-US"/>
          </a:p>
        </c:txPr>
        <c:crossAx val="204032256"/>
        <c:crosses val="autoZero"/>
        <c:crossBetween val="midCat"/>
      </c:valAx>
      <c:valAx>
        <c:axId val="204032256"/>
        <c:scaling>
          <c:orientation val="minMax"/>
          <c:max val="40"/>
          <c:min val="24"/>
        </c:scaling>
        <c:delete val="0"/>
        <c:axPos val="l"/>
        <c:majorGridlines>
          <c:spPr>
            <a:ln w="12700">
              <a:solidFill>
                <a:sysClr val="windowText" lastClr="000000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hr-HR" sz="2000"/>
                  <a:t>Zatečena vlaga,  w</a:t>
                </a:r>
                <a:r>
                  <a:rPr lang="hr-HR" sz="2000" baseline="-25000"/>
                  <a:t>0</a:t>
                </a:r>
                <a:r>
                  <a:rPr lang="hr-HR" sz="2000"/>
                  <a:t> [%]</a:t>
                </a:r>
              </a:p>
            </c:rich>
          </c:tx>
          <c:layout>
            <c:manualLayout>
              <c:xMode val="edge"/>
              <c:yMode val="edge"/>
              <c:x val="6.9427918109255795E-3"/>
              <c:y val="0.34668177342225548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800" b="0"/>
            </a:pPr>
            <a:endParaRPr lang="en-US"/>
          </a:p>
        </c:txPr>
        <c:crossAx val="20403033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gap"/>
    <c:showDLblsOverMax val="0"/>
  </c:chart>
  <c:spPr>
    <a:solidFill>
      <a:sysClr val="window" lastClr="FFFFFF"/>
    </a:solidFill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aseline="0"/>
            </a:pPr>
            <a:r>
              <a:rPr lang="en-US" sz="2400" b="1" i="0" baseline="0"/>
              <a:t>Dijagram ovisnosti volumena nastalog proširenja V</a:t>
            </a:r>
            <a:r>
              <a:rPr lang="hr-HR" sz="2400" b="1" i="0" baseline="-25000"/>
              <a:t>pr</a:t>
            </a:r>
            <a:r>
              <a:rPr lang="en-US" sz="2400" b="1" i="0" baseline="0"/>
              <a:t> [dm</a:t>
            </a:r>
            <a:r>
              <a:rPr lang="en-US" sz="2400" b="1" i="0" baseline="30000"/>
              <a:t>3</a:t>
            </a:r>
            <a:r>
              <a:rPr lang="en-US" sz="2400" b="1" i="0" baseline="0"/>
              <a:t>]</a:t>
            </a:r>
            <a:r>
              <a:rPr lang="hr-HR" sz="2400" b="1" i="0" baseline="0"/>
              <a:t> o</a:t>
            </a:r>
            <a:endParaRPr lang="hr-HR" sz="2400"/>
          </a:p>
          <a:p>
            <a:pPr>
              <a:defRPr sz="2400" baseline="0"/>
            </a:pPr>
            <a:r>
              <a:rPr lang="hr-HR" sz="2400" b="1" i="0" u="none" strike="noStrike" baseline="0"/>
              <a:t>masi</a:t>
            </a:r>
            <a:r>
              <a:rPr lang="en-US" sz="2400" b="1" i="0" baseline="0"/>
              <a:t> </a:t>
            </a:r>
            <a:r>
              <a:rPr lang="hr-HR" sz="2400" b="1" i="0" baseline="0"/>
              <a:t>eksplozivnog punjenja</a:t>
            </a:r>
            <a:r>
              <a:rPr lang="en-US" sz="2400" b="1" i="0" baseline="0"/>
              <a:t> Q [kg</a:t>
            </a:r>
            <a:r>
              <a:rPr lang="hr-HR" sz="2400" b="1" i="0" baseline="0"/>
              <a:t>]</a:t>
            </a:r>
            <a:r>
              <a:rPr lang="en-US" sz="2400" b="1" i="0" baseline="0"/>
              <a:t> - </a:t>
            </a:r>
            <a:r>
              <a:rPr lang="hr-HR" sz="2400" b="1" i="0" baseline="0"/>
              <a:t>Amonal vodni</a:t>
            </a:r>
          </a:p>
          <a:p>
            <a:pPr>
              <a:defRPr sz="2400" baseline="0"/>
            </a:pPr>
            <a:endParaRPr lang="en-US" sz="2400" baseline="0"/>
          </a:p>
        </c:rich>
      </c:tx>
      <c:layout>
        <c:manualLayout>
          <c:xMode val="edge"/>
          <c:yMode val="edge"/>
          <c:x val="0.12655553146078222"/>
          <c:y val="2.29084393062555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45"/>
          <c:w val="0.71039090970337282"/>
          <c:h val="0.708826023996536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proš.-Cerje'!$B$22:$J$22</c:f>
              <c:strCache>
                <c:ptCount val="1"/>
                <c:pt idx="0">
                  <c:v>Dijagram ovisnosti količine eksploziva Q [kg] i volumena nastalog proširenja V [dm3] - AMONAL VODNI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</c:spPr>
          </c:marker>
          <c:trendline>
            <c:spPr>
              <a:ln w="31750">
                <a:solidFill>
                  <a:srgbClr val="00B05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31546089505077796"/>
                  <c:y val="0.24321795280869804"/>
                </c:manualLayout>
              </c:layout>
              <c:tx>
                <c:rich>
                  <a:bodyPr/>
                  <a:lstStyle/>
                  <a:p>
                    <a:pPr>
                      <a:defRPr sz="2200">
                        <a:solidFill>
                          <a:srgbClr val="00B050"/>
                        </a:solidFill>
                      </a:defRPr>
                    </a:pPr>
                    <a:r>
                      <a:rPr lang="hr-HR" baseline="0"/>
                      <a:t>V</a:t>
                    </a:r>
                    <a:r>
                      <a:rPr lang="hr-HR" baseline="-25000"/>
                      <a:t>pr</a:t>
                    </a:r>
                    <a:r>
                      <a:rPr lang="en-US" baseline="0"/>
                      <a:t> = 914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04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1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6007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82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'Ovisn. kol. eksp. o proš.-Cerje'!$M$9:$M$15</c:f>
              <c:numCache>
                <c:formatCode>0.00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</c:numCache>
            </c:numRef>
          </c:xVal>
          <c:yVal>
            <c:numRef>
              <c:f>'Ovisn. kol. eksp. o proš.-Cerje'!$P$9:$P$15</c:f>
              <c:numCache>
                <c:formatCode>0.00</c:formatCode>
                <c:ptCount val="7"/>
                <c:pt idx="0">
                  <c:v>9.1999999999999993</c:v>
                </c:pt>
                <c:pt idx="1">
                  <c:v>14.1</c:v>
                </c:pt>
                <c:pt idx="2">
                  <c:v>15.6</c:v>
                </c:pt>
                <c:pt idx="3">
                  <c:v>65.400000000000006</c:v>
                </c:pt>
                <c:pt idx="4">
                  <c:v>73.599999999999994</c:v>
                </c:pt>
                <c:pt idx="5">
                  <c:v>73.599999999999994</c:v>
                </c:pt>
                <c:pt idx="6">
                  <c:v>73.599999999999994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F0-45FE-9A2E-02680401B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93632"/>
        <c:axId val="204295552"/>
      </c:scatterChart>
      <c:valAx>
        <c:axId val="204293632"/>
        <c:scaling>
          <c:orientation val="minMax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hr-HR" sz="20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sz="1800" b="0"/>
            </a:pPr>
            <a:endParaRPr lang="en-US"/>
          </a:p>
        </c:txPr>
        <c:crossAx val="204295552"/>
        <c:crosses val="autoZero"/>
        <c:crossBetween val="midCat"/>
      </c:valAx>
      <c:valAx>
        <c:axId val="204295552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2000"/>
                </a:pPr>
                <a:r>
                  <a:rPr lang="hr-HR" sz="2000"/>
                  <a:t>V</a:t>
                </a:r>
                <a:r>
                  <a:rPr lang="hr-HR" sz="2000" baseline="-25000"/>
                  <a:t>pr</a:t>
                </a:r>
                <a:r>
                  <a:rPr lang="hr-HR" sz="2000"/>
                  <a:t> [dm</a:t>
                </a:r>
                <a:r>
                  <a:rPr lang="hr-HR" sz="2000" baseline="30000"/>
                  <a:t>3</a:t>
                </a:r>
                <a:r>
                  <a:rPr lang="hr-HR" sz="2000"/>
                  <a:t>]</a:t>
                </a:r>
              </a:p>
            </c:rich>
          </c:tx>
          <c:layout>
            <c:manualLayout>
              <c:xMode val="edge"/>
              <c:yMode val="edge"/>
              <c:x val="1.4034475086094639E-2"/>
              <c:y val="0.44683947138855984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800" b="0"/>
            </a:pPr>
            <a:endParaRPr lang="en-US"/>
          </a:p>
        </c:txPr>
        <c:crossAx val="204293632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aseline="0"/>
            </a:pPr>
            <a:r>
              <a:rPr lang="en-US" sz="2400" b="1" i="0" baseline="0"/>
              <a:t>Dijagram ovisnosti</a:t>
            </a:r>
            <a:r>
              <a:rPr lang="hr-HR" sz="2400" b="1" i="0" baseline="0"/>
              <a:t> </a:t>
            </a:r>
            <a:r>
              <a:rPr lang="en-US" sz="2400" b="1" i="0" baseline="0"/>
              <a:t>nastalog </a:t>
            </a:r>
            <a:r>
              <a:rPr lang="hr-HR" sz="2400" b="1" i="0" baseline="0"/>
              <a:t>promjera proširenja D</a:t>
            </a:r>
            <a:r>
              <a:rPr lang="hr-HR" sz="2400" b="1" i="0" baseline="-25000"/>
              <a:t>pr </a:t>
            </a:r>
            <a:r>
              <a:rPr lang="hr-HR" sz="2400" b="1" i="0" baseline="0"/>
              <a:t>[m</a:t>
            </a:r>
            <a:r>
              <a:rPr lang="en-US" sz="2400" b="1" i="0" baseline="0"/>
              <a:t>]</a:t>
            </a:r>
            <a:r>
              <a:rPr lang="hr-HR" sz="2400" b="1" i="0" baseline="0"/>
              <a:t> o</a:t>
            </a:r>
            <a:endParaRPr lang="hr-HR" sz="2400"/>
          </a:p>
          <a:p>
            <a:pPr>
              <a:defRPr sz="2400" baseline="0"/>
            </a:pPr>
            <a:r>
              <a:rPr lang="hr-HR" sz="2400" b="1" i="0" u="none" strike="noStrike" baseline="0"/>
              <a:t>masi</a:t>
            </a:r>
            <a:r>
              <a:rPr lang="en-US" sz="2400" b="1" i="0" baseline="0"/>
              <a:t> eksploziv</a:t>
            </a:r>
            <a:r>
              <a:rPr lang="hr-HR" sz="2400" b="1" i="0" baseline="0"/>
              <a:t>nog punjenja</a:t>
            </a:r>
            <a:r>
              <a:rPr lang="en-US" sz="2400" b="1" i="0" baseline="0"/>
              <a:t> Q [kg]</a:t>
            </a:r>
            <a:r>
              <a:rPr lang="hr-HR" sz="2400" b="1" i="0" baseline="0"/>
              <a:t> </a:t>
            </a:r>
            <a:r>
              <a:rPr lang="en-US" sz="2400" b="1" i="0" baseline="0"/>
              <a:t>- </a:t>
            </a:r>
            <a:r>
              <a:rPr lang="hr-HR" sz="2400" b="1" i="0" baseline="0"/>
              <a:t>Amonal vodni</a:t>
            </a:r>
          </a:p>
          <a:p>
            <a:pPr>
              <a:defRPr sz="2400" baseline="0"/>
            </a:pPr>
            <a:endParaRPr lang="hr-HR" sz="2400"/>
          </a:p>
        </c:rich>
      </c:tx>
      <c:layout>
        <c:manualLayout>
          <c:xMode val="edge"/>
          <c:yMode val="edge"/>
          <c:x val="0.11994980943601559"/>
          <c:y val="1.887427845775161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51"/>
          <c:w val="0.7052367003800516"/>
          <c:h val="0.71251378478237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proš.-Cerje'!$X$22:$AF$22</c:f>
              <c:strCache>
                <c:ptCount val="1"/>
                <c:pt idx="0">
                  <c:v>Dijagram ovisnosti količine eksploziva Q [kg] i nastalog produbljenja Lpr1 [dm3] - AMONAL VODNI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</c:spPr>
          </c:marker>
          <c:trendline>
            <c:spPr>
              <a:ln w="31750">
                <a:solidFill>
                  <a:srgbClr val="00B05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32085166209657418"/>
                  <c:y val="0.22603790402971469"/>
                </c:manualLayout>
              </c:layout>
              <c:tx>
                <c:rich>
                  <a:bodyPr/>
                  <a:lstStyle/>
                  <a:p>
                    <a:pPr>
                      <a:defRPr sz="2200">
                        <a:solidFill>
                          <a:srgbClr val="00B050"/>
                        </a:solidFill>
                      </a:defRPr>
                    </a:pPr>
                    <a:r>
                      <a:rPr lang="hr-HR" baseline="0"/>
                      <a:t>D</a:t>
                    </a:r>
                    <a:r>
                      <a:rPr lang="hr-HR" baseline="-25000"/>
                      <a:t>pr</a:t>
                    </a:r>
                    <a:r>
                      <a:rPr lang="hr-HR" baseline="0"/>
                      <a:t> </a:t>
                    </a:r>
                    <a:r>
                      <a:rPr lang="en-US" baseline="0"/>
                      <a:t> = 1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2041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0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5335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82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'Ovisn. kol. eksp. o proš.-Cerje'!$M$9:$M$15</c:f>
              <c:numCache>
                <c:formatCode>0.00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</c:numCache>
            </c:numRef>
          </c:xVal>
          <c:yVal>
            <c:numRef>
              <c:f>'Ovisn. kol. eksp. o proš.-Cerje'!$V$9:$V$15</c:f>
              <c:numCache>
                <c:formatCode>0.0000</c:formatCode>
                <c:ptCount val="7"/>
                <c:pt idx="0">
                  <c:v>0.26</c:v>
                </c:pt>
                <c:pt idx="1">
                  <c:v>0.3</c:v>
                </c:pt>
                <c:pt idx="2">
                  <c:v>0.31</c:v>
                </c:pt>
                <c:pt idx="3">
                  <c:v>0.5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1C-4FCA-9B15-FC0ED07F0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3056"/>
        <c:axId val="204334976"/>
      </c:scatterChart>
      <c:valAx>
        <c:axId val="204333056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hr-HR" sz="20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sz="1800" b="0"/>
            </a:pPr>
            <a:endParaRPr lang="en-US"/>
          </a:p>
        </c:txPr>
        <c:crossAx val="204334976"/>
        <c:crosses val="autoZero"/>
        <c:crossBetween val="midCat"/>
      </c:valAx>
      <c:valAx>
        <c:axId val="204334976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2000"/>
                </a:pPr>
                <a:r>
                  <a:rPr lang="hr-HR" sz="2000"/>
                  <a:t>D</a:t>
                </a:r>
                <a:r>
                  <a:rPr lang="hr-HR" sz="2000" baseline="-25000"/>
                  <a:t>pr</a:t>
                </a:r>
                <a:r>
                  <a:rPr lang="hr-HR" sz="2000"/>
                  <a:t> [m]</a:t>
                </a:r>
              </a:p>
            </c:rich>
          </c:tx>
          <c:layout>
            <c:manualLayout>
              <c:xMode val="edge"/>
              <c:yMode val="edge"/>
              <c:x val="3.5474274243625526E-3"/>
              <c:y val="0.46298038968764749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txPr>
          <a:bodyPr/>
          <a:lstStyle/>
          <a:p>
            <a:pPr>
              <a:defRPr sz="1800" b="0"/>
            </a:pPr>
            <a:endParaRPr lang="en-US"/>
          </a:p>
        </c:txPr>
        <c:crossAx val="20433305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hr-HR" sz="2400"/>
              <a:t>Dijagram</a:t>
            </a:r>
            <a:r>
              <a:rPr lang="hr-HR" sz="2400" baseline="0"/>
              <a:t> ovisnosti  zatečene vlage  w</a:t>
            </a:r>
            <a:r>
              <a:rPr lang="hr-HR" sz="2400" baseline="-25000"/>
              <a:t>0</a:t>
            </a:r>
            <a:r>
              <a:rPr lang="hr-HR" sz="2400" baseline="0"/>
              <a:t> [%] o</a:t>
            </a:r>
          </a:p>
          <a:p>
            <a:pPr>
              <a:defRPr sz="2400"/>
            </a:pPr>
            <a:r>
              <a:rPr lang="hr-HR" sz="2400" baseline="0"/>
              <a:t>nastalom volumenu proširenja </a:t>
            </a:r>
            <a:r>
              <a:rPr lang="hr-HR" sz="2400" b="1" i="0" u="none" strike="noStrike" baseline="0"/>
              <a:t>V</a:t>
            </a:r>
            <a:r>
              <a:rPr lang="hr-HR" sz="2400" b="1" i="0" u="none" strike="noStrike" baseline="-25000"/>
              <a:t>pr</a:t>
            </a:r>
            <a:r>
              <a:rPr lang="hr-HR" sz="2400" baseline="0"/>
              <a:t> [dm</a:t>
            </a:r>
            <a:r>
              <a:rPr lang="hr-HR" sz="2400" strike="noStrike" baseline="30000"/>
              <a:t>3</a:t>
            </a:r>
            <a:r>
              <a:rPr lang="hr-HR" sz="2400" baseline="0"/>
              <a:t>]</a:t>
            </a:r>
          </a:p>
          <a:p>
            <a:pPr>
              <a:defRPr sz="2400"/>
            </a:pPr>
            <a:endParaRPr lang="hr-HR" sz="2400"/>
          </a:p>
        </c:rich>
      </c:tx>
      <c:layout>
        <c:manualLayout>
          <c:xMode val="edge"/>
          <c:yMode val="edge"/>
          <c:x val="0.20839190694782428"/>
          <c:y val="5.844737682147942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2189390575998231E-2"/>
          <c:y val="0.14646275370131567"/>
          <c:w val="0.69710995623832683"/>
          <c:h val="0.72693363298008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proš.-Cerje'!$Y$6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B050"/>
              </a:solidFill>
              <a:ln w="12700">
                <a:solidFill>
                  <a:sysClr val="windowText" lastClr="000000"/>
                </a:solidFill>
              </a:ln>
            </c:spPr>
          </c:marker>
          <c:dLbls>
            <c:delete val="1"/>
          </c:dLbls>
          <c:trendline>
            <c:spPr>
              <a:ln w="31750">
                <a:solidFill>
                  <a:srgbClr val="00B05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26424038434267766"/>
                  <c:y val="0.20437483115630159"/>
                </c:manualLayout>
              </c:layout>
              <c:tx>
                <c:rich>
                  <a:bodyPr/>
                  <a:lstStyle/>
                  <a:p>
                    <a:pPr>
                      <a:defRPr sz="2200" b="1">
                        <a:solidFill>
                          <a:srgbClr val="00B050"/>
                        </a:solidFill>
                      </a:defRPr>
                    </a:pPr>
                    <a:r>
                      <a:rPr lang="hr-HR" baseline="0"/>
                      <a:t>W</a:t>
                    </a:r>
                    <a:r>
                      <a:rPr lang="hr-HR" baseline="-25000"/>
                      <a:t>0</a:t>
                    </a:r>
                    <a:r>
                      <a:rPr lang="en-US" baseline="0"/>
                      <a:t> = 23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511</a:t>
                    </a:r>
                    <a:r>
                      <a:rPr lang="hr-HR" baseline="0"/>
                      <a:t> V</a:t>
                    </a:r>
                    <a:r>
                      <a:rPr lang="hr-HR" baseline="-25000"/>
                      <a:t>pr</a:t>
                    </a:r>
                    <a:r>
                      <a:rPr lang="hr-HR" baseline="0"/>
                      <a:t> </a:t>
                    </a:r>
                    <a:r>
                      <a:rPr lang="en-US" baseline="30000"/>
                      <a:t>0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0596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9</a:t>
                    </a:r>
                    <a:r>
                      <a:rPr lang="hr-HR" baseline="0"/>
                      <a:t>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'Ovisn. kol. eksp. o proš.-Cerje'!$P$9:$P$15</c:f>
              <c:numCache>
                <c:formatCode>0.00</c:formatCode>
                <c:ptCount val="7"/>
                <c:pt idx="0">
                  <c:v>9.1999999999999993</c:v>
                </c:pt>
                <c:pt idx="1">
                  <c:v>14.1</c:v>
                </c:pt>
                <c:pt idx="2">
                  <c:v>15.6</c:v>
                </c:pt>
                <c:pt idx="3">
                  <c:v>65.400000000000006</c:v>
                </c:pt>
                <c:pt idx="4">
                  <c:v>73.599999999999994</c:v>
                </c:pt>
                <c:pt idx="5">
                  <c:v>73.599999999999994</c:v>
                </c:pt>
                <c:pt idx="6">
                  <c:v>73.599999999999994</c:v>
                </c:pt>
              </c:numCache>
            </c:numRef>
          </c:xVal>
          <c:yVal>
            <c:numRef>
              <c:f>'Ovisn. kol. eksp. o proš.-Cerje'!$W$9:$W$15</c:f>
              <c:numCache>
                <c:formatCode>0.0000</c:formatCode>
                <c:ptCount val="7"/>
                <c:pt idx="0">
                  <c:v>26.96</c:v>
                </c:pt>
                <c:pt idx="1">
                  <c:v>28.13</c:v>
                </c:pt>
                <c:pt idx="2">
                  <c:v>26.9</c:v>
                </c:pt>
                <c:pt idx="3">
                  <c:v>30.1</c:v>
                </c:pt>
                <c:pt idx="4">
                  <c:v>30.89</c:v>
                </c:pt>
                <c:pt idx="5">
                  <c:v>30.51</c:v>
                </c:pt>
                <c:pt idx="6">
                  <c:v>29.89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18-44AF-8B5E-A600E28B150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204249344"/>
        <c:axId val="204267904"/>
      </c:scatterChart>
      <c:valAx>
        <c:axId val="204249344"/>
        <c:scaling>
          <c:orientation val="minMax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2000"/>
                </a:pPr>
                <a:r>
                  <a:rPr lang="hr-HR" sz="2000"/>
                  <a:t>Volumen proširenja, V</a:t>
                </a:r>
                <a:r>
                  <a:rPr lang="hr-HR" sz="2000" baseline="-25000"/>
                  <a:t>pr</a:t>
                </a:r>
                <a:r>
                  <a:rPr lang="hr-HR" sz="2000"/>
                  <a:t> [dm</a:t>
                </a:r>
                <a:r>
                  <a:rPr lang="hr-HR" sz="2000" baseline="30000"/>
                  <a:t>3</a:t>
                </a:r>
                <a:r>
                  <a:rPr lang="hr-HR" sz="2000"/>
                  <a:t>]</a:t>
                </a:r>
              </a:p>
            </c:rich>
          </c:tx>
          <c:layout>
            <c:manualLayout>
              <c:xMode val="edge"/>
              <c:yMode val="edge"/>
              <c:x val="0.30826159773485479"/>
              <c:y val="0.93422091987330613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800" b="0"/>
            </a:pPr>
            <a:endParaRPr lang="en-US"/>
          </a:p>
        </c:txPr>
        <c:crossAx val="204267904"/>
        <c:crosses val="autoZero"/>
        <c:crossBetween val="midCat"/>
      </c:valAx>
      <c:valAx>
        <c:axId val="204267904"/>
        <c:scaling>
          <c:orientation val="minMax"/>
        </c:scaling>
        <c:delete val="0"/>
        <c:axPos val="l"/>
        <c:majorGridlines>
          <c:spPr>
            <a:ln w="12700">
              <a:solidFill>
                <a:sysClr val="windowText" lastClr="000000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hr-HR" sz="2000"/>
                  <a:t>Zatečena vlaga,  w</a:t>
                </a:r>
                <a:r>
                  <a:rPr lang="hr-HR" sz="2000" baseline="-25000"/>
                  <a:t>0</a:t>
                </a:r>
                <a:r>
                  <a:rPr lang="hr-HR" sz="2000"/>
                  <a:t> [%]</a:t>
                </a:r>
              </a:p>
            </c:rich>
          </c:tx>
          <c:layout>
            <c:manualLayout>
              <c:xMode val="edge"/>
              <c:yMode val="edge"/>
              <c:x val="5.7669706419042023E-3"/>
              <c:y val="0.28879154553423925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800" b="0"/>
            </a:pPr>
            <a:endParaRPr lang="en-US"/>
          </a:p>
        </c:txPr>
        <c:crossAx val="204249344"/>
        <c:crosses val="autoZero"/>
        <c:crossBetween val="midCat"/>
      </c:valAx>
      <c:spPr>
        <a:solidFill>
          <a:schemeClr val="bg1"/>
        </a:solidFill>
      </c:spPr>
    </c:plotArea>
    <c:plotVisOnly val="1"/>
    <c:dispBlanksAs val="gap"/>
    <c:showDLblsOverMax val="0"/>
  </c:chart>
  <c:spPr>
    <a:solidFill>
      <a:sysClr val="window" lastClr="FFFFFF"/>
    </a:solidFill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aseline="0"/>
            </a:pPr>
            <a:r>
              <a:rPr lang="en-US" sz="2400" baseline="0"/>
              <a:t>Dijagram ovisnosti </a:t>
            </a:r>
            <a:r>
              <a:rPr lang="en-US" sz="2400" b="1" i="0" u="none" strike="noStrike" baseline="0"/>
              <a:t>volumena nastalog proširenja V</a:t>
            </a:r>
            <a:r>
              <a:rPr lang="hr-HR" sz="2400" b="1" i="0" u="none" strike="noStrike" baseline="-25000"/>
              <a:t>pr</a:t>
            </a:r>
            <a:r>
              <a:rPr lang="en-US" sz="2400" b="1" i="0" u="none" strike="noStrike" baseline="0"/>
              <a:t> [dm</a:t>
            </a:r>
            <a:r>
              <a:rPr lang="en-US" sz="2400" b="1" i="0" u="none" strike="noStrike" baseline="30000"/>
              <a:t>3</a:t>
            </a:r>
            <a:r>
              <a:rPr lang="en-US" sz="2400" b="1" i="0" u="none" strike="noStrike" baseline="0"/>
              <a:t>]</a:t>
            </a:r>
            <a:r>
              <a:rPr lang="hr-HR" sz="2400" b="1" i="0" u="none" strike="noStrike" baseline="0"/>
              <a:t> o</a:t>
            </a:r>
          </a:p>
          <a:p>
            <a:pPr>
              <a:defRPr sz="2400" baseline="0"/>
            </a:pPr>
            <a:r>
              <a:rPr lang="hr-HR" sz="2400" b="1" i="0" u="none" strike="noStrike" baseline="0"/>
              <a:t>masi</a:t>
            </a:r>
            <a:r>
              <a:rPr lang="en-US" sz="2400" baseline="0"/>
              <a:t> </a:t>
            </a:r>
            <a:r>
              <a:rPr lang="hr-HR" sz="2400" baseline="0"/>
              <a:t>eksplozivnog punjenja</a:t>
            </a:r>
            <a:r>
              <a:rPr lang="en-US" sz="2400" baseline="0"/>
              <a:t> Q [kg</a:t>
            </a:r>
            <a:r>
              <a:rPr lang="hr-HR" sz="2400" baseline="0"/>
              <a:t>]</a:t>
            </a:r>
            <a:r>
              <a:rPr lang="en-US" sz="2400" baseline="0"/>
              <a:t> - </a:t>
            </a:r>
            <a:r>
              <a:rPr lang="hr-HR" sz="2400" baseline="0"/>
              <a:t>Amonal vodni</a:t>
            </a:r>
          </a:p>
          <a:p>
            <a:pPr>
              <a:defRPr sz="2400" baseline="0"/>
            </a:pPr>
            <a:endParaRPr lang="en-US" sz="2400" baseline="0"/>
          </a:p>
        </c:rich>
      </c:tx>
      <c:layout>
        <c:manualLayout>
          <c:xMode val="edge"/>
          <c:yMode val="edge"/>
          <c:x val="0.11972408003035113"/>
          <c:y val="1.47685084484527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51"/>
          <c:w val="0.71646975494734966"/>
          <c:h val="0.700296842922140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proš.-Čret'!$B$22:$J$22</c:f>
              <c:strCache>
                <c:ptCount val="1"/>
                <c:pt idx="0">
                  <c:v>Dijagram ovisnosti količine eksploziva Q [kg] i volumena nastalog proširenja V [dm3] - AMONAL VODNI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</c:spPr>
          </c:marker>
          <c:trendline>
            <c:spPr>
              <a:ln w="31750">
                <a:solidFill>
                  <a:srgbClr val="00B05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31725778702910562"/>
                  <c:y val="0.26995906653949547"/>
                </c:manualLayout>
              </c:layout>
              <c:tx>
                <c:rich>
                  <a:bodyPr/>
                  <a:lstStyle/>
                  <a:p>
                    <a:pPr>
                      <a:defRPr sz="2200">
                        <a:solidFill>
                          <a:srgbClr val="00B050"/>
                        </a:solidFill>
                      </a:defRPr>
                    </a:pPr>
                    <a:r>
                      <a:rPr lang="hr-HR" baseline="0"/>
                      <a:t>V</a:t>
                    </a:r>
                    <a:r>
                      <a:rPr lang="hr-HR" baseline="-25000"/>
                      <a:t>pr</a:t>
                    </a:r>
                    <a:r>
                      <a:rPr lang="en-US" baseline="0"/>
                      <a:t> = 550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13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1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4043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8</a:t>
                    </a:r>
                    <a:r>
                      <a:rPr lang="hr-HR" baseline="0"/>
                      <a:t>6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'Ovisn. kol. eksp. o proš.-Čret'!$M$9:$M$15</c:f>
              <c:numCache>
                <c:formatCode>0.00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</c:numCache>
            </c:numRef>
          </c:xVal>
          <c:yVal>
            <c:numRef>
              <c:f>'Ovisn. kol. eksp. o proš.-Čret'!$P$9:$P$15</c:f>
              <c:numCache>
                <c:formatCode>0.00</c:formatCode>
                <c:ptCount val="7"/>
                <c:pt idx="0">
                  <c:v>11.5</c:v>
                </c:pt>
                <c:pt idx="1">
                  <c:v>15.6</c:v>
                </c:pt>
                <c:pt idx="2">
                  <c:v>15.6</c:v>
                </c:pt>
                <c:pt idx="3">
                  <c:v>18</c:v>
                </c:pt>
                <c:pt idx="4">
                  <c:v>54.4</c:v>
                </c:pt>
                <c:pt idx="5">
                  <c:v>71.5</c:v>
                </c:pt>
                <c:pt idx="6">
                  <c:v>73.599999999999994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B-4017-9A00-D009B4353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33216"/>
        <c:axId val="204635136"/>
      </c:scatterChart>
      <c:valAx>
        <c:axId val="204633216"/>
        <c:scaling>
          <c:orientation val="minMax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2000" b="1" baseline="0"/>
                </a:pPr>
                <a:r>
                  <a:rPr lang="hr-HR" sz="2000" b="1" baseline="0"/>
                  <a:t>Q [kg]</a:t>
                </a:r>
              </a:p>
            </c:rich>
          </c:tx>
          <c:layout>
            <c:manualLayout>
              <c:xMode val="edge"/>
              <c:yMode val="edge"/>
              <c:x val="0.41146789259033778"/>
              <c:y val="0.9304091226455626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sz="1800" b="0"/>
            </a:pPr>
            <a:endParaRPr lang="en-US"/>
          </a:p>
        </c:txPr>
        <c:crossAx val="204635136"/>
        <c:crosses val="autoZero"/>
        <c:crossBetween val="midCat"/>
      </c:valAx>
      <c:valAx>
        <c:axId val="204635136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2000" b="1"/>
                </a:pPr>
                <a:r>
                  <a:rPr lang="hr-HR" sz="2000" b="1"/>
                  <a:t>V</a:t>
                </a:r>
                <a:r>
                  <a:rPr lang="hr-HR" sz="2000" b="1" baseline="-25000"/>
                  <a:t>pr</a:t>
                </a:r>
                <a:r>
                  <a:rPr lang="hr-HR" sz="2000" b="1"/>
                  <a:t> [dm</a:t>
                </a:r>
                <a:r>
                  <a:rPr lang="hr-HR" sz="2000" b="1" baseline="30000"/>
                  <a:t>3</a:t>
                </a:r>
                <a:r>
                  <a:rPr lang="hr-HR" sz="2000" b="1"/>
                  <a:t>]</a:t>
                </a:r>
              </a:p>
            </c:rich>
          </c:tx>
          <c:layout>
            <c:manualLayout>
              <c:xMode val="edge"/>
              <c:yMode val="edge"/>
              <c:x val="1.6063033848150096E-2"/>
              <c:y val="0.4807333187956784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800" b="0"/>
            </a:pPr>
            <a:endParaRPr lang="en-US"/>
          </a:p>
        </c:txPr>
        <c:crossAx val="20463321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Dijagram ovisnosti volumena nastalog proširenja V</a:t>
            </a:r>
            <a:r>
              <a:rPr lang="hr-HR" sz="1800" b="1" i="0" baseline="-25000">
                <a:latin typeface="Times New Roman" pitchFamily="18" charset="0"/>
                <a:cs typeface="Times New Roman" pitchFamily="18" charset="0"/>
              </a:rPr>
              <a:t>pr</a:t>
            </a: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 [dm</a:t>
            </a:r>
            <a:r>
              <a:rPr lang="en-US" sz="1800" b="1" i="0" baseline="30000">
                <a:latin typeface="Times New Roman" pitchFamily="18" charset="0"/>
                <a:cs typeface="Times New Roman" pitchFamily="18" charset="0"/>
              </a:rPr>
              <a:t>3</a:t>
            </a: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]</a:t>
            </a:r>
            <a:r>
              <a:rPr lang="hr-HR" sz="1800" b="1" i="0" baseline="0">
                <a:latin typeface="Times New Roman" pitchFamily="18" charset="0"/>
                <a:cs typeface="Times New Roman" pitchFamily="18" charset="0"/>
              </a:rPr>
              <a:t> o</a:t>
            </a:r>
            <a:endParaRPr lang="hr-HR" sz="1800">
              <a:latin typeface="Times New Roman" pitchFamily="18" charset="0"/>
              <a:cs typeface="Times New Roman" pitchFamily="18" charset="0"/>
            </a:endParaRPr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 eksploziv</a:t>
            </a:r>
            <a:r>
              <a:rPr lang="hr-HR" sz="1800" b="1" i="0" baseline="0">
                <a:latin typeface="Times New Roman" pitchFamily="18" charset="0"/>
                <a:cs typeface="Times New Roman" pitchFamily="18" charset="0"/>
              </a:rPr>
              <a:t>nog punjenja</a:t>
            </a: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 Q [kg]</a:t>
            </a:r>
            <a:r>
              <a:rPr lang="en-US" sz="1800" baseline="0">
                <a:latin typeface="Times New Roman" pitchFamily="18" charset="0"/>
                <a:cs typeface="Times New Roman" pitchFamily="18" charset="0"/>
              </a:rPr>
              <a:t> - </a:t>
            </a:r>
            <a:r>
              <a:rPr lang="hr-HR" sz="1800" baseline="0">
                <a:latin typeface="Times New Roman" pitchFamily="18" charset="0"/>
                <a:cs typeface="Times New Roman" pitchFamily="18" charset="0"/>
              </a:rPr>
              <a:t>Permonex V19 i Pakaex</a:t>
            </a:r>
          </a:p>
          <a:p>
            <a:pPr>
              <a:defRPr sz="1800" baseline="0"/>
            </a:pPr>
            <a:endParaRPr lang="en-US" sz="1800" baseline="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18686782856751621"/>
          <c:y val="4.24413977209877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31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'Ovis. kol. eksp. o proš.-14-0'!$B$27:$J$27</c:f>
              <c:strCache>
                <c:ptCount val="1"/>
                <c:pt idx="0">
                  <c:v>Dijagram ovisnosti količine eksploziva Q [kg] i volumena nastalog proširenja V [dm3] - PAKAEX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</c:spPr>
          </c:marker>
          <c:trendline>
            <c:spPr>
              <a:ln w="31750">
                <a:solidFill>
                  <a:srgbClr val="0070C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36493603472027031"/>
                  <c:y val="0.20106596651189751"/>
                </c:manualLayout>
              </c:layout>
              <c:tx>
                <c:rich>
                  <a:bodyPr/>
                  <a:lstStyle/>
                  <a:p>
                    <a:pPr>
                      <a:defRPr sz="1600" baseline="0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V</a:t>
                    </a:r>
                    <a:r>
                      <a:rPr lang="hr-HR" baseline="-25000"/>
                      <a:t>pr</a:t>
                    </a:r>
                    <a:r>
                      <a:rPr lang="en-US" baseline="0"/>
                      <a:t> = 692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31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0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4973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86</a:t>
                    </a:r>
                    <a:endParaRPr lang="hr-HR" baseline="0"/>
                  </a:p>
                  <a:p>
                    <a:pPr>
                      <a:defRPr sz="1600" baseline="0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PAKAEX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'Ovis. kol. eksp. o proš.-14-0'!$M$11:$M$14</c:f>
              <c:numCache>
                <c:formatCode>0.00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</c:numCache>
            </c:numRef>
          </c:xVal>
          <c:yVal>
            <c:numRef>
              <c:f>'Ovis. kol. eksp. o proš.-14-0'!$P$11:$P$14</c:f>
              <c:numCache>
                <c:formatCode>0.00</c:formatCode>
                <c:ptCount val="4"/>
                <c:pt idx="0">
                  <c:v>751.65</c:v>
                </c:pt>
                <c:pt idx="1">
                  <c:v>574.70000000000005</c:v>
                </c:pt>
                <c:pt idx="2">
                  <c:v>507.1</c:v>
                </c:pt>
                <c:pt idx="3">
                  <c:v>461.55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9-4818-AC10-6643C348894A}"/>
            </c:ext>
          </c:extLst>
        </c:ser>
        <c:ser>
          <c:idx val="1"/>
          <c:order val="1"/>
          <c:tx>
            <c:strRef>
              <c:f>'Ovis. kol. eksp. o proš.-14-0'!$B$25:$J$25</c:f>
              <c:strCache>
                <c:ptCount val="1"/>
                <c:pt idx="0">
                  <c:v>Dijagram ovisnosti količine eksploziva Q [kg] i volumena nastalog proširenja V [dm3] - PERMONEX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</c:spPr>
          </c:marker>
          <c:trendline>
            <c:spPr>
              <a:ln w="31750"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23444696603802098"/>
                  <c:y val="0.23777294800287391"/>
                </c:manualLayout>
              </c:layout>
              <c:tx>
                <c:rich>
                  <a:bodyPr/>
                  <a:lstStyle/>
                  <a:p>
                    <a:pPr>
                      <a:defRPr sz="1600" baseline="0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V</a:t>
                    </a:r>
                    <a:r>
                      <a:rPr lang="hr-HR" baseline="-25000"/>
                      <a:t>pr</a:t>
                    </a:r>
                    <a:r>
                      <a:rPr lang="en-US" baseline="0"/>
                      <a:t> = 763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08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0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9725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97</a:t>
                    </a:r>
                    <a:endParaRPr lang="hr-HR" baseline="0"/>
                  </a:p>
                  <a:p>
                    <a:pPr>
                      <a:defRPr sz="1600" baseline="0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PERMONEX V19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('Ovis. kol. eksp. o proš.-14-0'!$M$9:$M$10,'Ovis. kol. eksp. o proš.-14-0'!$M$15:$M$18)</c:f>
              <c:numCache>
                <c:formatCode>0.00</c:formatCode>
                <c:ptCount val="6"/>
                <c:pt idx="0">
                  <c:v>1.25</c:v>
                </c:pt>
                <c:pt idx="1">
                  <c:v>0.5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('Ovis. kol. eksp. o proš.-14-0'!$P$9:$P$10,'Ovis. kol. eksp. o proš.-14-0'!$P$15:$P$18)</c:f>
              <c:numCache>
                <c:formatCode>0.00</c:formatCode>
                <c:ptCount val="6"/>
                <c:pt idx="0">
                  <c:v>872.2</c:v>
                </c:pt>
                <c:pt idx="1">
                  <c:v>371.65</c:v>
                </c:pt>
                <c:pt idx="2">
                  <c:v>323</c:v>
                </c:pt>
                <c:pt idx="3">
                  <c:v>436.96</c:v>
                </c:pt>
                <c:pt idx="4">
                  <c:v>656.95</c:v>
                </c:pt>
                <c:pt idx="5">
                  <c:v>835.5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19-4818-AC10-6643C3488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97440"/>
        <c:axId val="201236480"/>
      </c:scatterChart>
      <c:valAx>
        <c:axId val="201197440"/>
        <c:scaling>
          <c:orientation val="minMax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1236480"/>
        <c:crosses val="autoZero"/>
        <c:crossBetween val="midCat"/>
      </c:valAx>
      <c:valAx>
        <c:axId val="201236480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/>
                  <a:t>V</a:t>
                </a:r>
                <a:r>
                  <a:rPr lang="hr-HR" sz="1400" baseline="-25000"/>
                  <a:t>pr</a:t>
                </a:r>
                <a:r>
                  <a:rPr lang="hr-HR" sz="1400"/>
                  <a:t> [dm</a:t>
                </a:r>
                <a:r>
                  <a:rPr lang="hr-HR" sz="1400" baseline="30000"/>
                  <a:t>3</a:t>
                </a:r>
                <a:r>
                  <a:rPr lang="hr-HR" sz="1400"/>
                  <a:t>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1197440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aseline="0"/>
            </a:pPr>
            <a:r>
              <a:rPr lang="en-US" sz="2400" baseline="0"/>
              <a:t>Dijagram ovisnosti</a:t>
            </a:r>
            <a:r>
              <a:rPr lang="hr-HR" sz="2400" baseline="0"/>
              <a:t> </a:t>
            </a:r>
            <a:r>
              <a:rPr lang="en-US" sz="2400" b="1" i="0" u="none" strike="noStrike" baseline="0"/>
              <a:t>nastalog </a:t>
            </a:r>
            <a:r>
              <a:rPr lang="hr-HR" sz="2400" b="1" i="0" u="none" strike="noStrike" baseline="0"/>
              <a:t>promjera proširenja D</a:t>
            </a:r>
            <a:r>
              <a:rPr lang="hr-HR" sz="2400" b="1" i="0" u="none" strike="noStrike" baseline="-25000"/>
              <a:t>pr </a:t>
            </a:r>
            <a:r>
              <a:rPr lang="hr-HR" sz="2400" b="1" i="0" u="none" strike="noStrike" baseline="0"/>
              <a:t>[m</a:t>
            </a:r>
            <a:r>
              <a:rPr lang="en-US" sz="2400" b="1" i="0" u="none" strike="noStrike" baseline="0"/>
              <a:t>]</a:t>
            </a:r>
            <a:r>
              <a:rPr lang="hr-HR" sz="2400" b="1" i="0" u="none" strike="noStrike" baseline="0"/>
              <a:t> o</a:t>
            </a:r>
          </a:p>
          <a:p>
            <a:pPr>
              <a:defRPr sz="2400" baseline="0"/>
            </a:pPr>
            <a:r>
              <a:rPr lang="hr-HR" sz="2400" baseline="0"/>
              <a:t>masi</a:t>
            </a:r>
            <a:r>
              <a:rPr lang="en-US" sz="2400" baseline="0"/>
              <a:t> eksploziv</a:t>
            </a:r>
            <a:r>
              <a:rPr lang="hr-HR" sz="2400" baseline="0"/>
              <a:t>nog punjenja</a:t>
            </a:r>
            <a:r>
              <a:rPr lang="en-US" sz="2400" baseline="0"/>
              <a:t> Q [kg]</a:t>
            </a:r>
            <a:r>
              <a:rPr lang="hr-HR" sz="2400" baseline="0"/>
              <a:t> </a:t>
            </a:r>
            <a:r>
              <a:rPr lang="en-US" sz="2400" baseline="0"/>
              <a:t>- </a:t>
            </a:r>
            <a:r>
              <a:rPr lang="hr-HR" sz="2400" baseline="0"/>
              <a:t>Amonal vodni</a:t>
            </a:r>
          </a:p>
          <a:p>
            <a:pPr>
              <a:defRPr sz="2400" baseline="0"/>
            </a:pPr>
            <a:endParaRPr lang="en-US" sz="2400" baseline="0"/>
          </a:p>
        </c:rich>
      </c:tx>
      <c:layout>
        <c:manualLayout>
          <c:xMode val="edge"/>
          <c:yMode val="edge"/>
          <c:x val="0.13137742527251392"/>
          <c:y val="2.27839828721652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56"/>
          <c:w val="0.70721134980176392"/>
          <c:h val="0.703227585513495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proš.-Čret'!$X$22:$AF$22</c:f>
              <c:strCache>
                <c:ptCount val="1"/>
                <c:pt idx="0">
                  <c:v>Dijagram ovisnosti količine eksploziva Q [kg] i nastalog produbljenja Lpr1 [dm3] - AMONAL VODNI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</c:spPr>
          </c:marker>
          <c:trendline>
            <c:spPr>
              <a:ln w="31750">
                <a:solidFill>
                  <a:srgbClr val="00B05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32504458938141267"/>
                  <c:y val="0.28100250470926746"/>
                </c:manualLayout>
              </c:layout>
              <c:tx>
                <c:rich>
                  <a:bodyPr/>
                  <a:lstStyle/>
                  <a:p>
                    <a:pPr>
                      <a:defRPr sz="2200">
                        <a:solidFill>
                          <a:srgbClr val="00B050"/>
                        </a:solidFill>
                      </a:defRPr>
                    </a:pPr>
                    <a:r>
                      <a:rPr lang="hr-HR" baseline="0"/>
                      <a:t>D</a:t>
                    </a:r>
                    <a:r>
                      <a:rPr lang="hr-HR" baseline="-25000"/>
                      <a:t>pr</a:t>
                    </a:r>
                    <a:r>
                      <a:rPr lang="hr-HR" baseline="0"/>
                      <a:t> </a:t>
                    </a:r>
                    <a:r>
                      <a:rPr lang="en-US" baseline="0"/>
                      <a:t> = 1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0169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0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4683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86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'Ovisn. kol. eksp. o proš.-Čret'!$M$9:$M$15</c:f>
              <c:numCache>
                <c:formatCode>0.00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</c:numCache>
            </c:numRef>
          </c:xVal>
          <c:yVal>
            <c:numRef>
              <c:f>'Ovisn. kol. eksp. o proš.-Čret'!$V$9:$V$15</c:f>
              <c:numCache>
                <c:formatCode>0.0000</c:formatCode>
                <c:ptCount val="7"/>
                <c:pt idx="0">
                  <c:v>0.28000000000000003</c:v>
                </c:pt>
                <c:pt idx="1">
                  <c:v>0.31</c:v>
                </c:pt>
                <c:pt idx="2">
                  <c:v>0.31</c:v>
                </c:pt>
                <c:pt idx="3">
                  <c:v>0.32500000000000001</c:v>
                </c:pt>
                <c:pt idx="4">
                  <c:v>0.47</c:v>
                </c:pt>
                <c:pt idx="5">
                  <c:v>0.51500000000000001</c:v>
                </c:pt>
                <c:pt idx="6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67-4212-946A-D8888F2C6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64192"/>
        <c:axId val="204690944"/>
      </c:scatterChart>
      <c:valAx>
        <c:axId val="204664192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hr-HR" sz="2000" baseline="0"/>
                  <a:t>Q [kg]</a:t>
                </a:r>
              </a:p>
            </c:rich>
          </c:tx>
          <c:layout>
            <c:manualLayout>
              <c:xMode val="edge"/>
              <c:yMode val="edge"/>
              <c:x val="0.40666458217752122"/>
              <c:y val="0.93401717514926219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sz="1800" b="0"/>
            </a:pPr>
            <a:endParaRPr lang="en-US"/>
          </a:p>
        </c:txPr>
        <c:crossAx val="204690944"/>
        <c:crosses val="autoZero"/>
        <c:crossBetween val="midCat"/>
      </c:valAx>
      <c:valAx>
        <c:axId val="204690944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2000"/>
                </a:pPr>
                <a:r>
                  <a:rPr lang="hr-HR" sz="2000"/>
                  <a:t>D</a:t>
                </a:r>
                <a:r>
                  <a:rPr lang="hr-HR" sz="2000" baseline="-25000"/>
                  <a:t>pr</a:t>
                </a:r>
                <a:r>
                  <a:rPr lang="hr-HR" sz="2000"/>
                  <a:t> [m]</a:t>
                </a:r>
              </a:p>
            </c:rich>
          </c:tx>
          <c:layout>
            <c:manualLayout>
              <c:xMode val="edge"/>
              <c:yMode val="edge"/>
              <c:x val="7.5906656125015234E-3"/>
              <c:y val="0.46496098035562744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txPr>
          <a:bodyPr/>
          <a:lstStyle/>
          <a:p>
            <a:pPr>
              <a:defRPr sz="1800" b="0"/>
            </a:pPr>
            <a:endParaRPr lang="en-US"/>
          </a:p>
        </c:txPr>
        <c:crossAx val="204664192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hr-HR" sz="2400"/>
              <a:t>Dijagram</a:t>
            </a:r>
            <a:r>
              <a:rPr lang="hr-HR" sz="2400" baseline="0"/>
              <a:t> ovisnosti  zatečene vlage  w</a:t>
            </a:r>
            <a:r>
              <a:rPr lang="hr-HR" sz="2400" baseline="-25000"/>
              <a:t>0</a:t>
            </a:r>
            <a:r>
              <a:rPr lang="hr-HR" sz="2400" baseline="0"/>
              <a:t> [%] o</a:t>
            </a:r>
          </a:p>
          <a:p>
            <a:pPr>
              <a:defRPr sz="2400"/>
            </a:pPr>
            <a:r>
              <a:rPr lang="hr-HR" sz="2400" baseline="0"/>
              <a:t>nastalom volumenu proširenja </a:t>
            </a:r>
            <a:r>
              <a:rPr lang="hr-HR" sz="2400" b="1" i="0" u="none" strike="noStrike" baseline="0"/>
              <a:t>V</a:t>
            </a:r>
            <a:r>
              <a:rPr lang="hr-HR" sz="2400" b="1" i="0" u="none" strike="noStrike" baseline="-25000"/>
              <a:t>pr</a:t>
            </a:r>
            <a:r>
              <a:rPr lang="hr-HR" sz="2400" baseline="0"/>
              <a:t> [dm</a:t>
            </a:r>
            <a:r>
              <a:rPr lang="hr-HR" sz="2400" strike="noStrike" baseline="30000"/>
              <a:t>3</a:t>
            </a:r>
            <a:r>
              <a:rPr lang="hr-HR" sz="2400" baseline="0"/>
              <a:t>]</a:t>
            </a:r>
          </a:p>
          <a:p>
            <a:pPr>
              <a:defRPr sz="2400"/>
            </a:pPr>
            <a:endParaRPr lang="hr-HR" sz="2400"/>
          </a:p>
        </c:rich>
      </c:tx>
      <c:layout>
        <c:manualLayout>
          <c:xMode val="edge"/>
          <c:yMode val="edge"/>
          <c:x val="0.20072943260314641"/>
          <c:y val="1.13755743134950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245707178605546E-2"/>
          <c:y val="0.14646275370131576"/>
          <c:w val="0.68612882759275762"/>
          <c:h val="0.71873177333760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'Ovisn. kol. eksp. o proš.-Čret'!$W$6</c:f>
              <c:strCache>
                <c:ptCount val="1"/>
                <c:pt idx="0">
                  <c:v>Vlažnost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</c:spPr>
          </c:marker>
          <c:dLbls>
            <c:delete val="1"/>
          </c:dLbls>
          <c:trendline>
            <c:spPr>
              <a:ln w="31750">
                <a:solidFill>
                  <a:srgbClr val="00B05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26767674016762721"/>
                  <c:y val="0.15728720971010124"/>
                </c:manualLayout>
              </c:layout>
              <c:tx>
                <c:rich>
                  <a:bodyPr/>
                  <a:lstStyle/>
                  <a:p>
                    <a:pPr>
                      <a:defRPr sz="2200" b="1">
                        <a:solidFill>
                          <a:srgbClr val="00B050"/>
                        </a:solidFill>
                      </a:defRPr>
                    </a:pPr>
                    <a:r>
                      <a:rPr lang="hr-HR" baseline="0"/>
                      <a:t>W</a:t>
                    </a:r>
                    <a:r>
                      <a:rPr lang="hr-HR" baseline="-25000"/>
                      <a:t>0</a:t>
                    </a:r>
                    <a:r>
                      <a:rPr lang="en-US" baseline="0"/>
                      <a:t> = 21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246</a:t>
                    </a:r>
                    <a:r>
                      <a:rPr lang="hr-HR" baseline="0"/>
                      <a:t> V</a:t>
                    </a:r>
                    <a:r>
                      <a:rPr lang="hr-HR" baseline="-25000"/>
                      <a:t>pr</a:t>
                    </a:r>
                    <a:r>
                      <a:rPr lang="hr-HR" baseline="0"/>
                      <a:t> </a:t>
                    </a:r>
                    <a:r>
                      <a:rPr lang="en-US" baseline="30000"/>
                      <a:t>0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0878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,95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'Ovisn. kol. eksp. o proš.-Čret'!$P$9:$P$15</c:f>
              <c:numCache>
                <c:formatCode>0.00</c:formatCode>
                <c:ptCount val="7"/>
                <c:pt idx="0">
                  <c:v>11.5</c:v>
                </c:pt>
                <c:pt idx="1">
                  <c:v>15.6</c:v>
                </c:pt>
                <c:pt idx="2">
                  <c:v>15.6</c:v>
                </c:pt>
                <c:pt idx="3">
                  <c:v>18</c:v>
                </c:pt>
                <c:pt idx="4">
                  <c:v>54.4</c:v>
                </c:pt>
                <c:pt idx="5">
                  <c:v>71.5</c:v>
                </c:pt>
                <c:pt idx="6">
                  <c:v>73.599999999999994</c:v>
                </c:pt>
              </c:numCache>
            </c:numRef>
          </c:xVal>
          <c:yVal>
            <c:numRef>
              <c:f>'Ovisn. kol. eksp. o proš.-Čret'!$W$9:$W$15</c:f>
              <c:numCache>
                <c:formatCode>0.0000</c:formatCode>
                <c:ptCount val="7"/>
                <c:pt idx="0">
                  <c:v>25.96</c:v>
                </c:pt>
                <c:pt idx="1">
                  <c:v>27.03</c:v>
                </c:pt>
                <c:pt idx="2">
                  <c:v>26.88</c:v>
                </c:pt>
                <c:pt idx="3">
                  <c:v>28.2</c:v>
                </c:pt>
                <c:pt idx="4">
                  <c:v>29.59</c:v>
                </c:pt>
                <c:pt idx="5">
                  <c:v>31.3</c:v>
                </c:pt>
                <c:pt idx="6">
                  <c:v>30.92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51-4376-99A3-C0754B7ADFE2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204540160"/>
        <c:axId val="204698752"/>
      </c:scatterChart>
      <c:valAx>
        <c:axId val="204540160"/>
        <c:scaling>
          <c:orientation val="minMax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2000"/>
                </a:pPr>
                <a:r>
                  <a:rPr lang="hr-HR" sz="2000"/>
                  <a:t>Volumen proširenja, V</a:t>
                </a:r>
                <a:r>
                  <a:rPr lang="hr-HR" sz="2000" baseline="-25000"/>
                  <a:t>pr</a:t>
                </a:r>
                <a:r>
                  <a:rPr lang="hr-HR" sz="2000"/>
                  <a:t> [dm</a:t>
                </a:r>
                <a:r>
                  <a:rPr lang="hr-HR" sz="2000" baseline="30000"/>
                  <a:t>3</a:t>
                </a:r>
                <a:r>
                  <a:rPr lang="hr-HR" sz="2000"/>
                  <a:t>]</a:t>
                </a:r>
              </a:p>
            </c:rich>
          </c:tx>
          <c:layout>
            <c:manualLayout>
              <c:xMode val="edge"/>
              <c:yMode val="edge"/>
              <c:x val="0.29907262658689332"/>
              <c:y val="0.92698365209958355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800" b="0"/>
            </a:pPr>
            <a:endParaRPr lang="en-US"/>
          </a:p>
        </c:txPr>
        <c:crossAx val="204698752"/>
        <c:crosses val="autoZero"/>
        <c:crossBetween val="midCat"/>
      </c:valAx>
      <c:valAx>
        <c:axId val="204698752"/>
        <c:scaling>
          <c:orientation val="minMax"/>
          <c:max val="40"/>
          <c:min val="10"/>
        </c:scaling>
        <c:delete val="0"/>
        <c:axPos val="l"/>
        <c:majorGridlines>
          <c:spPr>
            <a:ln w="12700">
              <a:solidFill>
                <a:sysClr val="windowText" lastClr="000000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hr-HR" sz="2000"/>
                  <a:t>Zatečena vlaga,  w</a:t>
                </a:r>
                <a:r>
                  <a:rPr lang="hr-HR" sz="2000" baseline="-25000"/>
                  <a:t>0</a:t>
                </a:r>
                <a:r>
                  <a:rPr lang="hr-HR" sz="2000"/>
                  <a:t> [%]</a:t>
                </a:r>
              </a:p>
            </c:rich>
          </c:tx>
          <c:layout>
            <c:manualLayout>
              <c:xMode val="edge"/>
              <c:yMode val="edge"/>
              <c:x val="1.1834374222560382E-2"/>
              <c:y val="0.33591309612850384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800" b="0"/>
            </a:pPr>
            <a:endParaRPr lang="en-US"/>
          </a:p>
        </c:txPr>
        <c:crossAx val="204540160"/>
        <c:crosses val="autoZero"/>
        <c:crossBetween val="midCat"/>
      </c:valAx>
      <c:spPr>
        <a:solidFill>
          <a:schemeClr val="bg1"/>
        </a:solidFill>
      </c:spPr>
    </c:plotArea>
    <c:plotVisOnly val="1"/>
    <c:dispBlanksAs val="gap"/>
    <c:showDLblsOverMax val="0"/>
  </c:chart>
  <c:spPr>
    <a:solidFill>
      <a:sysClr val="window" lastClr="FFFFFF"/>
    </a:solidFill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aseline="0"/>
            </a:pPr>
            <a:r>
              <a:rPr lang="en-US" sz="2400" b="1" i="0" baseline="0"/>
              <a:t>Dijagram ovisnosti volumena nastalog proširenja V</a:t>
            </a:r>
            <a:r>
              <a:rPr lang="hr-HR" sz="2400" b="1" i="0" baseline="-25000"/>
              <a:t>pr</a:t>
            </a:r>
            <a:r>
              <a:rPr lang="en-US" sz="2400" b="1" i="0" baseline="0"/>
              <a:t> [dm</a:t>
            </a:r>
            <a:r>
              <a:rPr lang="en-US" sz="2400" b="1" i="0" baseline="30000"/>
              <a:t>3</a:t>
            </a:r>
            <a:r>
              <a:rPr lang="en-US" sz="2400" b="1" i="0" baseline="0"/>
              <a:t>]</a:t>
            </a:r>
            <a:r>
              <a:rPr lang="hr-HR" sz="2400" b="1" i="0" baseline="0"/>
              <a:t> o</a:t>
            </a:r>
            <a:endParaRPr lang="hr-HR" sz="2400"/>
          </a:p>
          <a:p>
            <a:pPr>
              <a:defRPr sz="2400" baseline="0"/>
            </a:pPr>
            <a:r>
              <a:rPr lang="hr-HR" sz="2400" b="1" i="0" u="none" strike="noStrike" baseline="0"/>
              <a:t>masi</a:t>
            </a:r>
            <a:r>
              <a:rPr lang="en-US" sz="2400" b="1" i="0" baseline="0"/>
              <a:t> eksploziv</a:t>
            </a:r>
            <a:r>
              <a:rPr lang="hr-HR" sz="2400" b="1" i="0" baseline="0"/>
              <a:t>nog punjenja</a:t>
            </a:r>
            <a:r>
              <a:rPr lang="en-US" sz="2400" b="1" i="0" baseline="0"/>
              <a:t> Q [kg]</a:t>
            </a:r>
            <a:r>
              <a:rPr lang="hr-HR" sz="2400" b="1" i="0" baseline="0"/>
              <a:t> </a:t>
            </a:r>
            <a:r>
              <a:rPr lang="en-US" sz="2400" b="1" i="0" baseline="0"/>
              <a:t>- P</a:t>
            </a:r>
            <a:r>
              <a:rPr lang="hr-HR" sz="2400" b="1" i="0" baseline="0"/>
              <a:t>ermonex V19 i Pakaex</a:t>
            </a:r>
          </a:p>
          <a:p>
            <a:pPr>
              <a:defRPr sz="2400" baseline="0"/>
            </a:pPr>
            <a:endParaRPr lang="hr-HR" sz="2400"/>
          </a:p>
        </c:rich>
      </c:tx>
      <c:layout>
        <c:manualLayout>
          <c:xMode val="edge"/>
          <c:yMode val="edge"/>
          <c:x val="0.12672869429329595"/>
          <c:y val="1.702578376821513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56"/>
          <c:w val="0.71551169381586288"/>
          <c:h val="0.712579337087960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'Konačna obrada'!$B$69:$K$69</c:f>
              <c:strCache>
                <c:ptCount val="1"/>
                <c:pt idx="0">
                  <c:v>Dijagram ovisnosti količine eksploziva Q [kg] i volumena nastalog proširenja V [dm3] - PERMONEX i PAKAEX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 w="12700">
                <a:solidFill>
                  <a:sysClr val="windowText" lastClr="000000"/>
                </a:solidFill>
              </a:ln>
            </c:spPr>
          </c:marker>
          <c:trendline>
            <c:spPr>
              <a:ln w="31750"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41648617780502162"/>
                  <c:y val="0.15499846833154951"/>
                </c:manualLayout>
              </c:layout>
              <c:tx>
                <c:rich>
                  <a:bodyPr/>
                  <a:lstStyle/>
                  <a:p>
                    <a:pPr>
                      <a:defRPr sz="2200" baseline="0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V</a:t>
                    </a:r>
                    <a:r>
                      <a:rPr lang="hr-HR" baseline="-25000"/>
                      <a:t>pr</a:t>
                    </a:r>
                    <a:r>
                      <a:rPr lang="en-US" baseline="0"/>
                      <a:t> = 934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94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1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4189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87</a:t>
                    </a:r>
                    <a:endParaRPr lang="hr-HR" baseline="0"/>
                  </a:p>
                  <a:p>
                    <a:pPr>
                      <a:defRPr sz="2200" baseline="0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PERMONEX V19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('Konačna obrada'!$M$5:$M$6,'Konačna obrada'!$M$11:$M$14,'Konačna obrada'!$M$21,'Konačna obrada'!$M$27,'Konačna obrada'!$M$39:$M$46,'Konačna obrada'!$M$57:$M$62)</c:f>
              <c:numCache>
                <c:formatCode>0.00</c:formatCode>
                <c:ptCount val="22"/>
                <c:pt idx="0">
                  <c:v>1.25</c:v>
                </c:pt>
                <c:pt idx="1">
                  <c:v>0.5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0.6</c:v>
                </c:pt>
                <c:pt idx="11">
                  <c:v>0.8</c:v>
                </c:pt>
                <c:pt idx="12">
                  <c:v>0.6</c:v>
                </c:pt>
                <c:pt idx="13">
                  <c:v>0.8</c:v>
                </c:pt>
                <c:pt idx="14">
                  <c:v>0.4</c:v>
                </c:pt>
                <c:pt idx="15">
                  <c:v>0.2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0.8</c:v>
                </c:pt>
                <c:pt idx="21">
                  <c:v>0.6</c:v>
                </c:pt>
              </c:numCache>
            </c:numRef>
          </c:xVal>
          <c:yVal>
            <c:numRef>
              <c:f>('Konačna obrada'!$P$5:$P$6,'Konačna obrada'!$P$11:$P$14,'Konačna obrada'!$P$21,'Konačna obrada'!$P$27,'Konačna obrada'!$P$39:$P$46,'Konačna obrada'!$P$57:$P$62)</c:f>
              <c:numCache>
                <c:formatCode>0.00</c:formatCode>
                <c:ptCount val="22"/>
                <c:pt idx="0">
                  <c:v>872.2</c:v>
                </c:pt>
                <c:pt idx="1">
                  <c:v>371.65</c:v>
                </c:pt>
                <c:pt idx="2">
                  <c:v>323</c:v>
                </c:pt>
                <c:pt idx="3">
                  <c:v>436.96</c:v>
                </c:pt>
                <c:pt idx="4">
                  <c:v>656.95</c:v>
                </c:pt>
                <c:pt idx="5">
                  <c:v>835.5</c:v>
                </c:pt>
                <c:pt idx="6">
                  <c:v>80.5</c:v>
                </c:pt>
                <c:pt idx="7">
                  <c:v>113.5</c:v>
                </c:pt>
                <c:pt idx="8">
                  <c:v>292.5</c:v>
                </c:pt>
                <c:pt idx="9">
                  <c:v>82.5</c:v>
                </c:pt>
                <c:pt idx="10">
                  <c:v>527.6</c:v>
                </c:pt>
                <c:pt idx="11">
                  <c:v>618.4</c:v>
                </c:pt>
                <c:pt idx="12">
                  <c:v>633</c:v>
                </c:pt>
                <c:pt idx="13">
                  <c:v>569</c:v>
                </c:pt>
                <c:pt idx="14">
                  <c:v>216</c:v>
                </c:pt>
                <c:pt idx="15">
                  <c:v>70</c:v>
                </c:pt>
                <c:pt idx="16">
                  <c:v>148</c:v>
                </c:pt>
                <c:pt idx="17">
                  <c:v>281.5</c:v>
                </c:pt>
                <c:pt idx="18">
                  <c:v>769.5</c:v>
                </c:pt>
                <c:pt idx="19">
                  <c:v>740.5</c:v>
                </c:pt>
                <c:pt idx="20">
                  <c:v>722.7</c:v>
                </c:pt>
                <c:pt idx="21">
                  <c:v>615.04999999999995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E2-4323-B6D8-CB26E567C8BC}"/>
            </c:ext>
          </c:extLst>
        </c:ser>
        <c:ser>
          <c:idx val="1"/>
          <c:order val="1"/>
          <c:tx>
            <c:strRef>
              <c:f>'Konačna obrada'!$B$69:$K$69</c:f>
              <c:strCache>
                <c:ptCount val="1"/>
                <c:pt idx="0">
                  <c:v>Dijagram ovisnosti količine eksploziva Q [kg] i volumena nastalog proširenja V [dm3] - PERMONEX i PAKAEX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</c:spPr>
          </c:marker>
          <c:trendline>
            <c:spPr>
              <a:ln w="31750">
                <a:solidFill>
                  <a:srgbClr val="0070C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27092816208932213"/>
                  <c:y val="0.3334712947530899"/>
                </c:manualLayout>
              </c:layout>
              <c:tx>
                <c:rich>
                  <a:bodyPr/>
                  <a:lstStyle/>
                  <a:p>
                    <a:pPr>
                      <a:defRPr sz="2200" baseline="0">
                        <a:solidFill>
                          <a:srgbClr val="0070C0"/>
                        </a:solidFill>
                      </a:defRPr>
                    </a:pPr>
                    <a:r>
                      <a:rPr lang="hr-HR" sz="2200" b="1" i="0" u="none" strike="noStrike" baseline="0"/>
                      <a:t>V</a:t>
                    </a:r>
                    <a:r>
                      <a:rPr lang="hr-HR" sz="2200" b="1" i="0" u="none" strike="noStrike" baseline="-25000"/>
                      <a:t>pr</a:t>
                    </a:r>
                    <a:r>
                      <a:rPr lang="en-US" sz="2200" baseline="0"/>
                      <a:t> = 646</a:t>
                    </a:r>
                    <a:r>
                      <a:rPr lang="hr-HR" sz="2200" baseline="0"/>
                      <a:t>,</a:t>
                    </a:r>
                    <a:r>
                      <a:rPr lang="en-US" sz="2200" baseline="0"/>
                      <a:t>24</a:t>
                    </a:r>
                    <a:r>
                      <a:rPr lang="hr-HR" sz="2200" baseline="0"/>
                      <a:t> Q </a:t>
                    </a:r>
                    <a:r>
                      <a:rPr lang="en-US" sz="2200" baseline="30000"/>
                      <a:t>1</a:t>
                    </a:r>
                    <a:r>
                      <a:rPr lang="hr-HR" sz="2200" baseline="30000"/>
                      <a:t>,</a:t>
                    </a:r>
                    <a:r>
                      <a:rPr lang="en-US" sz="2200" baseline="30000"/>
                      <a:t>136</a:t>
                    </a:r>
                    <a:r>
                      <a:rPr lang="en-US" sz="2200" baseline="0"/>
                      <a:t>
R² = 0</a:t>
                    </a:r>
                    <a:r>
                      <a:rPr lang="hr-HR" sz="2200" baseline="0"/>
                      <a:t>,</a:t>
                    </a:r>
                    <a:r>
                      <a:rPr lang="en-US" sz="2200" baseline="0"/>
                      <a:t>8</a:t>
                    </a:r>
                    <a:r>
                      <a:rPr lang="hr-HR" sz="2200" baseline="0"/>
                      <a:t>3</a:t>
                    </a:r>
                  </a:p>
                  <a:p>
                    <a:pPr>
                      <a:defRPr sz="2200" baseline="0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PAKAEX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('Konačna obrada'!$M$7:$M$10,'Konačna obrada'!$M$18,'Konačna obrada'!$M$22,'Konačna obrada'!$M$25:$M$26,'Konačna obrada'!$M$31:$M$38,'Konačna obrada'!$M$47,'Konačna obrada'!$M$52:$M$56)</c:f>
              <c:numCache>
                <c:formatCode>0.00</c:formatCode>
                <c:ptCount val="22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1.6</c:v>
                </c:pt>
                <c:pt idx="5">
                  <c:v>0.4</c:v>
                </c:pt>
                <c:pt idx="6">
                  <c:v>0.8</c:v>
                </c:pt>
                <c:pt idx="7">
                  <c:v>0.6</c:v>
                </c:pt>
                <c:pt idx="8">
                  <c:v>0.2</c:v>
                </c:pt>
                <c:pt idx="9">
                  <c:v>0.2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0.2</c:v>
                </c:pt>
                <c:pt idx="17">
                  <c:v>0.2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1</c:v>
                </c:pt>
              </c:numCache>
            </c:numRef>
          </c:xVal>
          <c:yVal>
            <c:numRef>
              <c:f>('Konačna obrada'!$P$7:$P$10,'Konačna obrada'!$P$18,'Konačna obrada'!$P$22,'Konačna obrada'!$P$25:$P$26,'Konačna obrada'!$P$31:$P$38,'Konačna obrada'!$P$47,'Konačna obrada'!$P$52:$P$56)</c:f>
              <c:numCache>
                <c:formatCode>0.00</c:formatCode>
                <c:ptCount val="22"/>
                <c:pt idx="0">
                  <c:v>751.65</c:v>
                </c:pt>
                <c:pt idx="1">
                  <c:v>574.70000000000005</c:v>
                </c:pt>
                <c:pt idx="2">
                  <c:v>507.1</c:v>
                </c:pt>
                <c:pt idx="3">
                  <c:v>461.55</c:v>
                </c:pt>
                <c:pt idx="4">
                  <c:v>807</c:v>
                </c:pt>
                <c:pt idx="5">
                  <c:v>154.5</c:v>
                </c:pt>
                <c:pt idx="6">
                  <c:v>393.5</c:v>
                </c:pt>
                <c:pt idx="7">
                  <c:v>255.5</c:v>
                </c:pt>
                <c:pt idx="8">
                  <c:v>100.5</c:v>
                </c:pt>
                <c:pt idx="9">
                  <c:v>64.5</c:v>
                </c:pt>
                <c:pt idx="10">
                  <c:v>244.5</c:v>
                </c:pt>
                <c:pt idx="11">
                  <c:v>194.5</c:v>
                </c:pt>
                <c:pt idx="12">
                  <c:v>616</c:v>
                </c:pt>
                <c:pt idx="13">
                  <c:v>344</c:v>
                </c:pt>
                <c:pt idx="14">
                  <c:v>362.6</c:v>
                </c:pt>
                <c:pt idx="15">
                  <c:v>710</c:v>
                </c:pt>
                <c:pt idx="16">
                  <c:v>98</c:v>
                </c:pt>
                <c:pt idx="17">
                  <c:v>117.5</c:v>
                </c:pt>
                <c:pt idx="18">
                  <c:v>298</c:v>
                </c:pt>
                <c:pt idx="19">
                  <c:v>378.5</c:v>
                </c:pt>
                <c:pt idx="20">
                  <c:v>519</c:v>
                </c:pt>
                <c:pt idx="21">
                  <c:v>809.5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E2-4323-B6D8-CB26E567C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97440"/>
        <c:axId val="204799360"/>
      </c:scatterChart>
      <c:valAx>
        <c:axId val="204797440"/>
        <c:scaling>
          <c:orientation val="minMax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hr-HR" sz="20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sz="1800" b="0"/>
            </a:pPr>
            <a:endParaRPr lang="en-US"/>
          </a:p>
        </c:txPr>
        <c:crossAx val="204799360"/>
        <c:crosses val="autoZero"/>
        <c:crossBetween val="midCat"/>
      </c:valAx>
      <c:valAx>
        <c:axId val="204799360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2000"/>
                </a:pPr>
                <a:r>
                  <a:rPr lang="hr-HR" sz="2000" b="1" i="0" u="none" strike="noStrike" baseline="0"/>
                  <a:t>V</a:t>
                </a:r>
                <a:r>
                  <a:rPr lang="hr-HR" sz="2000" b="1" i="0" u="none" strike="noStrike" baseline="-25000"/>
                  <a:t>pr</a:t>
                </a:r>
                <a:r>
                  <a:rPr lang="hr-HR" sz="2000"/>
                  <a:t> [dm</a:t>
                </a:r>
                <a:r>
                  <a:rPr lang="hr-HR" sz="2000" baseline="30000"/>
                  <a:t>3</a:t>
                </a:r>
                <a:r>
                  <a:rPr lang="hr-HR" sz="2000"/>
                  <a:t>]</a:t>
                </a:r>
              </a:p>
            </c:rich>
          </c:tx>
          <c:layout>
            <c:manualLayout>
              <c:xMode val="edge"/>
              <c:yMode val="edge"/>
              <c:x val="5.919464493803781E-3"/>
              <c:y val="0.44885658910416321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800" b="0"/>
            </a:pPr>
            <a:endParaRPr lang="en-US"/>
          </a:p>
        </c:txPr>
        <c:crossAx val="204797440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/>
              <a:t>Dijagram ovisnosti volumena nastalog proširenja V</a:t>
            </a:r>
            <a:r>
              <a:rPr lang="hr-HR" sz="1800" b="1" i="0" baseline="-25000"/>
              <a:t>pr</a:t>
            </a:r>
            <a:r>
              <a:rPr lang="en-US" sz="1800" b="1" i="0" baseline="0"/>
              <a:t> [dm</a:t>
            </a:r>
            <a:r>
              <a:rPr lang="en-US" sz="1800" b="1" i="0" baseline="30000"/>
              <a:t>3</a:t>
            </a:r>
            <a:r>
              <a:rPr lang="en-US" sz="1800" b="1" i="0" baseline="0"/>
              <a:t>]</a:t>
            </a:r>
            <a:r>
              <a:rPr lang="hr-HR" sz="1800" b="1" i="0" baseline="0"/>
              <a:t> o</a:t>
            </a:r>
            <a:endParaRPr lang="hr-HR"/>
          </a:p>
          <a:p>
            <a:pPr>
              <a:defRPr sz="1800" baseline="0"/>
            </a:pPr>
            <a:r>
              <a:rPr lang="en-US" sz="1800" b="1" i="0" baseline="0"/>
              <a:t>količin</a:t>
            </a:r>
            <a:r>
              <a:rPr lang="hr-HR" sz="1800" b="1" i="0" baseline="0"/>
              <a:t>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</a:t>
            </a:r>
            <a:r>
              <a:rPr lang="hr-HR" sz="1800" b="1" i="0" baseline="0"/>
              <a:t> </a:t>
            </a:r>
            <a:r>
              <a:rPr lang="en-US" sz="1800" b="1" i="0" baseline="0"/>
              <a:t>- P</a:t>
            </a:r>
            <a:r>
              <a:rPr lang="hr-HR" sz="1800" b="1" i="0" baseline="0"/>
              <a:t>ermonex V19</a:t>
            </a:r>
          </a:p>
          <a:p>
            <a:pPr>
              <a:defRPr sz="1800" baseline="0"/>
            </a:pPr>
            <a:endParaRPr lang="hr-HR"/>
          </a:p>
        </c:rich>
      </c:tx>
      <c:layout>
        <c:manualLayout>
          <c:xMode val="edge"/>
          <c:yMode val="edge"/>
          <c:x val="0.19765223961539641"/>
          <c:y val="3.5988482600556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45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'Konačna obrada'!$B$65:$J$65</c:f>
              <c:strCache>
                <c:ptCount val="1"/>
                <c:pt idx="0">
                  <c:v>Dijagram ovisnosti količine eksploziva Q [kg] i volumena nastalog proširenja V [dm3] - PERMONEX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19173640901295091"/>
                  <c:y val="0.14143725956288047"/>
                </c:manualLayout>
              </c:layout>
              <c:numFmt formatCode="General" sourceLinked="0"/>
            </c:trendlineLbl>
          </c:trendline>
          <c:xVal>
            <c:numRef>
              <c:f>('Konačna obrada'!$M$5:$M$6,'Konačna obrada'!$M$11:$M$14,'Konačna obrada'!$M$21,'Konačna obrada'!$M$27,'Konačna obrada'!$M$39:$M$46,'Konačna obrada'!$M$57:$M$62)</c:f>
              <c:numCache>
                <c:formatCode>0.00</c:formatCode>
                <c:ptCount val="22"/>
                <c:pt idx="0">
                  <c:v>1.25</c:v>
                </c:pt>
                <c:pt idx="1">
                  <c:v>0.5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0.6</c:v>
                </c:pt>
                <c:pt idx="11">
                  <c:v>0.8</c:v>
                </c:pt>
                <c:pt idx="12">
                  <c:v>0.6</c:v>
                </c:pt>
                <c:pt idx="13">
                  <c:v>0.8</c:v>
                </c:pt>
                <c:pt idx="14">
                  <c:v>0.4</c:v>
                </c:pt>
                <c:pt idx="15">
                  <c:v>0.2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0.8</c:v>
                </c:pt>
                <c:pt idx="21">
                  <c:v>0.6</c:v>
                </c:pt>
              </c:numCache>
            </c:numRef>
          </c:xVal>
          <c:yVal>
            <c:numRef>
              <c:f>('Konačna obrada'!$P$5:$P$6,'Konačna obrada'!$P$11:$P$14,'Konačna obrada'!$P$21,'Konačna obrada'!$P$27,'Konačna obrada'!$P$39:$P$46,'Konačna obrada'!$P$57:$P$62)</c:f>
              <c:numCache>
                <c:formatCode>0.00</c:formatCode>
                <c:ptCount val="22"/>
                <c:pt idx="0">
                  <c:v>872.2</c:v>
                </c:pt>
                <c:pt idx="1">
                  <c:v>371.65</c:v>
                </c:pt>
                <c:pt idx="2">
                  <c:v>323</c:v>
                </c:pt>
                <c:pt idx="3">
                  <c:v>436.96</c:v>
                </c:pt>
                <c:pt idx="4">
                  <c:v>656.95</c:v>
                </c:pt>
                <c:pt idx="5">
                  <c:v>835.5</c:v>
                </c:pt>
                <c:pt idx="6">
                  <c:v>80.5</c:v>
                </c:pt>
                <c:pt idx="7">
                  <c:v>113.5</c:v>
                </c:pt>
                <c:pt idx="8">
                  <c:v>292.5</c:v>
                </c:pt>
                <c:pt idx="9">
                  <c:v>82.5</c:v>
                </c:pt>
                <c:pt idx="10">
                  <c:v>527.6</c:v>
                </c:pt>
                <c:pt idx="11">
                  <c:v>618.4</c:v>
                </c:pt>
                <c:pt idx="12">
                  <c:v>633</c:v>
                </c:pt>
                <c:pt idx="13">
                  <c:v>569</c:v>
                </c:pt>
                <c:pt idx="14">
                  <c:v>216</c:v>
                </c:pt>
                <c:pt idx="15">
                  <c:v>70</c:v>
                </c:pt>
                <c:pt idx="16">
                  <c:v>148</c:v>
                </c:pt>
                <c:pt idx="17">
                  <c:v>281.5</c:v>
                </c:pt>
                <c:pt idx="18">
                  <c:v>769.5</c:v>
                </c:pt>
                <c:pt idx="19">
                  <c:v>740.5</c:v>
                </c:pt>
                <c:pt idx="20">
                  <c:v>722.7</c:v>
                </c:pt>
                <c:pt idx="21">
                  <c:v>615.04999999999995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D5-4C1A-9A49-1A4C35347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05088"/>
        <c:axId val="204911360"/>
      </c:scatterChart>
      <c:valAx>
        <c:axId val="204905088"/>
        <c:scaling>
          <c:orientation val="minMax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4911360"/>
        <c:crosses val="autoZero"/>
        <c:crossBetween val="midCat"/>
      </c:valAx>
      <c:valAx>
        <c:axId val="204911360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 b="1" i="0" u="none" strike="noStrike" baseline="0"/>
                  <a:t>V</a:t>
                </a:r>
                <a:r>
                  <a:rPr lang="hr-HR" sz="1400" b="1" i="0" u="none" strike="noStrike" baseline="-25000"/>
                  <a:t>pr</a:t>
                </a:r>
                <a:r>
                  <a:rPr lang="hr-HR" sz="1400"/>
                  <a:t> [dm</a:t>
                </a:r>
                <a:r>
                  <a:rPr lang="hr-HR" sz="1400" baseline="30000"/>
                  <a:t>3</a:t>
                </a:r>
                <a:r>
                  <a:rPr lang="hr-HR" sz="1400"/>
                  <a:t>]</a:t>
                </a:r>
              </a:p>
            </c:rich>
          </c:tx>
          <c:layout>
            <c:manualLayout>
              <c:xMode val="edge"/>
              <c:yMode val="edge"/>
              <c:x val="2.4214908167699802E-2"/>
              <c:y val="0.4752565207268388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204905088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/>
              <a:t>Dijagram ovisnosti</a:t>
            </a:r>
            <a:r>
              <a:rPr lang="hr-HR" sz="1800" b="1" i="0" baseline="0"/>
              <a:t> </a:t>
            </a:r>
            <a:r>
              <a:rPr lang="en-US" sz="1800" b="1" i="0" baseline="0"/>
              <a:t>nastalog pro</a:t>
            </a:r>
            <a:r>
              <a:rPr lang="hr-HR" sz="1800" b="1" i="0" baseline="0"/>
              <a:t>dubljenja</a:t>
            </a:r>
            <a:r>
              <a:rPr lang="en-US" sz="1800" b="1" i="0" baseline="0"/>
              <a:t> </a:t>
            </a:r>
            <a:r>
              <a:rPr lang="hr-HR" sz="1800" b="1" i="0" baseline="0"/>
              <a:t>L</a:t>
            </a:r>
            <a:r>
              <a:rPr lang="hr-HR" sz="1800" b="1" i="0" baseline="-25000"/>
              <a:t>pr1</a:t>
            </a:r>
            <a:r>
              <a:rPr lang="en-US" sz="1800" b="1" i="0" baseline="0"/>
              <a:t> [m]</a:t>
            </a:r>
            <a:r>
              <a:rPr lang="hr-HR" sz="1800" b="1" i="0" baseline="0"/>
              <a:t> o</a:t>
            </a:r>
            <a:endParaRPr lang="hr-HR" sz="1800"/>
          </a:p>
          <a:p>
            <a:pPr>
              <a:defRPr sz="1800" baseline="0"/>
            </a:pPr>
            <a:r>
              <a:rPr lang="en-US" sz="1800" b="1" i="0" baseline="0"/>
              <a:t>količin</a:t>
            </a:r>
            <a:r>
              <a:rPr lang="hr-HR" sz="1800" b="1" i="0" baseline="0"/>
              <a:t>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 - P</a:t>
            </a:r>
            <a:r>
              <a:rPr lang="hr-HR" sz="1800" b="1" i="0" baseline="0"/>
              <a:t>ermonex V19</a:t>
            </a:r>
          </a:p>
          <a:p>
            <a:pPr>
              <a:defRPr sz="1800" baseline="0"/>
            </a:pPr>
            <a:endParaRPr lang="hr-HR" sz="1800"/>
          </a:p>
        </c:rich>
      </c:tx>
      <c:layout>
        <c:manualLayout>
          <c:xMode val="edge"/>
          <c:yMode val="edge"/>
          <c:x val="0.22462592480674218"/>
          <c:y val="4.01753260733802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51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'Konačna obrada'!$X$65:$AF$65</c:f>
              <c:strCache>
                <c:ptCount val="1"/>
                <c:pt idx="0">
                  <c:v>Dijagram ovisnosti količine eksploziva Q [kg] i nastalog produbljenja Lpr1 [dm3] - PERMONEX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0120780083576967"/>
                  <c:y val="0.18297091789068634"/>
                </c:manualLayout>
              </c:layout>
              <c:numFmt formatCode="General" sourceLinked="0"/>
            </c:trendlineLbl>
          </c:trendline>
          <c:xVal>
            <c:numRef>
              <c:f>('Konačna obrada'!$M$5:$M$6,'Konačna obrada'!$M$11:$M$14,'Konačna obrada'!$M$21,'Konačna obrada'!$M$27,'Konačna obrada'!$M$39:$M$46,'Konačna obrada'!$M$57:$M$62)</c:f>
              <c:numCache>
                <c:formatCode>0.00</c:formatCode>
                <c:ptCount val="22"/>
                <c:pt idx="0">
                  <c:v>1.25</c:v>
                </c:pt>
                <c:pt idx="1">
                  <c:v>0.5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0.6</c:v>
                </c:pt>
                <c:pt idx="11">
                  <c:v>0.8</c:v>
                </c:pt>
                <c:pt idx="12">
                  <c:v>0.6</c:v>
                </c:pt>
                <c:pt idx="13">
                  <c:v>0.8</c:v>
                </c:pt>
                <c:pt idx="14">
                  <c:v>0.4</c:v>
                </c:pt>
                <c:pt idx="15">
                  <c:v>0.2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0.8</c:v>
                </c:pt>
                <c:pt idx="21">
                  <c:v>0.6</c:v>
                </c:pt>
              </c:numCache>
            </c:numRef>
          </c:xVal>
          <c:yVal>
            <c:numRef>
              <c:f>('Konačna obrada'!$U$5:$U$6,'Konačna obrada'!$U$11:$U$14,'Konačna obrada'!$U$21,'Konačna obrada'!$U$27,'Konačna obrada'!$U$39:$U$46,'Konačna obrada'!$U$57:$U$62)</c:f>
              <c:numCache>
                <c:formatCode>0.00</c:formatCode>
                <c:ptCount val="22"/>
                <c:pt idx="0">
                  <c:v>0.4</c:v>
                </c:pt>
                <c:pt idx="1">
                  <c:v>0.27</c:v>
                </c:pt>
                <c:pt idx="2">
                  <c:v>0.22</c:v>
                </c:pt>
                <c:pt idx="3">
                  <c:v>0.28000000000000003</c:v>
                </c:pt>
                <c:pt idx="4">
                  <c:v>0.42</c:v>
                </c:pt>
                <c:pt idx="5">
                  <c:v>0.46</c:v>
                </c:pt>
                <c:pt idx="6">
                  <c:v>0.16</c:v>
                </c:pt>
                <c:pt idx="7">
                  <c:v>0.23</c:v>
                </c:pt>
                <c:pt idx="8">
                  <c:v>0.26</c:v>
                </c:pt>
                <c:pt idx="9">
                  <c:v>0.25999999999999446</c:v>
                </c:pt>
                <c:pt idx="10">
                  <c:v>0.35</c:v>
                </c:pt>
                <c:pt idx="11">
                  <c:v>0.31</c:v>
                </c:pt>
                <c:pt idx="12">
                  <c:v>0.28999999999999782</c:v>
                </c:pt>
                <c:pt idx="13">
                  <c:v>0.35999999999999677</c:v>
                </c:pt>
                <c:pt idx="14">
                  <c:v>0.32000000000000206</c:v>
                </c:pt>
                <c:pt idx="15">
                  <c:v>0.21999999999999309</c:v>
                </c:pt>
                <c:pt idx="16">
                  <c:v>0.19999999999999973</c:v>
                </c:pt>
                <c:pt idx="17">
                  <c:v>0.3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3B-4C11-9542-A0DC7BFCD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67296"/>
        <c:axId val="200969216"/>
      </c:scatterChart>
      <c:valAx>
        <c:axId val="200967296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0969216"/>
        <c:crosses val="autoZero"/>
        <c:crossBetween val="midCat"/>
      </c:valAx>
      <c:valAx>
        <c:axId val="200969216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/>
                  <a:t>L</a:t>
                </a:r>
                <a:r>
                  <a:rPr lang="hr-HR" sz="1400" baseline="-25000"/>
                  <a:t>pr1</a:t>
                </a:r>
                <a:r>
                  <a:rPr lang="hr-HR" sz="1400"/>
                  <a:t> [m]</a:t>
                </a:r>
              </a:p>
            </c:rich>
          </c:tx>
          <c:layout>
            <c:manualLayout>
              <c:xMode val="edge"/>
              <c:yMode val="edge"/>
              <c:x val="2.0888558296816948E-2"/>
              <c:y val="0.4743499271040304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crossAx val="20096729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/>
              <a:t>Dijagram ovisnosti</a:t>
            </a:r>
            <a:r>
              <a:rPr lang="hr-HR" sz="1800" b="1" i="0" baseline="0"/>
              <a:t> </a:t>
            </a:r>
            <a:r>
              <a:rPr lang="en-US" sz="1800" b="1" i="0" baseline="0"/>
              <a:t>nastalog pro</a:t>
            </a:r>
            <a:r>
              <a:rPr lang="hr-HR" sz="1800" b="1" i="0" baseline="0"/>
              <a:t>širenja L</a:t>
            </a:r>
            <a:r>
              <a:rPr lang="hr-HR" sz="1800" b="1" i="0" baseline="-25000"/>
              <a:t>pr2</a:t>
            </a:r>
            <a:r>
              <a:rPr lang="en-US" sz="1800" b="1" i="0" baseline="0"/>
              <a:t> [m]</a:t>
            </a:r>
            <a:r>
              <a:rPr lang="hr-HR" sz="1800" b="1" i="0" baseline="0"/>
              <a:t> o</a:t>
            </a:r>
            <a:endParaRPr lang="hr-HR" sz="1800"/>
          </a:p>
          <a:p>
            <a:pPr>
              <a:defRPr sz="1800" baseline="0"/>
            </a:pPr>
            <a:r>
              <a:rPr lang="en-US" sz="1800" b="1" i="0" baseline="0"/>
              <a:t>količin</a:t>
            </a:r>
            <a:r>
              <a:rPr lang="hr-HR" sz="1800" b="1" i="0" baseline="0"/>
              <a:t>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 - P</a:t>
            </a:r>
            <a:r>
              <a:rPr lang="hr-HR" sz="1800" b="1" i="0" baseline="0"/>
              <a:t>ermonex V19</a:t>
            </a:r>
          </a:p>
          <a:p>
            <a:pPr>
              <a:defRPr sz="1800" baseline="0"/>
            </a:pPr>
            <a:endParaRPr lang="hr-HR" sz="1800"/>
          </a:p>
        </c:rich>
      </c:tx>
      <c:layout>
        <c:manualLayout>
          <c:xMode val="edge"/>
          <c:yMode val="edge"/>
          <c:x val="0.22462592480674218"/>
          <c:y val="4.01753260733802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56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'Konačna obrada'!$AS$65:$BA$65</c:f>
              <c:strCache>
                <c:ptCount val="1"/>
                <c:pt idx="0">
                  <c:v>Dijagram ovisnosti količine eksploziva Q [kg] i nastalog proširenja Lpr2 [dm3] - PERMONEX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 w="12700">
                <a:solidFill>
                  <a:sysClr val="windowText" lastClr="000000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1829469823858671"/>
                  <c:y val="0.22011100729464567"/>
                </c:manualLayout>
              </c:layout>
              <c:numFmt formatCode="General" sourceLinked="0"/>
            </c:trendlineLbl>
          </c:trendline>
          <c:xVal>
            <c:numRef>
              <c:f>('Konačna obrada'!$M$5:$M$6,'Konačna obrada'!$M$11:$M$14,'Konačna obrada'!$M$21,'Konačna obrada'!$M$27,'Konačna obrada'!$M$39:$M$46,'Konačna obrada'!$M$57:$M$62)</c:f>
              <c:numCache>
                <c:formatCode>0.00</c:formatCode>
                <c:ptCount val="22"/>
                <c:pt idx="0">
                  <c:v>1.25</c:v>
                </c:pt>
                <c:pt idx="1">
                  <c:v>0.5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0.6</c:v>
                </c:pt>
                <c:pt idx="11">
                  <c:v>0.8</c:v>
                </c:pt>
                <c:pt idx="12">
                  <c:v>0.6</c:v>
                </c:pt>
                <c:pt idx="13">
                  <c:v>0.8</c:v>
                </c:pt>
                <c:pt idx="14">
                  <c:v>0.4</c:v>
                </c:pt>
                <c:pt idx="15">
                  <c:v>0.2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0.8</c:v>
                </c:pt>
                <c:pt idx="21">
                  <c:v>0.6</c:v>
                </c:pt>
              </c:numCache>
            </c:numRef>
          </c:xVal>
          <c:yVal>
            <c:numRef>
              <c:f>('Konačna obrada'!$V$5:$V$6,'Konačna obrada'!$V$11:$V$14,'Konačna obrada'!$V$21,'Konačna obrada'!$V$27,'Konačna obrada'!$V$39:$V$46,'Konačna obrada'!$V$57:$V$62)</c:f>
              <c:numCache>
                <c:formatCode>0.0000</c:formatCode>
                <c:ptCount val="22"/>
                <c:pt idx="0">
                  <c:v>1.1930000000000001</c:v>
                </c:pt>
                <c:pt idx="1">
                  <c:v>1.006</c:v>
                </c:pt>
                <c:pt idx="2">
                  <c:v>0.88100000000000001</c:v>
                </c:pt>
                <c:pt idx="3">
                  <c:v>1.0960000000000001</c:v>
                </c:pt>
                <c:pt idx="4">
                  <c:v>1.129</c:v>
                </c:pt>
                <c:pt idx="5">
                  <c:v>1.1399999999999999</c:v>
                </c:pt>
                <c:pt idx="6">
                  <c:v>0.58399999999999996</c:v>
                </c:pt>
                <c:pt idx="7">
                  <c:v>0.69299999999999995</c:v>
                </c:pt>
                <c:pt idx="8">
                  <c:v>0.93600000000000005</c:v>
                </c:pt>
                <c:pt idx="9">
                  <c:v>0.55700000000000005</c:v>
                </c:pt>
                <c:pt idx="10">
                  <c:v>1.1040000000000001</c:v>
                </c:pt>
                <c:pt idx="11">
                  <c:v>1.19</c:v>
                </c:pt>
                <c:pt idx="12">
                  <c:v>1.085</c:v>
                </c:pt>
                <c:pt idx="13">
                  <c:v>1.131</c:v>
                </c:pt>
                <c:pt idx="14">
                  <c:v>0.58499999999999996</c:v>
                </c:pt>
                <c:pt idx="15">
                  <c:v>0.505</c:v>
                </c:pt>
                <c:pt idx="16">
                  <c:v>0.66200000000000003</c:v>
                </c:pt>
                <c:pt idx="17">
                  <c:v>0.86599999999999999</c:v>
                </c:pt>
                <c:pt idx="18">
                  <c:v>1.238</c:v>
                </c:pt>
                <c:pt idx="19">
                  <c:v>1.07</c:v>
                </c:pt>
                <c:pt idx="20">
                  <c:v>1.071</c:v>
                </c:pt>
                <c:pt idx="21">
                  <c:v>1.1519999999999999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BA-4719-A104-3AF9AD407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55008"/>
        <c:axId val="204961280"/>
      </c:scatterChart>
      <c:valAx>
        <c:axId val="204955008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4961280"/>
        <c:crosses val="autoZero"/>
        <c:crossBetween val="midCat"/>
      </c:valAx>
      <c:valAx>
        <c:axId val="204961280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 b="1" i="0" u="none" strike="noStrike" baseline="0"/>
                  <a:t>L</a:t>
                </a:r>
                <a:r>
                  <a:rPr lang="hr-HR" sz="1400" b="1" i="0" u="none" strike="noStrike" baseline="-25000"/>
                  <a:t>pr2</a:t>
                </a:r>
                <a:r>
                  <a:rPr lang="hr-HR" sz="1400" b="1" i="0" u="none" strike="noStrike" baseline="0"/>
                  <a:t> </a:t>
                </a:r>
                <a:r>
                  <a:rPr lang="hr-HR" sz="1400"/>
                  <a:t>[m]</a:t>
                </a:r>
              </a:p>
            </c:rich>
          </c:tx>
          <c:layout>
            <c:manualLayout>
              <c:xMode val="edge"/>
              <c:yMode val="edge"/>
              <c:x val="2.0888558296816948E-2"/>
              <c:y val="0.47434992710403051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crossAx val="204955008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aseline="0"/>
            </a:pPr>
            <a:r>
              <a:rPr lang="en-US" sz="1800" b="1" i="0" baseline="0"/>
              <a:t>Dijagram ovisnosti volumena nastalog proširenja V</a:t>
            </a:r>
            <a:r>
              <a:rPr lang="hr-HR" sz="1800" b="1" i="0" baseline="-25000"/>
              <a:t>pr</a:t>
            </a:r>
            <a:r>
              <a:rPr lang="en-US" sz="1800" b="1" i="0" baseline="0"/>
              <a:t> [dm</a:t>
            </a:r>
            <a:r>
              <a:rPr lang="en-US" sz="1800" b="1" i="0" baseline="30000"/>
              <a:t>3</a:t>
            </a:r>
            <a:r>
              <a:rPr lang="en-US" sz="1800" b="1" i="0" baseline="0"/>
              <a:t>]</a:t>
            </a:r>
            <a:r>
              <a:rPr lang="hr-HR" sz="1800" b="1" i="0" baseline="0"/>
              <a:t> o</a:t>
            </a:r>
            <a:endParaRPr lang="hr-HR" sz="1600"/>
          </a:p>
          <a:p>
            <a:pPr>
              <a:defRPr sz="1600" baseline="0"/>
            </a:pPr>
            <a:r>
              <a:rPr lang="en-US" sz="1800" b="1" i="0" baseline="0"/>
              <a:t>količin</a:t>
            </a:r>
            <a:r>
              <a:rPr lang="hr-HR" sz="1800" b="1" i="0" baseline="0"/>
              <a:t>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</a:t>
            </a:r>
            <a:r>
              <a:rPr lang="hr-HR" sz="1800" b="1" i="0" baseline="0"/>
              <a:t> </a:t>
            </a:r>
            <a:r>
              <a:rPr lang="en-US" sz="1800" b="1" i="0" baseline="0"/>
              <a:t>- P</a:t>
            </a:r>
            <a:r>
              <a:rPr lang="hr-HR" sz="1800" b="1" i="0" baseline="0"/>
              <a:t>akaex</a:t>
            </a:r>
          </a:p>
          <a:p>
            <a:pPr>
              <a:defRPr sz="1600" baseline="0"/>
            </a:pPr>
            <a:endParaRPr lang="hr-HR" sz="1600"/>
          </a:p>
        </c:rich>
      </c:tx>
      <c:layout>
        <c:manualLayout>
          <c:xMode val="edge"/>
          <c:yMode val="edge"/>
          <c:x val="0.19663513063888635"/>
          <c:y val="3.77197298007750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51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'Konačna obrada'!$B$67:$J$67</c:f>
              <c:strCache>
                <c:ptCount val="1"/>
                <c:pt idx="0">
                  <c:v>Dijagram ovisnosti količine eksploziva Q [kg] i volumena nastalog proširenja V [dm3] - PAKAEX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19041106176014341"/>
                  <c:y val="0.20313852774702948"/>
                </c:manualLayout>
              </c:layout>
              <c:numFmt formatCode="General" sourceLinked="0"/>
            </c:trendlineLbl>
          </c:trendline>
          <c:xVal>
            <c:numRef>
              <c:f>('Konačna obrada'!$M$7:$M$10,'Konačna obrada'!$M$18,'Konačna obrada'!$M$22,'Konačna obrada'!$M$25:$M$26,'Konačna obrada'!$M$31:$M$38,'Konačna obrada'!$M$47,'Konačna obrada'!$M$52:$M$56)</c:f>
              <c:numCache>
                <c:formatCode>0.00</c:formatCode>
                <c:ptCount val="22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1.6</c:v>
                </c:pt>
                <c:pt idx="5">
                  <c:v>0.4</c:v>
                </c:pt>
                <c:pt idx="6">
                  <c:v>0.8</c:v>
                </c:pt>
                <c:pt idx="7">
                  <c:v>0.6</c:v>
                </c:pt>
                <c:pt idx="8">
                  <c:v>0.2</c:v>
                </c:pt>
                <c:pt idx="9">
                  <c:v>0.2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0.2</c:v>
                </c:pt>
                <c:pt idx="17">
                  <c:v>0.2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1</c:v>
                </c:pt>
              </c:numCache>
            </c:numRef>
          </c:xVal>
          <c:yVal>
            <c:numRef>
              <c:f>('Konačna obrada'!$P$7:$P$10,'Konačna obrada'!$P$18,'Konačna obrada'!$P$22,'Konačna obrada'!$P$25:$P$26,'Konačna obrada'!$P$31:$P$38,'Konačna obrada'!$P$47,'Konačna obrada'!$P$52:$P$56)</c:f>
              <c:numCache>
                <c:formatCode>0.00</c:formatCode>
                <c:ptCount val="22"/>
                <c:pt idx="0">
                  <c:v>751.65</c:v>
                </c:pt>
                <c:pt idx="1">
                  <c:v>574.70000000000005</c:v>
                </c:pt>
                <c:pt idx="2">
                  <c:v>507.1</c:v>
                </c:pt>
                <c:pt idx="3">
                  <c:v>461.55</c:v>
                </c:pt>
                <c:pt idx="4">
                  <c:v>807</c:v>
                </c:pt>
                <c:pt idx="5">
                  <c:v>154.5</c:v>
                </c:pt>
                <c:pt idx="6">
                  <c:v>393.5</c:v>
                </c:pt>
                <c:pt idx="7">
                  <c:v>255.5</c:v>
                </c:pt>
                <c:pt idx="8">
                  <c:v>100.5</c:v>
                </c:pt>
                <c:pt idx="9">
                  <c:v>64.5</c:v>
                </c:pt>
                <c:pt idx="10">
                  <c:v>244.5</c:v>
                </c:pt>
                <c:pt idx="11">
                  <c:v>194.5</c:v>
                </c:pt>
                <c:pt idx="12">
                  <c:v>616</c:v>
                </c:pt>
                <c:pt idx="13">
                  <c:v>344</c:v>
                </c:pt>
                <c:pt idx="14">
                  <c:v>362.6</c:v>
                </c:pt>
                <c:pt idx="15">
                  <c:v>710</c:v>
                </c:pt>
                <c:pt idx="16">
                  <c:v>98</c:v>
                </c:pt>
                <c:pt idx="17">
                  <c:v>117.5</c:v>
                </c:pt>
                <c:pt idx="18">
                  <c:v>298</c:v>
                </c:pt>
                <c:pt idx="19">
                  <c:v>378.5</c:v>
                </c:pt>
                <c:pt idx="20">
                  <c:v>519</c:v>
                </c:pt>
                <c:pt idx="21">
                  <c:v>809.5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6-4AAE-83FF-1563EBABA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06720"/>
        <c:axId val="205017088"/>
      </c:scatterChart>
      <c:valAx>
        <c:axId val="205006720"/>
        <c:scaling>
          <c:orientation val="minMax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5017088"/>
        <c:crosses val="autoZero"/>
        <c:crossBetween val="midCat"/>
      </c:valAx>
      <c:valAx>
        <c:axId val="205017088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 b="1" i="0" u="none" strike="noStrike" baseline="0"/>
                  <a:t>V</a:t>
                </a:r>
                <a:r>
                  <a:rPr lang="hr-HR" sz="1400" b="1" i="0" u="none" strike="noStrike" baseline="-25000"/>
                  <a:t>pr</a:t>
                </a:r>
                <a:r>
                  <a:rPr lang="hr-HR" sz="1400"/>
                  <a:t> [dm</a:t>
                </a:r>
                <a:r>
                  <a:rPr lang="hr-HR" sz="1400" baseline="30000"/>
                  <a:t>3</a:t>
                </a:r>
                <a:r>
                  <a:rPr lang="hr-HR" sz="1400"/>
                  <a:t>]</a:t>
                </a:r>
              </a:p>
            </c:rich>
          </c:tx>
          <c:layout>
            <c:manualLayout>
              <c:xMode val="edge"/>
              <c:yMode val="edge"/>
              <c:x val="2.1025962605591891E-2"/>
              <c:y val="0.47334843778352631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2050067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/>
              <a:t>Dijagram ovisnosti</a:t>
            </a:r>
            <a:r>
              <a:rPr lang="hr-HR" sz="1800" b="1" i="0" baseline="0"/>
              <a:t> </a:t>
            </a:r>
            <a:r>
              <a:rPr lang="en-US" sz="1800" b="1" i="0" baseline="0"/>
              <a:t>nastalog pro</a:t>
            </a:r>
            <a:r>
              <a:rPr lang="hr-HR" sz="1800" b="1" i="0" baseline="0"/>
              <a:t>dubljenja</a:t>
            </a:r>
            <a:r>
              <a:rPr lang="en-US" sz="1800" b="1" i="0" baseline="0"/>
              <a:t> </a:t>
            </a:r>
            <a:r>
              <a:rPr lang="hr-HR" sz="1800" b="1" i="0" baseline="0"/>
              <a:t>L</a:t>
            </a:r>
            <a:r>
              <a:rPr lang="hr-HR" sz="1800" b="1" i="0" baseline="-25000"/>
              <a:t>pr1</a:t>
            </a:r>
            <a:r>
              <a:rPr lang="en-US" sz="1800" b="1" i="0" baseline="0"/>
              <a:t> [m]</a:t>
            </a:r>
            <a:r>
              <a:rPr lang="hr-HR" sz="1800" b="1" i="0" baseline="0"/>
              <a:t> o</a:t>
            </a:r>
            <a:endParaRPr lang="hr-HR" sz="1800"/>
          </a:p>
          <a:p>
            <a:pPr>
              <a:defRPr sz="1800" baseline="0"/>
            </a:pPr>
            <a:r>
              <a:rPr lang="en-US" sz="1800" b="1" i="0" baseline="0"/>
              <a:t>količin</a:t>
            </a:r>
            <a:r>
              <a:rPr lang="hr-HR" sz="1800" b="1" i="0" baseline="0"/>
              <a:t>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 - </a:t>
            </a:r>
            <a:r>
              <a:rPr lang="hr-HR" sz="1800" b="1" i="0" baseline="0"/>
              <a:t>Pakaex</a:t>
            </a:r>
          </a:p>
          <a:p>
            <a:pPr>
              <a:defRPr sz="1800" baseline="0"/>
            </a:pPr>
            <a:endParaRPr lang="hr-HR" sz="1800"/>
          </a:p>
        </c:rich>
      </c:tx>
      <c:layout>
        <c:manualLayout>
          <c:xMode val="edge"/>
          <c:yMode val="edge"/>
          <c:x val="0.23059949832855034"/>
          <c:y val="4.16407908951843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56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'Konačna obrada'!$X$67:$AE$67</c:f>
              <c:strCache>
                <c:ptCount val="1"/>
                <c:pt idx="0">
                  <c:v>Dijagram ovisnosti količine eksploziva Q [kg] i nastalog produbljenja Lpr1 [dm3] - PAKAEX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19651418652798944"/>
                  <c:y val="0.17785474253559991"/>
                </c:manualLayout>
              </c:layout>
              <c:numFmt formatCode="General" sourceLinked="0"/>
            </c:trendlineLbl>
          </c:trendline>
          <c:xVal>
            <c:numRef>
              <c:f>('Konačna obrada'!$M$7:$M$10,'Konačna obrada'!$M$18,'Konačna obrada'!$M$22,'Konačna obrada'!$M$25:$M$26,'Konačna obrada'!$M$31:$M$38,'Konačna obrada'!$M$47,'Konačna obrada'!$M$52:$M$56)</c:f>
              <c:numCache>
                <c:formatCode>0.00</c:formatCode>
                <c:ptCount val="22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1.6</c:v>
                </c:pt>
                <c:pt idx="5">
                  <c:v>0.4</c:v>
                </c:pt>
                <c:pt idx="6">
                  <c:v>0.8</c:v>
                </c:pt>
                <c:pt idx="7">
                  <c:v>0.6</c:v>
                </c:pt>
                <c:pt idx="8">
                  <c:v>0.2</c:v>
                </c:pt>
                <c:pt idx="9">
                  <c:v>0.2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0.2</c:v>
                </c:pt>
                <c:pt idx="17">
                  <c:v>0.2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1</c:v>
                </c:pt>
              </c:numCache>
            </c:numRef>
          </c:xVal>
          <c:yVal>
            <c:numRef>
              <c:f>('Konačna obrada'!$U$7:$U$10,'Konačna obrada'!$U$18,'Konačna obrada'!$U$22,'Konačna obrada'!$U$25:$U$26,'Konačna obrada'!$U$31:$U$38,'Konačna obrada'!$U$47,'Konačna obrada'!$U$52:$U$56)</c:f>
              <c:numCache>
                <c:formatCode>0.00</c:formatCode>
                <c:ptCount val="22"/>
                <c:pt idx="0">
                  <c:v>0.43</c:v>
                </c:pt>
                <c:pt idx="1">
                  <c:v>0.4</c:v>
                </c:pt>
                <c:pt idx="2">
                  <c:v>0.34</c:v>
                </c:pt>
                <c:pt idx="3">
                  <c:v>0.26</c:v>
                </c:pt>
                <c:pt idx="4">
                  <c:v>0.51</c:v>
                </c:pt>
                <c:pt idx="5">
                  <c:v>0.23</c:v>
                </c:pt>
                <c:pt idx="6">
                  <c:v>0.33</c:v>
                </c:pt>
                <c:pt idx="7">
                  <c:v>0.25</c:v>
                </c:pt>
                <c:pt idx="8">
                  <c:v>0.18000000000000238</c:v>
                </c:pt>
                <c:pt idx="9">
                  <c:v>0.21999999999998998</c:v>
                </c:pt>
                <c:pt idx="10">
                  <c:v>0.30999999999997252</c:v>
                </c:pt>
                <c:pt idx="11">
                  <c:v>0.29999999999999893</c:v>
                </c:pt>
                <c:pt idx="12">
                  <c:v>0.33999999999998076</c:v>
                </c:pt>
                <c:pt idx="13">
                  <c:v>0.4599999999999933</c:v>
                </c:pt>
                <c:pt idx="14">
                  <c:v>0.48</c:v>
                </c:pt>
                <c:pt idx="15">
                  <c:v>0.52000000000000801</c:v>
                </c:pt>
                <c:pt idx="16">
                  <c:v>0.24000000000000909</c:v>
                </c:pt>
                <c:pt idx="17">
                  <c:v>0.25</c:v>
                </c:pt>
                <c:pt idx="18">
                  <c:v>0.39999999999999991</c:v>
                </c:pt>
                <c:pt idx="19">
                  <c:v>0.39999999999999991</c:v>
                </c:pt>
                <c:pt idx="20">
                  <c:v>0.39999999999999991</c:v>
                </c:pt>
                <c:pt idx="21">
                  <c:v>0.60000000000000009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91-442A-8426-18BCF1167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50240"/>
        <c:axId val="205052160"/>
      </c:scatterChart>
      <c:valAx>
        <c:axId val="205050240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5052160"/>
        <c:crosses val="autoZero"/>
        <c:crossBetween val="midCat"/>
      </c:valAx>
      <c:valAx>
        <c:axId val="205052160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/>
                  <a:t>L</a:t>
                </a:r>
                <a:r>
                  <a:rPr lang="hr-HR" sz="1400" baseline="-25000"/>
                  <a:t>pr1</a:t>
                </a:r>
                <a:r>
                  <a:rPr lang="hr-HR" sz="1400"/>
                  <a:t> [m]</a:t>
                </a:r>
              </a:p>
            </c:rich>
          </c:tx>
          <c:layout>
            <c:manualLayout>
              <c:xMode val="edge"/>
              <c:yMode val="edge"/>
              <c:x val="2.0888558296816948E-2"/>
              <c:y val="0.47434992710403051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crossAx val="205050240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aseline="0"/>
            </a:pPr>
            <a:r>
              <a:rPr lang="en-US" sz="2400" b="1" i="0" baseline="0"/>
              <a:t>Dijagram ovisnosti</a:t>
            </a:r>
            <a:r>
              <a:rPr lang="hr-HR" sz="2400" b="1" i="0" baseline="0"/>
              <a:t> </a:t>
            </a:r>
            <a:r>
              <a:rPr lang="en-US" sz="2400" b="1" i="0" baseline="0"/>
              <a:t>nastalog pro</a:t>
            </a:r>
            <a:r>
              <a:rPr lang="hr-HR" sz="2400" b="1" i="0" baseline="0"/>
              <a:t>dubljenja</a:t>
            </a:r>
            <a:r>
              <a:rPr lang="en-US" sz="2400" b="1" i="0" baseline="0"/>
              <a:t> </a:t>
            </a:r>
            <a:r>
              <a:rPr lang="hr-HR" sz="2400" b="1" i="0" baseline="0"/>
              <a:t>L</a:t>
            </a:r>
            <a:r>
              <a:rPr lang="hr-HR" sz="2400" b="1" i="0" baseline="-25000"/>
              <a:t>pr</a:t>
            </a:r>
            <a:r>
              <a:rPr lang="en-US" sz="2400" b="1" i="0" baseline="0"/>
              <a:t> [m]</a:t>
            </a:r>
            <a:r>
              <a:rPr lang="hr-HR" sz="2400" b="1" i="0" baseline="0"/>
              <a:t> o</a:t>
            </a:r>
            <a:endParaRPr lang="hr-HR" sz="2400"/>
          </a:p>
          <a:p>
            <a:pPr>
              <a:defRPr sz="2400" baseline="0"/>
            </a:pPr>
            <a:r>
              <a:rPr lang="hr-HR" sz="2400" b="1" i="0" u="none" strike="noStrike" baseline="0"/>
              <a:t>masi</a:t>
            </a:r>
            <a:r>
              <a:rPr lang="en-US" sz="2400" b="1" i="0" baseline="0"/>
              <a:t> eksploziv</a:t>
            </a:r>
            <a:r>
              <a:rPr lang="hr-HR" sz="2400" b="1" i="0" baseline="0"/>
              <a:t>nog punjenja</a:t>
            </a:r>
            <a:r>
              <a:rPr lang="en-US" sz="2400" b="1" i="0" baseline="0"/>
              <a:t> Q [kg] - P</a:t>
            </a:r>
            <a:r>
              <a:rPr lang="hr-HR" sz="2400" b="1" i="0" baseline="0"/>
              <a:t>ermonex V19 i Pakaex</a:t>
            </a:r>
          </a:p>
          <a:p>
            <a:pPr>
              <a:defRPr sz="2400" baseline="0"/>
            </a:pPr>
            <a:endParaRPr lang="hr-HR" sz="2400"/>
          </a:p>
        </c:rich>
      </c:tx>
      <c:layout>
        <c:manualLayout>
          <c:xMode val="edge"/>
          <c:yMode val="edge"/>
          <c:x val="0.13106688739773292"/>
          <c:y val="2.10369253161985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62"/>
          <c:w val="0.72055649050111614"/>
          <c:h val="0.71072247655490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'Konačna obrada'!$X$69:$AG$69</c:f>
              <c:strCache>
                <c:ptCount val="1"/>
                <c:pt idx="0">
                  <c:v>Dijagram ovisnosti količine eksploziva Q [kg] i nastalog produbljenja Lpr1 [dm3] - PERMONEX i PAKAEX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</c:spPr>
          </c:marker>
          <c:trendline>
            <c:spPr>
              <a:ln w="31750"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41884441370094383"/>
                  <c:y val="-2.7118111625698084E-2"/>
                </c:manualLayout>
              </c:layout>
              <c:tx>
                <c:rich>
                  <a:bodyPr/>
                  <a:lstStyle/>
                  <a:p>
                    <a:pPr>
                      <a:defRPr sz="2200" baseline="0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L</a:t>
                    </a:r>
                    <a:r>
                      <a:rPr lang="hr-HR" baseline="-25000"/>
                      <a:t>pr</a:t>
                    </a:r>
                    <a:r>
                      <a:rPr lang="en-US" baseline="0"/>
                      <a:t>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4067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0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4359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7</a:t>
                    </a:r>
                    <a:r>
                      <a:rPr lang="hr-HR" baseline="0"/>
                      <a:t>4</a:t>
                    </a:r>
                  </a:p>
                  <a:p>
                    <a:pPr>
                      <a:defRPr sz="2200" baseline="0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PERMONEX V19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('Konačna obrada'!$M$5:$M$6,'Konačna obrada'!$M$11:$M$14,'Konačna obrada'!$M$21,'Konačna obrada'!$M$27,'Konačna obrada'!$M$39:$M$46,'Konačna obrada'!$M$57:$M$62)</c:f>
              <c:numCache>
                <c:formatCode>0.00</c:formatCode>
                <c:ptCount val="22"/>
                <c:pt idx="0">
                  <c:v>1.25</c:v>
                </c:pt>
                <c:pt idx="1">
                  <c:v>0.5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0.6</c:v>
                </c:pt>
                <c:pt idx="11">
                  <c:v>0.8</c:v>
                </c:pt>
                <c:pt idx="12">
                  <c:v>0.6</c:v>
                </c:pt>
                <c:pt idx="13">
                  <c:v>0.8</c:v>
                </c:pt>
                <c:pt idx="14">
                  <c:v>0.4</c:v>
                </c:pt>
                <c:pt idx="15">
                  <c:v>0.2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0.8</c:v>
                </c:pt>
                <c:pt idx="21">
                  <c:v>0.6</c:v>
                </c:pt>
              </c:numCache>
            </c:numRef>
          </c:xVal>
          <c:yVal>
            <c:numRef>
              <c:f>('Konačna obrada'!$U$5:$U$6,'Konačna obrada'!$U$11:$U$14,'Konačna obrada'!$U$21,'Konačna obrada'!$U$27,'Konačna obrada'!$U$39:$U$46,'Konačna obrada'!$U$57:$U$62)</c:f>
              <c:numCache>
                <c:formatCode>0.00</c:formatCode>
                <c:ptCount val="22"/>
                <c:pt idx="0">
                  <c:v>0.4</c:v>
                </c:pt>
                <c:pt idx="1">
                  <c:v>0.27</c:v>
                </c:pt>
                <c:pt idx="2">
                  <c:v>0.22</c:v>
                </c:pt>
                <c:pt idx="3">
                  <c:v>0.28000000000000003</c:v>
                </c:pt>
                <c:pt idx="4">
                  <c:v>0.42</c:v>
                </c:pt>
                <c:pt idx="5">
                  <c:v>0.46</c:v>
                </c:pt>
                <c:pt idx="6">
                  <c:v>0.16</c:v>
                </c:pt>
                <c:pt idx="7">
                  <c:v>0.23</c:v>
                </c:pt>
                <c:pt idx="8">
                  <c:v>0.26</c:v>
                </c:pt>
                <c:pt idx="9">
                  <c:v>0.25999999999999446</c:v>
                </c:pt>
                <c:pt idx="10">
                  <c:v>0.35</c:v>
                </c:pt>
                <c:pt idx="11">
                  <c:v>0.31</c:v>
                </c:pt>
                <c:pt idx="12">
                  <c:v>0.28999999999999782</c:v>
                </c:pt>
                <c:pt idx="13">
                  <c:v>0.35999999999999677</c:v>
                </c:pt>
                <c:pt idx="14">
                  <c:v>0.32000000000000206</c:v>
                </c:pt>
                <c:pt idx="15">
                  <c:v>0.21999999999999309</c:v>
                </c:pt>
                <c:pt idx="16">
                  <c:v>0.19999999999999973</c:v>
                </c:pt>
                <c:pt idx="17">
                  <c:v>0.3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45-46F4-B5FD-CF56FB0B5A92}"/>
            </c:ext>
          </c:extLst>
        </c:ser>
        <c:ser>
          <c:idx val="1"/>
          <c:order val="1"/>
          <c:tx>
            <c:strRef>
              <c:f>'Konačna obrada'!$X$69:$AG$69</c:f>
              <c:strCache>
                <c:ptCount val="1"/>
                <c:pt idx="0">
                  <c:v>Dijagram ovisnosti količine eksploziva Q [kg] i nastalog produbljenja Lpr1 [dm3] - PERMONEX i PAKAEX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 w="12700">
                <a:solidFill>
                  <a:sysClr val="windowText" lastClr="000000"/>
                </a:solidFill>
              </a:ln>
            </c:spPr>
          </c:marker>
          <c:trendline>
            <c:spPr>
              <a:ln w="31750">
                <a:solidFill>
                  <a:srgbClr val="0070C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27771803586551125"/>
                  <c:y val="0.34165362434440499"/>
                </c:manualLayout>
              </c:layout>
              <c:tx>
                <c:rich>
                  <a:bodyPr/>
                  <a:lstStyle/>
                  <a:p>
                    <a:pPr>
                      <a:defRPr sz="2200" baseline="0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L</a:t>
                    </a:r>
                    <a:r>
                      <a:rPr lang="hr-HR" baseline="-25000"/>
                      <a:t>pr</a:t>
                    </a:r>
                    <a:r>
                      <a:rPr lang="en-US" baseline="0"/>
                      <a:t>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4533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0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4623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73</a:t>
                    </a:r>
                    <a:endParaRPr lang="hr-HR" baseline="0"/>
                  </a:p>
                  <a:p>
                    <a:pPr>
                      <a:defRPr sz="2200" baseline="0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PAKAEX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('Konačna obrada'!$M$7:$M$10,'Konačna obrada'!$M$18,'Konačna obrada'!$M$22,'Konačna obrada'!$M$25:$M$26,'Konačna obrada'!$M$31:$M$38,'Konačna obrada'!$M$47,'Konačna obrada'!$M$52:$M$56)</c:f>
              <c:numCache>
                <c:formatCode>0.00</c:formatCode>
                <c:ptCount val="22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1.6</c:v>
                </c:pt>
                <c:pt idx="5">
                  <c:v>0.4</c:v>
                </c:pt>
                <c:pt idx="6">
                  <c:v>0.8</c:v>
                </c:pt>
                <c:pt idx="7">
                  <c:v>0.6</c:v>
                </c:pt>
                <c:pt idx="8">
                  <c:v>0.2</c:v>
                </c:pt>
                <c:pt idx="9">
                  <c:v>0.2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0.2</c:v>
                </c:pt>
                <c:pt idx="17">
                  <c:v>0.2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1</c:v>
                </c:pt>
              </c:numCache>
            </c:numRef>
          </c:xVal>
          <c:yVal>
            <c:numRef>
              <c:f>('Konačna obrada'!$U$7:$U$10,'Konačna obrada'!$U$18,'Konačna obrada'!$U$22,'Konačna obrada'!$U$25:$U$26,'Konačna obrada'!$U$31:$U$38,'Konačna obrada'!$U$47,'Konačna obrada'!$U$52:$U$56)</c:f>
              <c:numCache>
                <c:formatCode>0.00</c:formatCode>
                <c:ptCount val="22"/>
                <c:pt idx="0">
                  <c:v>0.43</c:v>
                </c:pt>
                <c:pt idx="1">
                  <c:v>0.4</c:v>
                </c:pt>
                <c:pt idx="2">
                  <c:v>0.34</c:v>
                </c:pt>
                <c:pt idx="3">
                  <c:v>0.26</c:v>
                </c:pt>
                <c:pt idx="4">
                  <c:v>0.51</c:v>
                </c:pt>
                <c:pt idx="5">
                  <c:v>0.23</c:v>
                </c:pt>
                <c:pt idx="6">
                  <c:v>0.33</c:v>
                </c:pt>
                <c:pt idx="7">
                  <c:v>0.25</c:v>
                </c:pt>
                <c:pt idx="8">
                  <c:v>0.18000000000000238</c:v>
                </c:pt>
                <c:pt idx="9">
                  <c:v>0.21999999999998998</c:v>
                </c:pt>
                <c:pt idx="10">
                  <c:v>0.30999999999997252</c:v>
                </c:pt>
                <c:pt idx="11">
                  <c:v>0.29999999999999893</c:v>
                </c:pt>
                <c:pt idx="12">
                  <c:v>0.33999999999998076</c:v>
                </c:pt>
                <c:pt idx="13">
                  <c:v>0.4599999999999933</c:v>
                </c:pt>
                <c:pt idx="14">
                  <c:v>0.48</c:v>
                </c:pt>
                <c:pt idx="15">
                  <c:v>0.52000000000000801</c:v>
                </c:pt>
                <c:pt idx="16">
                  <c:v>0.24000000000000909</c:v>
                </c:pt>
                <c:pt idx="17">
                  <c:v>0.25</c:v>
                </c:pt>
                <c:pt idx="18">
                  <c:v>0.39999999999999991</c:v>
                </c:pt>
                <c:pt idx="19">
                  <c:v>0.39999999999999991</c:v>
                </c:pt>
                <c:pt idx="20">
                  <c:v>0.39999999999999991</c:v>
                </c:pt>
                <c:pt idx="21">
                  <c:v>0.60000000000000009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45-46F4-B5FD-CF56FB0B5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41888"/>
        <c:axId val="205156352"/>
      </c:scatterChart>
      <c:valAx>
        <c:axId val="205141888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hr-HR" sz="20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sz="1800" b="0"/>
            </a:pPr>
            <a:endParaRPr lang="en-US"/>
          </a:p>
        </c:txPr>
        <c:crossAx val="205156352"/>
        <c:crosses val="autoZero"/>
        <c:crossBetween val="midCat"/>
      </c:valAx>
      <c:valAx>
        <c:axId val="205156352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2000"/>
                </a:pPr>
                <a:r>
                  <a:rPr lang="hr-HR" sz="2000"/>
                  <a:t>L</a:t>
                </a:r>
                <a:r>
                  <a:rPr lang="hr-HR" sz="2000" baseline="-25000"/>
                  <a:t>pr</a:t>
                </a:r>
                <a:r>
                  <a:rPr lang="hr-HR" sz="2000"/>
                  <a:t> [m]</a:t>
                </a:r>
              </a:p>
            </c:rich>
          </c:tx>
          <c:layout>
            <c:manualLayout>
              <c:xMode val="edge"/>
              <c:yMode val="edge"/>
              <c:x val="5.6009431943440675E-3"/>
              <c:y val="0.45178868702966923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txPr>
          <a:bodyPr/>
          <a:lstStyle/>
          <a:p>
            <a:pPr>
              <a:defRPr sz="1800" b="0"/>
            </a:pPr>
            <a:endParaRPr lang="en-US"/>
          </a:p>
        </c:txPr>
        <c:crossAx val="205141888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/>
              <a:t>Dijagram ovisnosti</a:t>
            </a:r>
            <a:r>
              <a:rPr lang="hr-HR" sz="1800" b="1" i="0" baseline="0"/>
              <a:t> </a:t>
            </a:r>
            <a:r>
              <a:rPr lang="en-US" sz="1800" b="1" i="0" baseline="0"/>
              <a:t>nastalog pro</a:t>
            </a:r>
            <a:r>
              <a:rPr lang="hr-HR" sz="1800" b="1" i="0" baseline="0"/>
              <a:t>širenja L</a:t>
            </a:r>
            <a:r>
              <a:rPr lang="hr-HR" sz="1800" b="1" i="0" baseline="-25000"/>
              <a:t>pr2</a:t>
            </a:r>
            <a:r>
              <a:rPr lang="en-US" sz="1800" b="1" i="0" baseline="0"/>
              <a:t> [m]</a:t>
            </a:r>
            <a:r>
              <a:rPr lang="hr-HR" sz="1800" b="1" i="0" baseline="0"/>
              <a:t> o</a:t>
            </a:r>
            <a:endParaRPr lang="hr-HR" sz="1800"/>
          </a:p>
          <a:p>
            <a:pPr>
              <a:defRPr sz="1800" baseline="0"/>
            </a:pPr>
            <a:r>
              <a:rPr lang="en-US" sz="1800" b="1" i="0" baseline="0"/>
              <a:t>količin</a:t>
            </a:r>
            <a:r>
              <a:rPr lang="hr-HR" sz="1800" b="1" i="0" baseline="0"/>
              <a:t>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 - </a:t>
            </a:r>
            <a:r>
              <a:rPr lang="hr-HR" sz="1800" b="1" i="0" baseline="0"/>
              <a:t>Pakaex</a:t>
            </a:r>
          </a:p>
          <a:p>
            <a:pPr>
              <a:defRPr sz="1800" baseline="0"/>
            </a:pPr>
            <a:endParaRPr lang="hr-HR" sz="1800"/>
          </a:p>
        </c:rich>
      </c:tx>
      <c:layout>
        <c:manualLayout>
          <c:xMode val="edge"/>
          <c:yMode val="edge"/>
          <c:x val="0.22950152831566237"/>
          <c:y val="3.86310018369101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62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'Konačna obrada'!$AS$67:$AZ$67</c:f>
              <c:strCache>
                <c:ptCount val="1"/>
                <c:pt idx="0">
                  <c:v>Dijagram ovisnosti količine eksploziva Q [kg] i  nastalog proširenja Lpr2 [dm3] - PAKAEX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19632139517393654"/>
                  <c:y val="0.29208259472758941"/>
                </c:manualLayout>
              </c:layout>
              <c:numFmt formatCode="General" sourceLinked="0"/>
            </c:trendlineLbl>
          </c:trendline>
          <c:xVal>
            <c:numRef>
              <c:f>('Konačna obrada'!$M$7:$M$10,'Konačna obrada'!$M$18,'Konačna obrada'!$M$22,'Konačna obrada'!$M$25:$M$26,'Konačna obrada'!$M$31:$M$38,'Konačna obrada'!$M$47,'Konačna obrada'!$M$52:$M$56)</c:f>
              <c:numCache>
                <c:formatCode>0.00</c:formatCode>
                <c:ptCount val="22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1.6</c:v>
                </c:pt>
                <c:pt idx="5">
                  <c:v>0.4</c:v>
                </c:pt>
                <c:pt idx="6">
                  <c:v>0.8</c:v>
                </c:pt>
                <c:pt idx="7">
                  <c:v>0.6</c:v>
                </c:pt>
                <c:pt idx="8">
                  <c:v>0.2</c:v>
                </c:pt>
                <c:pt idx="9">
                  <c:v>0.2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0.2</c:v>
                </c:pt>
                <c:pt idx="17">
                  <c:v>0.2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1</c:v>
                </c:pt>
              </c:numCache>
            </c:numRef>
          </c:xVal>
          <c:yVal>
            <c:numRef>
              <c:f>('Konačna obrada'!$V$7:$V$10,'Konačna obrada'!$V$18,'Konačna obrada'!$V$22,'Konačna obrada'!$V$25:$V$26,'Konačna obrada'!$V$31:$V$38,'Konačna obrada'!$V$47,'Konačna obrada'!$V$52:$V$56)</c:f>
              <c:numCache>
                <c:formatCode>0.0000</c:formatCode>
                <c:ptCount val="22"/>
                <c:pt idx="0">
                  <c:v>1.254</c:v>
                </c:pt>
                <c:pt idx="1">
                  <c:v>1.169</c:v>
                </c:pt>
                <c:pt idx="2">
                  <c:v>1.153</c:v>
                </c:pt>
                <c:pt idx="3">
                  <c:v>1.0449999999999999</c:v>
                </c:pt>
                <c:pt idx="4">
                  <c:v>1.169</c:v>
                </c:pt>
                <c:pt idx="5">
                  <c:v>0.67</c:v>
                </c:pt>
                <c:pt idx="6">
                  <c:v>0.95299999999999996</c:v>
                </c:pt>
                <c:pt idx="7">
                  <c:v>0.78300000000000003</c:v>
                </c:pt>
                <c:pt idx="8">
                  <c:v>0.57599999999999996</c:v>
                </c:pt>
                <c:pt idx="9">
                  <c:v>0.57699999999999996</c:v>
                </c:pt>
                <c:pt idx="10">
                  <c:v>0.69799999999999995</c:v>
                </c:pt>
                <c:pt idx="11">
                  <c:v>0.78700000000000003</c:v>
                </c:pt>
                <c:pt idx="12">
                  <c:v>1.0429999999999999</c:v>
                </c:pt>
                <c:pt idx="13">
                  <c:v>0.877</c:v>
                </c:pt>
                <c:pt idx="14">
                  <c:v>0.875</c:v>
                </c:pt>
                <c:pt idx="15">
                  <c:v>1.157</c:v>
                </c:pt>
                <c:pt idx="16">
                  <c:v>0.68700000000000006</c:v>
                </c:pt>
                <c:pt idx="17">
                  <c:v>0.60099999999999998</c:v>
                </c:pt>
                <c:pt idx="18">
                  <c:v>0.84799999999999998</c:v>
                </c:pt>
                <c:pt idx="19">
                  <c:v>1.0880000000000001</c:v>
                </c:pt>
                <c:pt idx="20">
                  <c:v>1.06</c:v>
                </c:pt>
                <c:pt idx="21">
                  <c:v>1.111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1-4D95-9DF0-BA90793AB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83616"/>
        <c:axId val="205193984"/>
      </c:scatterChart>
      <c:valAx>
        <c:axId val="205183616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5193984"/>
        <c:crosses val="autoZero"/>
        <c:crossBetween val="midCat"/>
      </c:valAx>
      <c:valAx>
        <c:axId val="205193984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 b="1" i="0" u="none" strike="noStrike" baseline="0"/>
                  <a:t>L</a:t>
                </a:r>
                <a:r>
                  <a:rPr lang="hr-HR" sz="1400" b="1" i="0" u="none" strike="noStrike" baseline="-25000"/>
                  <a:t>pr2</a:t>
                </a:r>
                <a:r>
                  <a:rPr lang="hr-HR" sz="1400" b="1" i="0" u="none" strike="noStrike" baseline="0"/>
                  <a:t> </a:t>
                </a:r>
                <a:r>
                  <a:rPr lang="hr-HR" sz="1400"/>
                  <a:t>[m]</a:t>
                </a:r>
              </a:p>
            </c:rich>
          </c:tx>
          <c:layout>
            <c:manualLayout>
              <c:xMode val="edge"/>
              <c:yMode val="edge"/>
              <c:x val="2.0888558296816948E-2"/>
              <c:y val="0.47434992710403062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crossAx val="20518361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aseline="0"/>
              <a:t>Dijagram ovisnosti</a:t>
            </a:r>
            <a:r>
              <a:rPr lang="hr-HR" sz="1800" baseline="0"/>
              <a:t> </a:t>
            </a:r>
            <a:r>
              <a:rPr lang="en-US" sz="1800" b="1" i="0" u="none" strike="noStrike" baseline="0"/>
              <a:t>nastalog pro</a:t>
            </a:r>
            <a:r>
              <a:rPr lang="hr-HR" sz="1800" b="1" i="0" u="none" strike="noStrike" baseline="0"/>
              <a:t>dubljenja</a:t>
            </a:r>
            <a:r>
              <a:rPr lang="en-US" sz="1800" b="1" i="0" u="none" strike="noStrike" baseline="0"/>
              <a:t> </a:t>
            </a:r>
            <a:r>
              <a:rPr lang="hr-HR" sz="1800" b="1" i="0" u="none" strike="noStrike" baseline="0"/>
              <a:t>L</a:t>
            </a:r>
            <a:r>
              <a:rPr lang="hr-HR" sz="1800" b="1" i="0" u="none" strike="noStrike" baseline="-25000"/>
              <a:t>pr1</a:t>
            </a:r>
            <a:r>
              <a:rPr lang="en-US" sz="1800" b="1" i="0" u="none" strike="noStrike" baseline="0"/>
              <a:t> [m]</a:t>
            </a:r>
            <a:r>
              <a:rPr lang="hr-HR" sz="1800" b="1" i="0" u="none" strike="noStrike" baseline="0"/>
              <a:t> o</a:t>
            </a:r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u="none" strike="noStrike" baseline="0"/>
              <a:t> eksploziv</a:t>
            </a:r>
            <a:r>
              <a:rPr lang="hr-HR" sz="1800" b="1" i="0" u="none" strike="noStrike" baseline="0"/>
              <a:t>nog punjenja</a:t>
            </a:r>
            <a:r>
              <a:rPr lang="en-US" sz="1800" b="1" i="0" u="none" strike="noStrike" baseline="0"/>
              <a:t> Q [kg] </a:t>
            </a:r>
            <a:r>
              <a:rPr lang="en-US" sz="1800" baseline="0"/>
              <a:t>- P</a:t>
            </a:r>
            <a:r>
              <a:rPr lang="hr-HR" sz="1800" baseline="0"/>
              <a:t>ermonex V19</a:t>
            </a:r>
          </a:p>
          <a:p>
            <a:pPr>
              <a:defRPr sz="1800" baseline="0"/>
            </a:pPr>
            <a:endParaRPr lang="en-US" sz="1800" baseline="0"/>
          </a:p>
        </c:rich>
      </c:tx>
      <c:layout>
        <c:manualLayout>
          <c:xMode val="edge"/>
          <c:yMode val="edge"/>
          <c:x val="0.21169970697238091"/>
          <c:y val="4.233425719951903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26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'Ovis. kol. eksp. o proš.-14-0'!$X$25:$AF$25</c:f>
              <c:strCache>
                <c:ptCount val="1"/>
                <c:pt idx="0">
                  <c:v>Dijagram ovisnosti količine eksploziva Q [kg] i nastalog produbljenja Lpr1 [dm3] - PERMONEX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19952473452684424"/>
                  <c:y val="0.1132534618076254"/>
                </c:manualLayout>
              </c:layout>
              <c:numFmt formatCode="General" sourceLinked="0"/>
            </c:trendlineLbl>
          </c:trendline>
          <c:xVal>
            <c:numRef>
              <c:f>('Ovis. kol. eksp. o proš.-14-0'!$M$9:$M$10,'Ovis. kol. eksp. o proš.-14-0'!$M$15:$M$18)</c:f>
              <c:numCache>
                <c:formatCode>0.00</c:formatCode>
                <c:ptCount val="6"/>
                <c:pt idx="0">
                  <c:v>1.25</c:v>
                </c:pt>
                <c:pt idx="1">
                  <c:v>0.5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('Ovis. kol. eksp. o proš.-14-0'!$U$9:$U$10,'Ovis. kol. eksp. o proš.-14-0'!$U$15:$U$18)</c:f>
              <c:numCache>
                <c:formatCode>0.00</c:formatCode>
                <c:ptCount val="6"/>
                <c:pt idx="0">
                  <c:v>0.4</c:v>
                </c:pt>
                <c:pt idx="1">
                  <c:v>0.27</c:v>
                </c:pt>
                <c:pt idx="2">
                  <c:v>0.22</c:v>
                </c:pt>
                <c:pt idx="3">
                  <c:v>0.28000000000000003</c:v>
                </c:pt>
                <c:pt idx="4">
                  <c:v>0.42</c:v>
                </c:pt>
                <c:pt idx="5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23-4B2A-832B-36405D7F8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26976"/>
        <c:axId val="201328896"/>
      </c:scatterChart>
      <c:valAx>
        <c:axId val="201326976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1328896"/>
        <c:crosses val="autoZero"/>
        <c:crossBetween val="midCat"/>
      </c:valAx>
      <c:valAx>
        <c:axId val="201328896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/>
                  <a:t>L</a:t>
                </a:r>
                <a:r>
                  <a:rPr lang="hr-HR" sz="1400" baseline="-25000"/>
                  <a:t>pr1</a:t>
                </a:r>
                <a:r>
                  <a:rPr lang="hr-HR" sz="1400"/>
                  <a:t> [m]</a:t>
                </a:r>
              </a:p>
            </c:rich>
          </c:tx>
          <c:layout>
            <c:manualLayout>
              <c:xMode val="edge"/>
              <c:yMode val="edge"/>
              <c:x val="2.0888558296816948E-2"/>
              <c:y val="0.4743499271040299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crossAx val="20132697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aseline="0"/>
            </a:pPr>
            <a:r>
              <a:rPr lang="en-US" sz="2400" b="1" i="0" baseline="0"/>
              <a:t>Dijagram ovisnosti</a:t>
            </a:r>
            <a:r>
              <a:rPr lang="hr-HR" sz="2400" b="1" i="0" baseline="0"/>
              <a:t> promjera</a:t>
            </a:r>
            <a:r>
              <a:rPr lang="en-US" sz="2400" b="1" i="0" baseline="0"/>
              <a:t> pro</a:t>
            </a:r>
            <a:r>
              <a:rPr lang="hr-HR" sz="2400" b="1" i="0" baseline="0"/>
              <a:t>širenja D</a:t>
            </a:r>
            <a:r>
              <a:rPr lang="hr-HR" sz="2400" b="1" i="0" baseline="-25000"/>
              <a:t>pr</a:t>
            </a:r>
            <a:r>
              <a:rPr lang="en-US" sz="2400" b="1" i="0" baseline="0"/>
              <a:t> [m]</a:t>
            </a:r>
            <a:r>
              <a:rPr lang="hr-HR" sz="2400" b="1" i="0" baseline="0"/>
              <a:t> o</a:t>
            </a:r>
            <a:endParaRPr lang="hr-HR" sz="2400"/>
          </a:p>
          <a:p>
            <a:pPr>
              <a:defRPr sz="2400" baseline="0"/>
            </a:pPr>
            <a:r>
              <a:rPr lang="hr-HR" sz="2400" b="1" i="0" u="none" strike="noStrike" baseline="0"/>
              <a:t>masi</a:t>
            </a:r>
            <a:r>
              <a:rPr lang="en-US" sz="2400" b="1" i="0" baseline="0"/>
              <a:t> eksploziv</a:t>
            </a:r>
            <a:r>
              <a:rPr lang="hr-HR" sz="2400" b="1" i="0" baseline="0"/>
              <a:t>nog punjenja</a:t>
            </a:r>
            <a:r>
              <a:rPr lang="en-US" sz="2400" b="1" i="0" baseline="0"/>
              <a:t> Q [kg] - P</a:t>
            </a:r>
            <a:r>
              <a:rPr lang="hr-HR" sz="2400" b="1" i="0" baseline="0"/>
              <a:t>ermonex V19 i Pakaex</a:t>
            </a:r>
          </a:p>
          <a:p>
            <a:pPr>
              <a:defRPr sz="2400" baseline="0"/>
            </a:pPr>
            <a:endParaRPr lang="hr-HR" sz="2400"/>
          </a:p>
        </c:rich>
      </c:tx>
      <c:layout>
        <c:manualLayout>
          <c:xMode val="edge"/>
          <c:yMode val="edge"/>
          <c:x val="0.13739370325280059"/>
          <c:y val="1.87395028087253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73"/>
          <c:w val="0.73073840103240584"/>
          <c:h val="0.706326025056116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'Konačna obrada'!$AS$69:$BB$69</c:f>
              <c:strCache>
                <c:ptCount val="1"/>
                <c:pt idx="0">
                  <c:v>Dijagram ovisnosti količine eksploziva Q [kg] i nastalog proširenja Lpr2 [dm3] - PERMONEX i PAKAEX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</c:spPr>
          </c:marker>
          <c:trendline>
            <c:spPr>
              <a:ln w="31750"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41413649653272311"/>
                  <c:y val="0.15647085370486233"/>
                </c:manualLayout>
              </c:layout>
              <c:tx>
                <c:rich>
                  <a:bodyPr/>
                  <a:lstStyle/>
                  <a:p>
                    <a:pPr>
                      <a:defRPr sz="2200" baseline="0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D</a:t>
                    </a:r>
                    <a:r>
                      <a:rPr lang="hr-HR" baseline="-25000"/>
                      <a:t>pr</a:t>
                    </a:r>
                    <a:r>
                      <a:rPr lang="en-US" baseline="0"/>
                      <a:t> = 1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269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0</a:t>
                    </a:r>
                    <a:r>
                      <a:rPr lang="hr-HR" baseline="30000"/>
                      <a:t> ,</a:t>
                    </a:r>
                    <a:r>
                      <a:rPr lang="en-US" baseline="30000"/>
                      <a:t>4752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79</a:t>
                    </a:r>
                    <a:endParaRPr lang="hr-HR" baseline="0"/>
                  </a:p>
                  <a:p>
                    <a:pPr>
                      <a:defRPr sz="2200" baseline="0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PERMONEX V19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('Konačna obrada'!$M$5:$M$6,'Konačna obrada'!$M$11:$M$14,'Konačna obrada'!$M$21,'Konačna obrada'!$M$27,'Konačna obrada'!$M$39:$M$46,'Konačna obrada'!$M$57:$M$62)</c:f>
              <c:numCache>
                <c:formatCode>0.00</c:formatCode>
                <c:ptCount val="22"/>
                <c:pt idx="0">
                  <c:v>1.25</c:v>
                </c:pt>
                <c:pt idx="1">
                  <c:v>0.5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0.6</c:v>
                </c:pt>
                <c:pt idx="11">
                  <c:v>0.8</c:v>
                </c:pt>
                <c:pt idx="12">
                  <c:v>0.6</c:v>
                </c:pt>
                <c:pt idx="13">
                  <c:v>0.8</c:v>
                </c:pt>
                <c:pt idx="14">
                  <c:v>0.4</c:v>
                </c:pt>
                <c:pt idx="15">
                  <c:v>0.2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0.8</c:v>
                </c:pt>
                <c:pt idx="21">
                  <c:v>0.6</c:v>
                </c:pt>
              </c:numCache>
            </c:numRef>
          </c:xVal>
          <c:yVal>
            <c:numRef>
              <c:f>('Konačna obrada'!$V$5:$V$6,'Konačna obrada'!$V$11:$V$14,'Konačna obrada'!$V$21,'Konačna obrada'!$V$27,'Konačna obrada'!$V$39:$V$46,'Konačna obrada'!$V$57:$V$62)</c:f>
              <c:numCache>
                <c:formatCode>0.0000</c:formatCode>
                <c:ptCount val="22"/>
                <c:pt idx="0">
                  <c:v>1.1930000000000001</c:v>
                </c:pt>
                <c:pt idx="1">
                  <c:v>1.006</c:v>
                </c:pt>
                <c:pt idx="2">
                  <c:v>0.88100000000000001</c:v>
                </c:pt>
                <c:pt idx="3">
                  <c:v>1.0960000000000001</c:v>
                </c:pt>
                <c:pt idx="4">
                  <c:v>1.129</c:v>
                </c:pt>
                <c:pt idx="5">
                  <c:v>1.1399999999999999</c:v>
                </c:pt>
                <c:pt idx="6">
                  <c:v>0.58399999999999996</c:v>
                </c:pt>
                <c:pt idx="7">
                  <c:v>0.69299999999999995</c:v>
                </c:pt>
                <c:pt idx="8">
                  <c:v>0.93600000000000005</c:v>
                </c:pt>
                <c:pt idx="9">
                  <c:v>0.55700000000000005</c:v>
                </c:pt>
                <c:pt idx="10">
                  <c:v>1.1040000000000001</c:v>
                </c:pt>
                <c:pt idx="11">
                  <c:v>1.19</c:v>
                </c:pt>
                <c:pt idx="12">
                  <c:v>1.085</c:v>
                </c:pt>
                <c:pt idx="13">
                  <c:v>1.131</c:v>
                </c:pt>
                <c:pt idx="14">
                  <c:v>0.58499999999999996</c:v>
                </c:pt>
                <c:pt idx="15">
                  <c:v>0.505</c:v>
                </c:pt>
                <c:pt idx="16">
                  <c:v>0.66200000000000003</c:v>
                </c:pt>
                <c:pt idx="17">
                  <c:v>0.86599999999999999</c:v>
                </c:pt>
                <c:pt idx="18">
                  <c:v>1.238</c:v>
                </c:pt>
                <c:pt idx="19">
                  <c:v>1.07</c:v>
                </c:pt>
                <c:pt idx="20">
                  <c:v>1.071</c:v>
                </c:pt>
                <c:pt idx="21">
                  <c:v>1.1519999999999999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33-4E64-BF5B-9E72C609C431}"/>
            </c:ext>
          </c:extLst>
        </c:ser>
        <c:ser>
          <c:idx val="1"/>
          <c:order val="1"/>
          <c:tx>
            <c:strRef>
              <c:f>'Konačna obrada'!$AS$69:$BB$69</c:f>
              <c:strCache>
                <c:ptCount val="1"/>
                <c:pt idx="0">
                  <c:v>Dijagram ovisnosti količine eksploziva Q [kg] i nastalog proširenja Lpr2 [dm3] - PERMONEX i PAKAEX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 w="12700">
                <a:solidFill>
                  <a:sysClr val="windowText" lastClr="000000"/>
                </a:solidFill>
              </a:ln>
            </c:spPr>
          </c:marker>
          <c:trendline>
            <c:spPr>
              <a:ln w="31750">
                <a:solidFill>
                  <a:srgbClr val="0070C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27182831773524302"/>
                  <c:y val="0.34743545689802025"/>
                </c:manualLayout>
              </c:layout>
              <c:tx>
                <c:rich>
                  <a:bodyPr/>
                  <a:lstStyle/>
                  <a:p>
                    <a:pPr>
                      <a:defRPr sz="2200" baseline="0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D</a:t>
                    </a:r>
                    <a:r>
                      <a:rPr lang="hr-HR" baseline="-25000"/>
                      <a:t>pr</a:t>
                    </a:r>
                    <a:r>
                      <a:rPr lang="en-US" baseline="0"/>
                      <a:t> = 1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1154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0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361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7</a:t>
                    </a:r>
                    <a:r>
                      <a:rPr lang="hr-HR" baseline="0"/>
                      <a:t>3</a:t>
                    </a:r>
                  </a:p>
                  <a:p>
                    <a:pPr>
                      <a:defRPr sz="2200" baseline="0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PAKAEX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('Konačna obrada'!$M$7:$M$10,'Konačna obrada'!$M$18,'Konačna obrada'!$M$22,'Konačna obrada'!$M$25:$M$26,'Konačna obrada'!$M$31:$M$38,'Konačna obrada'!$M$47,'Konačna obrada'!$M$52:$M$56)</c:f>
              <c:numCache>
                <c:formatCode>0.00</c:formatCode>
                <c:ptCount val="22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1.6</c:v>
                </c:pt>
                <c:pt idx="5">
                  <c:v>0.4</c:v>
                </c:pt>
                <c:pt idx="6">
                  <c:v>0.8</c:v>
                </c:pt>
                <c:pt idx="7">
                  <c:v>0.6</c:v>
                </c:pt>
                <c:pt idx="8">
                  <c:v>0.2</c:v>
                </c:pt>
                <c:pt idx="9">
                  <c:v>0.2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0.8</c:v>
                </c:pt>
                <c:pt idx="14">
                  <c:v>0.8</c:v>
                </c:pt>
                <c:pt idx="15">
                  <c:v>1</c:v>
                </c:pt>
                <c:pt idx="16">
                  <c:v>0.2</c:v>
                </c:pt>
                <c:pt idx="17">
                  <c:v>0.2</c:v>
                </c:pt>
                <c:pt idx="18">
                  <c:v>0.4</c:v>
                </c:pt>
                <c:pt idx="19">
                  <c:v>0.6</c:v>
                </c:pt>
                <c:pt idx="20">
                  <c:v>0.8</c:v>
                </c:pt>
                <c:pt idx="21">
                  <c:v>1</c:v>
                </c:pt>
              </c:numCache>
            </c:numRef>
          </c:xVal>
          <c:yVal>
            <c:numRef>
              <c:f>('Konačna obrada'!$V$7:$V$10,'Konačna obrada'!$V$18,'Konačna obrada'!$V$22,'Konačna obrada'!$V$25:$V$26,'Konačna obrada'!$V$31:$V$38,'Konačna obrada'!$V$47,'Konačna obrada'!$V$52:$V$56)</c:f>
              <c:numCache>
                <c:formatCode>0.0000</c:formatCode>
                <c:ptCount val="22"/>
                <c:pt idx="0">
                  <c:v>1.254</c:v>
                </c:pt>
                <c:pt idx="1">
                  <c:v>1.169</c:v>
                </c:pt>
                <c:pt idx="2">
                  <c:v>1.153</c:v>
                </c:pt>
                <c:pt idx="3">
                  <c:v>1.0449999999999999</c:v>
                </c:pt>
                <c:pt idx="4">
                  <c:v>1.169</c:v>
                </c:pt>
                <c:pt idx="5">
                  <c:v>0.67</c:v>
                </c:pt>
                <c:pt idx="6">
                  <c:v>0.95299999999999996</c:v>
                </c:pt>
                <c:pt idx="7">
                  <c:v>0.78300000000000003</c:v>
                </c:pt>
                <c:pt idx="8">
                  <c:v>0.57599999999999996</c:v>
                </c:pt>
                <c:pt idx="9">
                  <c:v>0.57699999999999996</c:v>
                </c:pt>
                <c:pt idx="10">
                  <c:v>0.69799999999999995</c:v>
                </c:pt>
                <c:pt idx="11">
                  <c:v>0.78700000000000003</c:v>
                </c:pt>
                <c:pt idx="12">
                  <c:v>1.0429999999999999</c:v>
                </c:pt>
                <c:pt idx="13">
                  <c:v>0.877</c:v>
                </c:pt>
                <c:pt idx="14">
                  <c:v>0.875</c:v>
                </c:pt>
                <c:pt idx="15">
                  <c:v>1.157</c:v>
                </c:pt>
                <c:pt idx="16">
                  <c:v>0.68700000000000006</c:v>
                </c:pt>
                <c:pt idx="17">
                  <c:v>0.60099999999999998</c:v>
                </c:pt>
                <c:pt idx="18">
                  <c:v>0.84799999999999998</c:v>
                </c:pt>
                <c:pt idx="19">
                  <c:v>1.0880000000000001</c:v>
                </c:pt>
                <c:pt idx="20">
                  <c:v>1.06</c:v>
                </c:pt>
                <c:pt idx="21">
                  <c:v>1.111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33-4E64-BF5B-9E72C609C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49248"/>
        <c:axId val="205351168"/>
      </c:scatterChart>
      <c:valAx>
        <c:axId val="205349248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hr-HR" sz="2000" baseline="0"/>
                  <a:t>Q [kg]</a:t>
                </a:r>
              </a:p>
            </c:rich>
          </c:tx>
          <c:layout>
            <c:manualLayout>
              <c:xMode val="edge"/>
              <c:yMode val="edge"/>
              <c:x val="0.42036468824819706"/>
              <c:y val="0.93894186378196243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sz="1800" b="0"/>
            </a:pPr>
            <a:endParaRPr lang="en-US"/>
          </a:p>
        </c:txPr>
        <c:crossAx val="205351168"/>
        <c:crosses val="autoZero"/>
        <c:crossBetween val="midCat"/>
      </c:valAx>
      <c:valAx>
        <c:axId val="205351168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2000"/>
                </a:pPr>
                <a:r>
                  <a:rPr lang="hr-HR" sz="2000" b="1" i="0" u="none" strike="noStrike" baseline="0"/>
                  <a:t>D</a:t>
                </a:r>
                <a:r>
                  <a:rPr lang="hr-HR" sz="2000" b="1" i="0" u="none" strike="noStrike" baseline="-25000"/>
                  <a:t>pr</a:t>
                </a:r>
                <a:r>
                  <a:rPr lang="hr-HR" sz="2000" b="1" i="0" u="none" strike="noStrike" baseline="0"/>
                  <a:t> </a:t>
                </a:r>
                <a:r>
                  <a:rPr lang="hr-HR" sz="2000"/>
                  <a:t>[m]</a:t>
                </a:r>
              </a:p>
            </c:rich>
          </c:tx>
          <c:layout>
            <c:manualLayout>
              <c:xMode val="edge"/>
              <c:yMode val="edge"/>
              <c:x val="6.0366339655124812E-3"/>
              <c:y val="0.47435000516764286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txPr>
          <a:bodyPr/>
          <a:lstStyle/>
          <a:p>
            <a:pPr>
              <a:defRPr sz="1800" b="0"/>
            </a:pPr>
            <a:endParaRPr lang="en-US"/>
          </a:p>
        </c:txPr>
        <c:crossAx val="205349248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5000" baseline="0"/>
            </a:pPr>
            <a:r>
              <a:rPr lang="hr-HR" sz="5000" b="1" i="0" baseline="0"/>
              <a:t>Zatečena vlaga w</a:t>
            </a:r>
            <a:r>
              <a:rPr lang="hr-HR" sz="5000" b="1" i="0" baseline="-25000"/>
              <a:t>0</a:t>
            </a:r>
            <a:r>
              <a:rPr lang="hr-HR" sz="5000" b="1" i="0" baseline="0"/>
              <a:t> [%] u minskim bušotinama</a:t>
            </a:r>
            <a:endParaRPr lang="hr-HR" sz="5000"/>
          </a:p>
          <a:p>
            <a:pPr>
              <a:defRPr sz="5000" baseline="0"/>
            </a:pPr>
            <a:endParaRPr lang="hr-HR" sz="5000"/>
          </a:p>
        </c:rich>
      </c:tx>
      <c:layout>
        <c:manualLayout>
          <c:xMode val="edge"/>
          <c:yMode val="edge"/>
          <c:x val="0.26880858432622978"/>
          <c:y val="3.2346259216692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799304898623993E-2"/>
          <c:y val="0.11284982883554615"/>
          <c:w val="0.86702568319434659"/>
          <c:h val="0.84845749755733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'Konačna obrada'!$W$2</c:f>
              <c:strCache>
                <c:ptCount val="1"/>
                <c:pt idx="0">
                  <c:v>Vlažnost</c:v>
                </c:pt>
              </c:strCache>
            </c:strRef>
          </c:tx>
          <c:spPr>
            <a:solidFill>
              <a:srgbClr val="0070C0"/>
            </a:solidFill>
            <a:ln w="38100" cap="flat">
              <a:solidFill>
                <a:sysClr val="windowText" lastClr="000000"/>
              </a:solidFill>
            </a:ln>
          </c:spPr>
          <c:invertIfNegative val="0"/>
          <c:dLbls>
            <c:dLbl>
              <c:idx val="0"/>
              <c:layout>
                <c:manualLayout>
                  <c:x val="4.0887728376139574E-3"/>
                  <c:y val="-2.63469966878358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DE-4BB6-B716-B920E2D149B4}"/>
                </c:ext>
              </c:extLst>
            </c:dLbl>
            <c:dLbl>
              <c:idx val="1"/>
              <c:layout>
                <c:manualLayout>
                  <c:x val="-4.5068839103002512E-4"/>
                  <c:y val="-4.390589921736179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DE-4BB6-B716-B920E2D149B4}"/>
                </c:ext>
              </c:extLst>
            </c:dLbl>
            <c:dLbl>
              <c:idx val="2"/>
              <c:layout>
                <c:manualLayout>
                  <c:x val="0"/>
                  <c:y val="-1.755655166248136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DE-4BB6-B716-B920E2D149B4}"/>
                </c:ext>
              </c:extLst>
            </c:dLbl>
            <c:dLbl>
              <c:idx val="4"/>
              <c:layout>
                <c:manualLayout>
                  <c:x val="0"/>
                  <c:y val="-6.1468258904306709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DE-4BB6-B716-B920E2D149B4}"/>
                </c:ext>
              </c:extLst>
            </c:dLbl>
            <c:dLbl>
              <c:idx val="5"/>
              <c:layout>
                <c:manualLayout>
                  <c:x val="0"/>
                  <c:y val="-7.024943874777886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DE-4BB6-B716-B920E2D149B4}"/>
                </c:ext>
              </c:extLst>
            </c:dLbl>
            <c:dLbl>
              <c:idx val="6"/>
              <c:layout>
                <c:manualLayout>
                  <c:x val="4.5429957025367677E-4"/>
                  <c:y val="-7.91337938286367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DE-4BB6-B716-B920E2D149B4}"/>
                </c:ext>
              </c:extLst>
            </c:dLbl>
            <c:dLbl>
              <c:idx val="8"/>
              <c:layout>
                <c:manualLayout>
                  <c:x val="4.5430809306825113E-4"/>
                  <c:y val="-2.54596135216065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0DE-4BB6-B716-B920E2D149B4}"/>
                </c:ext>
              </c:extLst>
            </c:dLbl>
            <c:dLbl>
              <c:idx val="9"/>
              <c:layout>
                <c:manualLayout>
                  <c:x val="-3.5487274851204154E-8"/>
                  <c:y val="-1.1412284068540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0DE-4BB6-B716-B920E2D149B4}"/>
                </c:ext>
              </c:extLst>
            </c:dLbl>
            <c:dLbl>
              <c:idx val="10"/>
              <c:layout>
                <c:manualLayout>
                  <c:x val="1.80275356412010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0DE-4BB6-B716-B920E2D149B4}"/>
                </c:ext>
              </c:extLst>
            </c:dLbl>
            <c:dLbl>
              <c:idx val="34"/>
              <c:layout>
                <c:manualLayout>
                  <c:x val="-2.2754395575886161E-3"/>
                  <c:y val="6.4700537809088409E-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0DE-4BB6-B716-B920E2D149B4}"/>
                </c:ext>
              </c:extLst>
            </c:dLbl>
            <c:dLbl>
              <c:idx val="36"/>
              <c:layout>
                <c:manualLayout>
                  <c:x val="-1.8203516460708927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0DE-4BB6-B716-B920E2D149B4}"/>
                </c:ext>
              </c:extLst>
            </c:dLbl>
            <c:dLbl>
              <c:idx val="39"/>
              <c:layout>
                <c:manualLayout>
                  <c:x val="-2.7313158103703856E-3"/>
                  <c:y val="-1.584496034417934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0DE-4BB6-B716-B920E2D149B4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</c:spPr>
            <c:txPr>
              <a:bodyPr/>
              <a:lstStyle/>
              <a:p>
                <a:pPr>
                  <a:defRPr sz="2500" b="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('Konačna obrada'!$B$5:$B$14,'Konačna obrada'!$B$18,'Konačna obrada'!$B$21:$B$22,'Konačna obrada'!$B$25:$B$27,'Konačna obrada'!$B$31:$B$47,'Konačna obrada'!$B$52:$B$62)</c:f>
              <c:strCache>
                <c:ptCount val="44"/>
                <c:pt idx="0">
                  <c:v>PMB1</c:v>
                </c:pt>
                <c:pt idx="1">
                  <c:v>PMB2</c:v>
                </c:pt>
                <c:pt idx="2">
                  <c:v>MB1</c:v>
                </c:pt>
                <c:pt idx="3">
                  <c:v>MB2</c:v>
                </c:pt>
                <c:pt idx="4">
                  <c:v>MB3</c:v>
                </c:pt>
                <c:pt idx="5">
                  <c:v>MB4</c:v>
                </c:pt>
                <c:pt idx="6">
                  <c:v>MB5</c:v>
                </c:pt>
                <c:pt idx="7">
                  <c:v>MB6</c:v>
                </c:pt>
                <c:pt idx="8">
                  <c:v>MB7</c:v>
                </c:pt>
                <c:pt idx="9">
                  <c:v>MB8</c:v>
                </c:pt>
                <c:pt idx="10">
                  <c:v>PMB3</c:v>
                </c:pt>
                <c:pt idx="11">
                  <c:v>MB31</c:v>
                </c:pt>
                <c:pt idx="12">
                  <c:v>MB32</c:v>
                </c:pt>
                <c:pt idx="13">
                  <c:v>MB34</c:v>
                </c:pt>
                <c:pt idx="14">
                  <c:v>MB35</c:v>
                </c:pt>
                <c:pt idx="15">
                  <c:v>MB36</c:v>
                </c:pt>
                <c:pt idx="16">
                  <c:v>MB13</c:v>
                </c:pt>
                <c:pt idx="17">
                  <c:v>MB14</c:v>
                </c:pt>
                <c:pt idx="18">
                  <c:v>MB15</c:v>
                </c:pt>
                <c:pt idx="19">
                  <c:v>MB16</c:v>
                </c:pt>
                <c:pt idx="20">
                  <c:v>MB17</c:v>
                </c:pt>
                <c:pt idx="21">
                  <c:v>MB18</c:v>
                </c:pt>
                <c:pt idx="22">
                  <c:v>MB19</c:v>
                </c:pt>
                <c:pt idx="23">
                  <c:v>MB20</c:v>
                </c:pt>
                <c:pt idx="24">
                  <c:v>MB21</c:v>
                </c:pt>
                <c:pt idx="25">
                  <c:v>MB22</c:v>
                </c:pt>
                <c:pt idx="26">
                  <c:v>MB23</c:v>
                </c:pt>
                <c:pt idx="27">
                  <c:v>MB24</c:v>
                </c:pt>
                <c:pt idx="28">
                  <c:v>MB25</c:v>
                </c:pt>
                <c:pt idx="29">
                  <c:v>MB26</c:v>
                </c:pt>
                <c:pt idx="30">
                  <c:v>MB27</c:v>
                </c:pt>
                <c:pt idx="31">
                  <c:v>MB28</c:v>
                </c:pt>
                <c:pt idx="32">
                  <c:v>MB29</c:v>
                </c:pt>
                <c:pt idx="33">
                  <c:v>MB37</c:v>
                </c:pt>
                <c:pt idx="34">
                  <c:v>MB38</c:v>
                </c:pt>
                <c:pt idx="35">
                  <c:v>MB39</c:v>
                </c:pt>
                <c:pt idx="36">
                  <c:v>MB40</c:v>
                </c:pt>
                <c:pt idx="37">
                  <c:v>MB41</c:v>
                </c:pt>
                <c:pt idx="38">
                  <c:v>MB42</c:v>
                </c:pt>
                <c:pt idx="39">
                  <c:v>MB43</c:v>
                </c:pt>
                <c:pt idx="40">
                  <c:v>MB44</c:v>
                </c:pt>
                <c:pt idx="41">
                  <c:v>MB45</c:v>
                </c:pt>
                <c:pt idx="42">
                  <c:v>PMB5</c:v>
                </c:pt>
                <c:pt idx="43">
                  <c:v>PMB6</c:v>
                </c:pt>
              </c:strCache>
            </c:strRef>
          </c:cat>
          <c:val>
            <c:numRef>
              <c:f>('Konačna obrada'!$W$5:$W$14,'Konačna obrada'!$W$18,'Konačna obrada'!$W$21:$W$22,'Konačna obrada'!$W$25:$W$27,'Konačna obrada'!$W$31:$W$47,'Konačna obrada'!$W$52:$W$62)</c:f>
              <c:numCache>
                <c:formatCode>0.00</c:formatCode>
                <c:ptCount val="44"/>
                <c:pt idx="0">
                  <c:v>34.6</c:v>
                </c:pt>
                <c:pt idx="1">
                  <c:v>32</c:v>
                </c:pt>
                <c:pt idx="2">
                  <c:v>34.9</c:v>
                </c:pt>
                <c:pt idx="3">
                  <c:v>34.799999999999997</c:v>
                </c:pt>
                <c:pt idx="4">
                  <c:v>34</c:v>
                </c:pt>
                <c:pt idx="5">
                  <c:v>33.6</c:v>
                </c:pt>
                <c:pt idx="6">
                  <c:v>33.25</c:v>
                </c:pt>
                <c:pt idx="7">
                  <c:v>33</c:v>
                </c:pt>
                <c:pt idx="8">
                  <c:v>33.58</c:v>
                </c:pt>
                <c:pt idx="9">
                  <c:v>33.4</c:v>
                </c:pt>
                <c:pt idx="10">
                  <c:v>33.200000000000003</c:v>
                </c:pt>
                <c:pt idx="11">
                  <c:v>29.4</c:v>
                </c:pt>
                <c:pt idx="12">
                  <c:v>30.7</c:v>
                </c:pt>
                <c:pt idx="13">
                  <c:v>31.57</c:v>
                </c:pt>
                <c:pt idx="14">
                  <c:v>30.4</c:v>
                </c:pt>
                <c:pt idx="15">
                  <c:v>30</c:v>
                </c:pt>
                <c:pt idx="16">
                  <c:v>30.5</c:v>
                </c:pt>
                <c:pt idx="17">
                  <c:v>26.9</c:v>
                </c:pt>
                <c:pt idx="18">
                  <c:v>32.200000000000003</c:v>
                </c:pt>
                <c:pt idx="19">
                  <c:v>30.1</c:v>
                </c:pt>
                <c:pt idx="20">
                  <c:v>34.6</c:v>
                </c:pt>
                <c:pt idx="21">
                  <c:v>30.7</c:v>
                </c:pt>
                <c:pt idx="22">
                  <c:v>31.4</c:v>
                </c:pt>
                <c:pt idx="23">
                  <c:v>33.200000000000003</c:v>
                </c:pt>
                <c:pt idx="24">
                  <c:v>33.6</c:v>
                </c:pt>
                <c:pt idx="25">
                  <c:v>32</c:v>
                </c:pt>
                <c:pt idx="26">
                  <c:v>33.6</c:v>
                </c:pt>
                <c:pt idx="27">
                  <c:v>34.1</c:v>
                </c:pt>
                <c:pt idx="28">
                  <c:v>34.799999999999997</c:v>
                </c:pt>
                <c:pt idx="29">
                  <c:v>33.799999999999997</c:v>
                </c:pt>
                <c:pt idx="30">
                  <c:v>33.200000000000003</c:v>
                </c:pt>
                <c:pt idx="31">
                  <c:v>27.86</c:v>
                </c:pt>
                <c:pt idx="32">
                  <c:v>29.1</c:v>
                </c:pt>
                <c:pt idx="33">
                  <c:v>29.8</c:v>
                </c:pt>
                <c:pt idx="34">
                  <c:v>30.4</c:v>
                </c:pt>
                <c:pt idx="35">
                  <c:v>31.5</c:v>
                </c:pt>
                <c:pt idx="36">
                  <c:v>33.01</c:v>
                </c:pt>
                <c:pt idx="37">
                  <c:v>34.700000000000003</c:v>
                </c:pt>
                <c:pt idx="38">
                  <c:v>32.799999999999997</c:v>
                </c:pt>
                <c:pt idx="39">
                  <c:v>33</c:v>
                </c:pt>
                <c:pt idx="40">
                  <c:v>34.6</c:v>
                </c:pt>
                <c:pt idx="41">
                  <c:v>35.5</c:v>
                </c:pt>
                <c:pt idx="42">
                  <c:v>34.700000000000003</c:v>
                </c:pt>
                <c:pt idx="43">
                  <c:v>33.4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0DE-4BB6-B716-B920E2D149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5386112"/>
        <c:axId val="205387648"/>
      </c:barChart>
      <c:catAx>
        <c:axId val="205386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205387648"/>
        <c:crosses val="autoZero"/>
        <c:auto val="1"/>
        <c:lblAlgn val="ctr"/>
        <c:lblOffset val="100"/>
        <c:noMultiLvlLbl val="0"/>
      </c:catAx>
      <c:valAx>
        <c:axId val="205387648"/>
        <c:scaling>
          <c:orientation val="minMax"/>
          <c:max val="38"/>
          <c:min val="24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4000"/>
                </a:pPr>
                <a:r>
                  <a:rPr lang="hr-HR" sz="4000" b="1" i="0" u="none" strike="noStrike" baseline="0"/>
                  <a:t>Zatečena vlaga w</a:t>
                </a:r>
                <a:r>
                  <a:rPr lang="hr-HR" sz="4000" b="1" i="0" u="none" strike="noStrike" baseline="-25000"/>
                  <a:t>0</a:t>
                </a:r>
                <a:r>
                  <a:rPr lang="hr-HR" sz="4000" b="1" i="0" u="none" strike="noStrike" baseline="0"/>
                  <a:t> [%]</a:t>
                </a:r>
                <a:endParaRPr lang="hr-HR" sz="4000"/>
              </a:p>
            </c:rich>
          </c:tx>
          <c:layout>
            <c:manualLayout>
              <c:xMode val="edge"/>
              <c:yMode val="edge"/>
              <c:x val="2.7515244731309823E-2"/>
              <c:y val="0.36610167546944888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3500" b="0"/>
            </a:pPr>
            <a:endParaRPr lang="en-US"/>
          </a:p>
        </c:txPr>
        <c:crossAx val="205386112"/>
        <c:crosses val="autoZero"/>
        <c:crossBetween val="between"/>
      </c:valAx>
      <c:spPr>
        <a:solidFill>
          <a:schemeClr val="bg1"/>
        </a:solidFill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 b="1" i="0" baseline="0"/>
              <a:t>Ovisnost brzine oscilacija tla P</a:t>
            </a:r>
            <a:r>
              <a:rPr lang="hr-HR" sz="2400" b="1" i="0" baseline="0"/>
              <a:t>VS</a:t>
            </a:r>
            <a:r>
              <a:rPr lang="en-US" sz="2400" b="1" i="0" baseline="0"/>
              <a:t> [mm/s] </a:t>
            </a:r>
            <a:r>
              <a:rPr lang="hr-HR" sz="2400" b="1" i="0" baseline="0"/>
              <a:t>o</a:t>
            </a:r>
            <a:r>
              <a:rPr lang="en-US" sz="2400" b="1" i="0" baseline="0"/>
              <a:t> </a:t>
            </a:r>
            <a:endParaRPr lang="hr-HR" sz="2400" b="1" i="0" baseline="0"/>
          </a:p>
          <a:p>
            <a:pPr>
              <a:defRPr sz="2400"/>
            </a:pPr>
            <a:r>
              <a:rPr lang="en-US" sz="2400" b="1" i="0" baseline="0"/>
              <a:t>reduciran</a:t>
            </a:r>
            <a:r>
              <a:rPr lang="hr-HR" sz="2400" b="1" i="0" baseline="0"/>
              <a:t>oj</a:t>
            </a:r>
            <a:r>
              <a:rPr lang="en-US" sz="2400" b="1" i="0" baseline="0"/>
              <a:t> udaljenosti SD [m/kg</a:t>
            </a:r>
            <a:r>
              <a:rPr lang="en-US" sz="2400" b="1" i="0" baseline="30000"/>
              <a:t>2</a:t>
            </a:r>
            <a:r>
              <a:rPr lang="en-US" sz="2400" b="1" i="0" baseline="0"/>
              <a:t>]</a:t>
            </a:r>
            <a:endParaRPr lang="hr-HR" sz="2400" b="1" i="0" baseline="0"/>
          </a:p>
          <a:p>
            <a:pPr>
              <a:defRPr sz="2400"/>
            </a:pPr>
            <a:endParaRPr lang="hr-HR" sz="2400"/>
          </a:p>
        </c:rich>
      </c:tx>
      <c:layout>
        <c:manualLayout>
          <c:xMode val="edge"/>
          <c:yMode val="edge"/>
          <c:x val="0.22106787748777995"/>
          <c:y val="1.86540984379879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439537638741894E-2"/>
          <c:y val="0.14873672018183373"/>
          <c:w val="0.71146243667021647"/>
          <c:h val="0.72468395813217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'Instanteli_2014-2015-2016'!$K$3:$P$3</c:f>
              <c:strCache>
                <c:ptCount val="1"/>
                <c:pt idx="0">
                  <c:v>Ovisnost brzine oscilacija tla PVS [mm/s] i reducirane udaljenosti SD [m/kg2]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7030A0"/>
              </a:solidFill>
              <a:ln w="12700">
                <a:solidFill>
                  <a:sysClr val="windowText" lastClr="000000"/>
                </a:solidFill>
              </a:ln>
            </c:spPr>
          </c:marker>
          <c:trendline>
            <c:spPr>
              <a:ln w="31750">
                <a:solidFill>
                  <a:srgbClr val="7030A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25681579216607192"/>
                  <c:y val="-0.10624461470389605"/>
                </c:manualLayout>
              </c:layout>
              <c:tx>
                <c:rich>
                  <a:bodyPr/>
                  <a:lstStyle/>
                  <a:p>
                    <a:pPr>
                      <a:defRPr sz="2200" b="1">
                        <a:solidFill>
                          <a:srgbClr val="7030A0"/>
                        </a:solidFill>
                      </a:defRPr>
                    </a:pPr>
                    <a:r>
                      <a:rPr lang="hr-HR" baseline="0"/>
                      <a:t>PVS</a:t>
                    </a:r>
                    <a:r>
                      <a:rPr lang="en-US" baseline="0"/>
                      <a:t> = 1209</a:t>
                    </a:r>
                    <a:r>
                      <a:rPr lang="hr-HR" baseline="0"/>
                      <a:t> SD </a:t>
                    </a:r>
                    <a:r>
                      <a:rPr lang="en-US" baseline="30000"/>
                      <a:t>-1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08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7</a:t>
                    </a:r>
                    <a:r>
                      <a:rPr lang="hr-HR" baseline="0"/>
                      <a:t>5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('Instanteli_2014-2015-2016'!$G$6:$G$7,'Instanteli_2014-2015-2016'!$G$9:$G$11,'Instanteli_2014-2015-2016'!$G$14:$G$15,'Instanteli_2014-2015-2016'!$G$19:$G$21,'Instanteli_2014-2015-2016'!$G$23:$G$30,'Instanteli_2014-2015-2016'!$G$33:$G$36,'Instanteli_2014-2015-2016'!$G$38:$G$41,'Instanteli_2014-2015-2016'!$G$43:$G$46,'Instanteli_2014-2015-2016'!$G$48:$G$51,'Instanteli_2014-2015-2016'!$G$53:$G$56,'Instanteli_2014-2015-2016'!$G$58:$G$61,'Instanteli_2014-2015-2016'!$G$63:$G$66,'Instanteli_2014-2015-2016'!$G$68:$G$71,'Instanteli_2014-2015-2016'!$G$74:$G$77,'Instanteli_2014-2015-2016'!$G$79:$G$82,'Instanteli_2014-2015-2016'!$G$84:$G$87,'Instanteli_2014-2015-2016'!$G$90:$G$93,'Instanteli_2014-2015-2016'!$G$95:$G$98,'Instanteli_2014-2015-2016'!$G$100:$G$103)</c:f>
              <c:numCache>
                <c:formatCode>0.00</c:formatCode>
                <c:ptCount val="74"/>
                <c:pt idx="0">
                  <c:v>34.058815781283158</c:v>
                </c:pt>
                <c:pt idx="1">
                  <c:v>19.875128569986636</c:v>
                </c:pt>
                <c:pt idx="2">
                  <c:v>19.453181010376841</c:v>
                </c:pt>
                <c:pt idx="3">
                  <c:v>37.37719584249627</c:v>
                </c:pt>
                <c:pt idx="4">
                  <c:v>24.739575651379436</c:v>
                </c:pt>
                <c:pt idx="5">
                  <c:v>15.302668561984627</c:v>
                </c:pt>
                <c:pt idx="6">
                  <c:v>28.276466342592375</c:v>
                </c:pt>
                <c:pt idx="7">
                  <c:v>30.624700000000001</c:v>
                </c:pt>
                <c:pt idx="8">
                  <c:v>44.971699999999998</c:v>
                </c:pt>
                <c:pt idx="9">
                  <c:v>19.695399999999999</c:v>
                </c:pt>
                <c:pt idx="10">
                  <c:v>20.878900000000002</c:v>
                </c:pt>
                <c:pt idx="11">
                  <c:v>32.692700000000002</c:v>
                </c:pt>
                <c:pt idx="12">
                  <c:v>46.0961</c:v>
                </c:pt>
                <c:pt idx="13">
                  <c:v>37.764400000000002</c:v>
                </c:pt>
                <c:pt idx="14">
                  <c:v>35.122700000000002</c:v>
                </c:pt>
                <c:pt idx="15">
                  <c:v>37.509</c:v>
                </c:pt>
                <c:pt idx="16">
                  <c:v>44.719200000000001</c:v>
                </c:pt>
                <c:pt idx="17">
                  <c:v>55.020499999999998</c:v>
                </c:pt>
                <c:pt idx="18">
                  <c:v>22.86</c:v>
                </c:pt>
                <c:pt idx="19">
                  <c:v>22.45</c:v>
                </c:pt>
                <c:pt idx="20">
                  <c:v>22.85</c:v>
                </c:pt>
                <c:pt idx="21">
                  <c:v>24.02</c:v>
                </c:pt>
                <c:pt idx="22">
                  <c:v>36.06</c:v>
                </c:pt>
                <c:pt idx="23">
                  <c:v>35.57</c:v>
                </c:pt>
                <c:pt idx="24">
                  <c:v>36.06</c:v>
                </c:pt>
                <c:pt idx="25">
                  <c:v>37.49</c:v>
                </c:pt>
                <c:pt idx="26">
                  <c:v>65.48</c:v>
                </c:pt>
                <c:pt idx="27">
                  <c:v>66.28</c:v>
                </c:pt>
                <c:pt idx="28">
                  <c:v>67.59</c:v>
                </c:pt>
                <c:pt idx="29">
                  <c:v>69.39</c:v>
                </c:pt>
                <c:pt idx="30">
                  <c:v>50.74</c:v>
                </c:pt>
                <c:pt idx="31">
                  <c:v>51.77</c:v>
                </c:pt>
                <c:pt idx="32">
                  <c:v>53.44</c:v>
                </c:pt>
                <c:pt idx="33">
                  <c:v>55.69</c:v>
                </c:pt>
                <c:pt idx="34">
                  <c:v>58.08</c:v>
                </c:pt>
                <c:pt idx="35">
                  <c:v>59.26</c:v>
                </c:pt>
                <c:pt idx="36">
                  <c:v>61.17</c:v>
                </c:pt>
                <c:pt idx="37">
                  <c:v>63.75</c:v>
                </c:pt>
                <c:pt idx="38">
                  <c:v>51.35</c:v>
                </c:pt>
                <c:pt idx="39">
                  <c:v>52.67</c:v>
                </c:pt>
                <c:pt idx="40">
                  <c:v>54.82</c:v>
                </c:pt>
                <c:pt idx="41">
                  <c:v>57.68</c:v>
                </c:pt>
                <c:pt idx="42">
                  <c:v>56.23</c:v>
                </c:pt>
                <c:pt idx="43">
                  <c:v>58.15</c:v>
                </c:pt>
                <c:pt idx="44">
                  <c:v>61.21</c:v>
                </c:pt>
                <c:pt idx="45">
                  <c:v>65.25</c:v>
                </c:pt>
                <c:pt idx="46">
                  <c:v>51.45</c:v>
                </c:pt>
                <c:pt idx="47">
                  <c:v>52.29</c:v>
                </c:pt>
                <c:pt idx="48">
                  <c:v>53.66</c:v>
                </c:pt>
                <c:pt idx="49">
                  <c:v>55.52</c:v>
                </c:pt>
                <c:pt idx="50">
                  <c:v>21.8</c:v>
                </c:pt>
                <c:pt idx="51">
                  <c:v>23.02</c:v>
                </c:pt>
                <c:pt idx="52">
                  <c:v>24.92</c:v>
                </c:pt>
                <c:pt idx="53">
                  <c:v>27.38</c:v>
                </c:pt>
                <c:pt idx="54">
                  <c:v>5.39</c:v>
                </c:pt>
                <c:pt idx="55">
                  <c:v>10.77</c:v>
                </c:pt>
                <c:pt idx="56">
                  <c:v>16.16</c:v>
                </c:pt>
                <c:pt idx="57">
                  <c:v>21.54</c:v>
                </c:pt>
                <c:pt idx="58">
                  <c:v>40.31</c:v>
                </c:pt>
                <c:pt idx="59">
                  <c:v>41.23</c:v>
                </c:pt>
                <c:pt idx="60">
                  <c:v>42.72</c:v>
                </c:pt>
                <c:pt idx="61">
                  <c:v>44.72</c:v>
                </c:pt>
                <c:pt idx="62">
                  <c:v>42.6</c:v>
                </c:pt>
                <c:pt idx="63">
                  <c:v>43.37</c:v>
                </c:pt>
                <c:pt idx="64">
                  <c:v>44.63</c:v>
                </c:pt>
                <c:pt idx="65">
                  <c:v>46.34</c:v>
                </c:pt>
                <c:pt idx="66">
                  <c:v>37.840000000000003</c:v>
                </c:pt>
                <c:pt idx="67">
                  <c:v>38.82</c:v>
                </c:pt>
                <c:pt idx="68">
                  <c:v>40.4</c:v>
                </c:pt>
                <c:pt idx="69">
                  <c:v>42.51</c:v>
                </c:pt>
                <c:pt idx="70">
                  <c:v>17.04</c:v>
                </c:pt>
                <c:pt idx="71">
                  <c:v>19.420000000000002</c:v>
                </c:pt>
                <c:pt idx="72">
                  <c:v>22.86</c:v>
                </c:pt>
                <c:pt idx="73">
                  <c:v>26.93</c:v>
                </c:pt>
              </c:numCache>
            </c:numRef>
          </c:xVal>
          <c:yVal>
            <c:numRef>
              <c:f>('Instanteli_2014-2015-2016'!$D$6:$D$7,'Instanteli_2014-2015-2016'!$D$9:$D$11,'Instanteli_2014-2015-2016'!$D$14:$D$15,'Instanteli_2014-2015-2016'!$D$19:$D$21,'Instanteli_2014-2015-2016'!$D$23:$D$30,'Instanteli_2014-2015-2016'!$D$33:$D$36,'Instanteli_2014-2015-2016'!$D$38:$D$41,'Instanteli_2014-2015-2016'!$D$43:$D$46,'Instanteli_2014-2015-2016'!$D$48:$D$51,'Instanteli_2014-2015-2016'!$D$53:$D$56,'Instanteli_2014-2015-2016'!$D$58:$D$61,'Instanteli_2014-2015-2016'!$D$63:$D$66,'Instanteli_2014-2015-2016'!$D$68:$D$71,'Instanteli_2014-2015-2016'!$D$74:$D$77,'Instanteli_2014-2015-2016'!$D$79:$D$82,'Instanteli_2014-2015-2016'!$D$84:$D$87,'Instanteli_2014-2015-2016'!$D$90:$D$93,'Instanteli_2014-2015-2016'!$D$95:$D$98,'Instanteli_2014-2015-2016'!$D$100:$D$103)</c:f>
              <c:numCache>
                <c:formatCode>0.00</c:formatCode>
                <c:ptCount val="74"/>
                <c:pt idx="0">
                  <c:v>18.171512878746501</c:v>
                </c:pt>
                <c:pt idx="1">
                  <c:v>29.107673716785701</c:v>
                </c:pt>
                <c:pt idx="2">
                  <c:v>28.2041537884581</c:v>
                </c:pt>
                <c:pt idx="3">
                  <c:v>16.953235654800899</c:v>
                </c:pt>
                <c:pt idx="4">
                  <c:v>23.77275962104526</c:v>
                </c:pt>
                <c:pt idx="5">
                  <c:v>49.663081070436299</c:v>
                </c:pt>
                <c:pt idx="6">
                  <c:v>25.8659118264023</c:v>
                </c:pt>
                <c:pt idx="7">
                  <c:v>23.503395499374129</c:v>
                </c:pt>
                <c:pt idx="8">
                  <c:v>18.439864957817299</c:v>
                </c:pt>
                <c:pt idx="9">
                  <c:v>36.772000217556837</c:v>
                </c:pt>
                <c:pt idx="10">
                  <c:v>34.098973591590699</c:v>
                </c:pt>
                <c:pt idx="11">
                  <c:v>19.214432075916267</c:v>
                </c:pt>
                <c:pt idx="12">
                  <c:v>14.5106478146222</c:v>
                </c:pt>
                <c:pt idx="13">
                  <c:v>20.320108858413999</c:v>
                </c:pt>
                <c:pt idx="14">
                  <c:v>20.068333264125346</c:v>
                </c:pt>
                <c:pt idx="15">
                  <c:v>17.079042713220201</c:v>
                </c:pt>
                <c:pt idx="16">
                  <c:v>13.621402277298765</c:v>
                </c:pt>
                <c:pt idx="17">
                  <c:v>11.2427593282525</c:v>
                </c:pt>
                <c:pt idx="18">
                  <c:v>54.88</c:v>
                </c:pt>
                <c:pt idx="19">
                  <c:v>58.3</c:v>
                </c:pt>
                <c:pt idx="20">
                  <c:v>61.48</c:v>
                </c:pt>
                <c:pt idx="21">
                  <c:v>60.56</c:v>
                </c:pt>
                <c:pt idx="22">
                  <c:v>21.29</c:v>
                </c:pt>
                <c:pt idx="23">
                  <c:v>21.41</c:v>
                </c:pt>
                <c:pt idx="24">
                  <c:v>20.97</c:v>
                </c:pt>
                <c:pt idx="25">
                  <c:v>20.13</c:v>
                </c:pt>
                <c:pt idx="26">
                  <c:v>20.36</c:v>
                </c:pt>
                <c:pt idx="27">
                  <c:v>22.56</c:v>
                </c:pt>
                <c:pt idx="28">
                  <c:v>20.07</c:v>
                </c:pt>
                <c:pt idx="29">
                  <c:v>16.829999999999998</c:v>
                </c:pt>
                <c:pt idx="30">
                  <c:v>16.010000000000002</c:v>
                </c:pt>
                <c:pt idx="31">
                  <c:v>16.600000000000001</c:v>
                </c:pt>
                <c:pt idx="32">
                  <c:v>16.899999999999999</c:v>
                </c:pt>
                <c:pt idx="33">
                  <c:v>15.6</c:v>
                </c:pt>
                <c:pt idx="34">
                  <c:v>10.83</c:v>
                </c:pt>
                <c:pt idx="35">
                  <c:v>10.84</c:v>
                </c:pt>
                <c:pt idx="36">
                  <c:v>12.33</c:v>
                </c:pt>
                <c:pt idx="37">
                  <c:v>13.13</c:v>
                </c:pt>
                <c:pt idx="38">
                  <c:v>12.19</c:v>
                </c:pt>
                <c:pt idx="39">
                  <c:v>13.66</c:v>
                </c:pt>
                <c:pt idx="40">
                  <c:v>12.95</c:v>
                </c:pt>
                <c:pt idx="41">
                  <c:v>13.47</c:v>
                </c:pt>
                <c:pt idx="42">
                  <c:v>11.08</c:v>
                </c:pt>
                <c:pt idx="43">
                  <c:v>12.14</c:v>
                </c:pt>
                <c:pt idx="44">
                  <c:v>10.82</c:v>
                </c:pt>
                <c:pt idx="45">
                  <c:v>10.39</c:v>
                </c:pt>
                <c:pt idx="46">
                  <c:v>22.6</c:v>
                </c:pt>
                <c:pt idx="47">
                  <c:v>20.74</c:v>
                </c:pt>
                <c:pt idx="48">
                  <c:v>22.87</c:v>
                </c:pt>
                <c:pt idx="49">
                  <c:v>20.48</c:v>
                </c:pt>
                <c:pt idx="50">
                  <c:v>45.28</c:v>
                </c:pt>
                <c:pt idx="51">
                  <c:v>41.83</c:v>
                </c:pt>
                <c:pt idx="52">
                  <c:v>38.869999999999997</c:v>
                </c:pt>
                <c:pt idx="53">
                  <c:v>34.76</c:v>
                </c:pt>
                <c:pt idx="54">
                  <c:v>245.5</c:v>
                </c:pt>
                <c:pt idx="55">
                  <c:v>105.32</c:v>
                </c:pt>
                <c:pt idx="56">
                  <c:v>63.69</c:v>
                </c:pt>
                <c:pt idx="57">
                  <c:v>49.51</c:v>
                </c:pt>
                <c:pt idx="58">
                  <c:v>38.32</c:v>
                </c:pt>
                <c:pt idx="59">
                  <c:v>40.58</c:v>
                </c:pt>
                <c:pt idx="60">
                  <c:v>40.619999999999997</c:v>
                </c:pt>
                <c:pt idx="61">
                  <c:v>34.770000000000003</c:v>
                </c:pt>
                <c:pt idx="62">
                  <c:v>28.45</c:v>
                </c:pt>
                <c:pt idx="63">
                  <c:v>25.92</c:v>
                </c:pt>
                <c:pt idx="64">
                  <c:v>21.11</c:v>
                </c:pt>
                <c:pt idx="65">
                  <c:v>19.7</c:v>
                </c:pt>
                <c:pt idx="66">
                  <c:v>25.7</c:v>
                </c:pt>
                <c:pt idx="67">
                  <c:v>24.53</c:v>
                </c:pt>
                <c:pt idx="68">
                  <c:v>26</c:v>
                </c:pt>
                <c:pt idx="69">
                  <c:v>21.28</c:v>
                </c:pt>
                <c:pt idx="70">
                  <c:v>96.92</c:v>
                </c:pt>
                <c:pt idx="71">
                  <c:v>71.209999999999994</c:v>
                </c:pt>
                <c:pt idx="72">
                  <c:v>33.53</c:v>
                </c:pt>
                <c:pt idx="73">
                  <c:v>29.09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6C-4DF2-A9DC-4558A70B9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90432"/>
        <c:axId val="205517184"/>
      </c:scatterChart>
      <c:valAx>
        <c:axId val="205490432"/>
        <c:scaling>
          <c:logBase val="10"/>
          <c:orientation val="minMax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hr-HR" sz="2000"/>
                  <a:t>SD [m/kg</a:t>
                </a:r>
                <a:r>
                  <a:rPr lang="hr-HR" sz="2000" baseline="30000"/>
                  <a:t>2</a:t>
                </a:r>
                <a:r>
                  <a:rPr lang="hr-HR" sz="2000"/>
                  <a:t>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800" b="0"/>
            </a:pPr>
            <a:endParaRPr lang="en-US"/>
          </a:p>
        </c:txPr>
        <c:crossAx val="205517184"/>
        <c:crosses val="autoZero"/>
        <c:crossBetween val="midCat"/>
      </c:valAx>
      <c:valAx>
        <c:axId val="205517184"/>
        <c:scaling>
          <c:logBase val="10"/>
          <c:orientation val="minMax"/>
        </c:scaling>
        <c:delete val="0"/>
        <c:axPos val="l"/>
        <c:majorGridlines>
          <c:spPr>
            <a:ln w="12700">
              <a:solidFill>
                <a:sysClr val="windowText" lastClr="000000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hr-HR" sz="2000"/>
                  <a:t>PVS [mm/s]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800" b="0"/>
            </a:pPr>
            <a:endParaRPr lang="en-US"/>
          </a:p>
        </c:txPr>
        <c:crossAx val="205490432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aseline="0">
          <a:latin typeface="Times New Roman" pitchFamily="18" charset="0"/>
        </a:defRPr>
      </a:pPr>
      <a:endParaRPr lang="en-US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800" b="1" i="0" baseline="0"/>
              <a:t>Ovisnost brzine oscilacija tla P</a:t>
            </a:r>
            <a:r>
              <a:rPr lang="hr-HR" sz="1800" b="1" i="0" baseline="0"/>
              <a:t>VS</a:t>
            </a:r>
            <a:r>
              <a:rPr lang="en-US" sz="1800" b="1" i="0" baseline="0"/>
              <a:t> [mm/s] </a:t>
            </a:r>
            <a:r>
              <a:rPr lang="hr-HR" sz="1800" b="1" i="0" baseline="0"/>
              <a:t>o</a:t>
            </a:r>
            <a:r>
              <a:rPr lang="en-US" sz="1800" b="1" i="0" baseline="0"/>
              <a:t> </a:t>
            </a:r>
            <a:endParaRPr lang="hr-HR" sz="1800" b="1" i="0" baseline="0"/>
          </a:p>
          <a:p>
            <a:pPr>
              <a:defRPr sz="1600"/>
            </a:pPr>
            <a:r>
              <a:rPr lang="en-US" sz="1800" b="1" i="0" baseline="0"/>
              <a:t>reduciran</a:t>
            </a:r>
            <a:r>
              <a:rPr lang="hr-HR" sz="1800" b="1" i="0" baseline="0"/>
              <a:t>oj</a:t>
            </a:r>
            <a:r>
              <a:rPr lang="en-US" sz="1800" b="1" i="0" baseline="0"/>
              <a:t> udaljenosti SD [m/kg</a:t>
            </a:r>
            <a:r>
              <a:rPr lang="en-US" sz="1800" b="1" i="0" baseline="30000"/>
              <a:t>2</a:t>
            </a:r>
            <a:r>
              <a:rPr lang="en-US" sz="1800" b="1" i="0" baseline="0"/>
              <a:t>]</a:t>
            </a:r>
            <a:endParaRPr lang="hr-HR" sz="1800" b="1" i="0" baseline="0"/>
          </a:p>
          <a:p>
            <a:pPr>
              <a:defRPr sz="1600"/>
            </a:pPr>
            <a:endParaRPr lang="hr-HR" sz="1600"/>
          </a:p>
        </c:rich>
      </c:tx>
      <c:layout>
        <c:manualLayout>
          <c:xMode val="edge"/>
          <c:yMode val="edge"/>
          <c:x val="0.25970257298342186"/>
          <c:y val="2.6237573178954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0553514761503E-2"/>
          <c:y val="0.14873672018183384"/>
          <c:w val="0.74399692730089406"/>
          <c:h val="0.741746714284037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'Instanteli_2014-2015-2016'!$AI$2</c:f>
              <c:strCache>
                <c:ptCount val="1"/>
                <c:pt idx="0">
                  <c:v>grupa 1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</c:spPr>
          </c:marker>
          <c:trendline>
            <c:spPr>
              <a:ln w="31750">
                <a:solidFill>
                  <a:srgbClr val="0070C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32040975932624194"/>
                  <c:y val="-0.42377247502532772"/>
                </c:manualLayout>
              </c:layout>
              <c:tx>
                <c:rich>
                  <a:bodyPr/>
                  <a:lstStyle/>
                  <a:p>
                    <a:pPr>
                      <a:defRPr sz="1600" b="1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GRUPA I</a:t>
                    </a:r>
                  </a:p>
                  <a:p>
                    <a:pPr>
                      <a:defRPr sz="1600" b="1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GSI = 30 - 37</a:t>
                    </a:r>
                  </a:p>
                  <a:p>
                    <a:pPr>
                      <a:defRPr sz="1600" b="1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PVS</a:t>
                    </a:r>
                    <a:r>
                      <a:rPr lang="en-US" baseline="0"/>
                      <a:t> = 202</a:t>
                    </a:r>
                    <a:r>
                      <a:rPr lang="hr-HR" baseline="0"/>
                      <a:t>3 SD </a:t>
                    </a:r>
                    <a:r>
                      <a:rPr lang="en-US" baseline="30000"/>
                      <a:t>-1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51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70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'Instanteli_2014-2015-2016'!$AJ$3:$AJ$92</c:f>
              <c:numCache>
                <c:formatCode>General</c:formatCode>
                <c:ptCount val="90"/>
                <c:pt idx="0">
                  <c:v>110.5</c:v>
                </c:pt>
                <c:pt idx="1">
                  <c:v>61</c:v>
                </c:pt>
                <c:pt idx="2">
                  <c:v>81.2</c:v>
                </c:pt>
                <c:pt idx="3">
                  <c:v>58</c:v>
                </c:pt>
                <c:pt idx="4">
                  <c:v>75.400000000000006</c:v>
                </c:pt>
                <c:pt idx="5">
                  <c:v>77.8</c:v>
                </c:pt>
                <c:pt idx="6">
                  <c:v>62.1</c:v>
                </c:pt>
                <c:pt idx="7">
                  <c:v>68.2</c:v>
                </c:pt>
                <c:pt idx="8">
                  <c:v>67.8</c:v>
                </c:pt>
                <c:pt idx="9">
                  <c:v>95</c:v>
                </c:pt>
                <c:pt idx="10">
                  <c:v>46.5</c:v>
                </c:pt>
                <c:pt idx="11">
                  <c:v>98</c:v>
                </c:pt>
                <c:pt idx="12">
                  <c:v>86</c:v>
                </c:pt>
                <c:pt idx="13">
                  <c:v>125</c:v>
                </c:pt>
                <c:pt idx="14">
                  <c:v>71.099999999999994</c:v>
                </c:pt>
                <c:pt idx="15">
                  <c:v>120.4</c:v>
                </c:pt>
                <c:pt idx="16">
                  <c:v>122</c:v>
                </c:pt>
                <c:pt idx="17">
                  <c:v>67.5</c:v>
                </c:pt>
                <c:pt idx="18">
                  <c:v>70</c:v>
                </c:pt>
                <c:pt idx="19">
                  <c:v>117.2</c:v>
                </c:pt>
                <c:pt idx="20">
                  <c:v>60</c:v>
                </c:pt>
                <c:pt idx="21">
                  <c:v>65</c:v>
                </c:pt>
                <c:pt idx="22">
                  <c:v>126</c:v>
                </c:pt>
                <c:pt idx="23">
                  <c:v>119</c:v>
                </c:pt>
                <c:pt idx="24">
                  <c:v>44</c:v>
                </c:pt>
                <c:pt idx="25">
                  <c:v>40.200000000000003</c:v>
                </c:pt>
                <c:pt idx="26">
                  <c:v>105</c:v>
                </c:pt>
                <c:pt idx="27">
                  <c:v>111</c:v>
                </c:pt>
                <c:pt idx="28">
                  <c:v>32</c:v>
                </c:pt>
                <c:pt idx="29">
                  <c:v>80.099999999999994</c:v>
                </c:pt>
                <c:pt idx="30">
                  <c:v>22.1</c:v>
                </c:pt>
                <c:pt idx="31">
                  <c:v>84.9</c:v>
                </c:pt>
                <c:pt idx="32" formatCode="0.000">
                  <c:v>13.9</c:v>
                </c:pt>
                <c:pt idx="33" formatCode="0.000">
                  <c:v>35.020000000000003</c:v>
                </c:pt>
                <c:pt idx="34" formatCode="0.000">
                  <c:v>47.4</c:v>
                </c:pt>
                <c:pt idx="35" formatCode="0.000">
                  <c:v>21</c:v>
                </c:pt>
                <c:pt idx="36" formatCode="0.000">
                  <c:v>28.5</c:v>
                </c:pt>
                <c:pt idx="37" formatCode="0.000">
                  <c:v>29.3</c:v>
                </c:pt>
                <c:pt idx="38" formatCode="0.000">
                  <c:v>21.1</c:v>
                </c:pt>
                <c:pt idx="39" formatCode="0.000">
                  <c:v>42</c:v>
                </c:pt>
                <c:pt idx="40" formatCode="0.000">
                  <c:v>75.3</c:v>
                </c:pt>
                <c:pt idx="41" formatCode="0.000">
                  <c:v>69.5</c:v>
                </c:pt>
                <c:pt idx="42" formatCode="0.000">
                  <c:v>19.5</c:v>
                </c:pt>
                <c:pt idx="43" formatCode="0.000">
                  <c:v>83.7</c:v>
                </c:pt>
                <c:pt idx="44" formatCode="0.000">
                  <c:v>40.200000000000003</c:v>
                </c:pt>
                <c:pt idx="45" formatCode="0.000">
                  <c:v>15.1</c:v>
                </c:pt>
                <c:pt idx="46" formatCode="0.000">
                  <c:v>57.5</c:v>
                </c:pt>
                <c:pt idx="47" formatCode="0.000">
                  <c:v>83.7</c:v>
                </c:pt>
                <c:pt idx="48" formatCode="0.000">
                  <c:v>42</c:v>
                </c:pt>
                <c:pt idx="49" formatCode="0.000">
                  <c:v>35.020000000000003</c:v>
                </c:pt>
                <c:pt idx="50" formatCode="0.000">
                  <c:v>60</c:v>
                </c:pt>
                <c:pt idx="51" formatCode="0.000">
                  <c:v>12.5</c:v>
                </c:pt>
                <c:pt idx="52" formatCode="0.000">
                  <c:v>13.9</c:v>
                </c:pt>
                <c:pt idx="53" formatCode="0.000">
                  <c:v>69.5</c:v>
                </c:pt>
                <c:pt idx="54" formatCode="0.000">
                  <c:v>47.4</c:v>
                </c:pt>
                <c:pt idx="55" formatCode="0.000">
                  <c:v>87.1</c:v>
                </c:pt>
                <c:pt idx="56" formatCode="0.000">
                  <c:v>60</c:v>
                </c:pt>
                <c:pt idx="57" formatCode="0.000">
                  <c:v>75.3</c:v>
                </c:pt>
                <c:pt idx="58" formatCode="0.000">
                  <c:v>40.200000000000003</c:v>
                </c:pt>
                <c:pt idx="59" formatCode="0.000">
                  <c:v>19.5</c:v>
                </c:pt>
                <c:pt idx="60" formatCode="0.000">
                  <c:v>87.1</c:v>
                </c:pt>
                <c:pt idx="61">
                  <c:v>30.1</c:v>
                </c:pt>
                <c:pt idx="62">
                  <c:v>22.2</c:v>
                </c:pt>
                <c:pt idx="63">
                  <c:v>13.2</c:v>
                </c:pt>
                <c:pt idx="64">
                  <c:v>13.4</c:v>
                </c:pt>
                <c:pt idx="65">
                  <c:v>27.5</c:v>
                </c:pt>
                <c:pt idx="66">
                  <c:v>28.4</c:v>
                </c:pt>
                <c:pt idx="67">
                  <c:v>53.6</c:v>
                </c:pt>
                <c:pt idx="68">
                  <c:v>36.700000000000003</c:v>
                </c:pt>
                <c:pt idx="69">
                  <c:v>18.2</c:v>
                </c:pt>
                <c:pt idx="70">
                  <c:v>22.1</c:v>
                </c:pt>
                <c:pt idx="71">
                  <c:v>17.3</c:v>
                </c:pt>
                <c:pt idx="72">
                  <c:v>40.200000000000003</c:v>
                </c:pt>
                <c:pt idx="73">
                  <c:v>52.2</c:v>
                </c:pt>
                <c:pt idx="74">
                  <c:v>63.5</c:v>
                </c:pt>
                <c:pt idx="75">
                  <c:v>80.2</c:v>
                </c:pt>
                <c:pt idx="76">
                  <c:v>83.3</c:v>
                </c:pt>
                <c:pt idx="77">
                  <c:v>31.3</c:v>
                </c:pt>
                <c:pt idx="78">
                  <c:v>17.5</c:v>
                </c:pt>
                <c:pt idx="79">
                  <c:v>69.3</c:v>
                </c:pt>
                <c:pt idx="80" formatCode="0.00">
                  <c:v>13.4</c:v>
                </c:pt>
                <c:pt idx="81" formatCode="0.00">
                  <c:v>13.4</c:v>
                </c:pt>
                <c:pt idx="82" formatCode="0.00">
                  <c:v>20.2</c:v>
                </c:pt>
                <c:pt idx="83" formatCode="0.00">
                  <c:v>30</c:v>
                </c:pt>
                <c:pt idx="84" formatCode="0.00">
                  <c:v>38.700000000000003</c:v>
                </c:pt>
                <c:pt idx="85" formatCode="0.00">
                  <c:v>28.1</c:v>
                </c:pt>
                <c:pt idx="86" formatCode="0.00">
                  <c:v>27.5</c:v>
                </c:pt>
                <c:pt idx="87" formatCode="0.00">
                  <c:v>42.1</c:v>
                </c:pt>
                <c:pt idx="88" formatCode="0.00">
                  <c:v>53.6</c:v>
                </c:pt>
                <c:pt idx="89" formatCode="0.00">
                  <c:v>69.2</c:v>
                </c:pt>
              </c:numCache>
            </c:numRef>
          </c:xVal>
          <c:yVal>
            <c:numRef>
              <c:f>'Instanteli_2014-2015-2016'!$AI$3:$AI$92</c:f>
              <c:numCache>
                <c:formatCode>0.00</c:formatCode>
                <c:ptCount val="90"/>
                <c:pt idx="0">
                  <c:v>1.5</c:v>
                </c:pt>
                <c:pt idx="1">
                  <c:v>1.01</c:v>
                </c:pt>
                <c:pt idx="2" formatCode="General">
                  <c:v>1.1000000000000001</c:v>
                </c:pt>
                <c:pt idx="3" formatCode="General">
                  <c:v>1.8</c:v>
                </c:pt>
                <c:pt idx="4" formatCode="General">
                  <c:v>2.2000000000000002</c:v>
                </c:pt>
                <c:pt idx="5" formatCode="General">
                  <c:v>2.2999999999999998</c:v>
                </c:pt>
                <c:pt idx="6" formatCode="General">
                  <c:v>3.5</c:v>
                </c:pt>
                <c:pt idx="7" formatCode="General">
                  <c:v>2.4</c:v>
                </c:pt>
                <c:pt idx="8" formatCode="General">
                  <c:v>4.5</c:v>
                </c:pt>
                <c:pt idx="9" formatCode="General">
                  <c:v>0.91</c:v>
                </c:pt>
                <c:pt idx="10" formatCode="General">
                  <c:v>3.9</c:v>
                </c:pt>
                <c:pt idx="11" formatCode="General">
                  <c:v>0.95</c:v>
                </c:pt>
                <c:pt idx="12" formatCode="General">
                  <c:v>1.5</c:v>
                </c:pt>
                <c:pt idx="13" formatCode="General">
                  <c:v>1.01</c:v>
                </c:pt>
                <c:pt idx="14" formatCode="General">
                  <c:v>1</c:v>
                </c:pt>
                <c:pt idx="15" formatCode="General">
                  <c:v>0.6</c:v>
                </c:pt>
                <c:pt idx="16" formatCode="General">
                  <c:v>0.7</c:v>
                </c:pt>
                <c:pt idx="17" formatCode="General">
                  <c:v>1.97</c:v>
                </c:pt>
                <c:pt idx="18" formatCode="General">
                  <c:v>2.8</c:v>
                </c:pt>
                <c:pt idx="19">
                  <c:v>0.65</c:v>
                </c:pt>
                <c:pt idx="20">
                  <c:v>3.7</c:v>
                </c:pt>
                <c:pt idx="21">
                  <c:v>4.4000000000000004</c:v>
                </c:pt>
                <c:pt idx="22">
                  <c:v>0.73</c:v>
                </c:pt>
                <c:pt idx="23">
                  <c:v>0.7</c:v>
                </c:pt>
                <c:pt idx="24">
                  <c:v>4</c:v>
                </c:pt>
                <c:pt idx="25">
                  <c:v>9.1</c:v>
                </c:pt>
                <c:pt idx="26">
                  <c:v>1.01</c:v>
                </c:pt>
                <c:pt idx="27">
                  <c:v>0.72</c:v>
                </c:pt>
                <c:pt idx="28">
                  <c:v>7</c:v>
                </c:pt>
                <c:pt idx="29">
                  <c:v>1.01</c:v>
                </c:pt>
                <c:pt idx="30">
                  <c:v>14.4</c:v>
                </c:pt>
                <c:pt idx="31">
                  <c:v>0.8</c:v>
                </c:pt>
                <c:pt idx="32">
                  <c:v>29.5</c:v>
                </c:pt>
                <c:pt idx="33">
                  <c:v>10.1</c:v>
                </c:pt>
                <c:pt idx="34">
                  <c:v>9.9</c:v>
                </c:pt>
                <c:pt idx="35">
                  <c:v>21.2</c:v>
                </c:pt>
                <c:pt idx="36">
                  <c:v>20.5</c:v>
                </c:pt>
                <c:pt idx="37">
                  <c:v>19.100000000000001</c:v>
                </c:pt>
                <c:pt idx="38">
                  <c:v>17.100000000000001</c:v>
                </c:pt>
                <c:pt idx="39">
                  <c:v>10.199999999999999</c:v>
                </c:pt>
                <c:pt idx="40">
                  <c:v>9</c:v>
                </c:pt>
                <c:pt idx="41">
                  <c:v>8.4</c:v>
                </c:pt>
                <c:pt idx="42">
                  <c:v>17.7</c:v>
                </c:pt>
                <c:pt idx="43">
                  <c:v>7.2</c:v>
                </c:pt>
                <c:pt idx="44">
                  <c:v>15.3</c:v>
                </c:pt>
                <c:pt idx="45">
                  <c:v>25.5</c:v>
                </c:pt>
                <c:pt idx="46">
                  <c:v>12.5</c:v>
                </c:pt>
                <c:pt idx="47">
                  <c:v>9.5</c:v>
                </c:pt>
                <c:pt idx="48">
                  <c:v>14.1</c:v>
                </c:pt>
                <c:pt idx="49">
                  <c:v>15.5</c:v>
                </c:pt>
                <c:pt idx="50">
                  <c:v>12.1</c:v>
                </c:pt>
                <c:pt idx="51">
                  <c:v>28.5</c:v>
                </c:pt>
                <c:pt idx="52">
                  <c:v>35.200000000000003</c:v>
                </c:pt>
                <c:pt idx="53">
                  <c:v>11.1</c:v>
                </c:pt>
                <c:pt idx="54">
                  <c:v>13.2</c:v>
                </c:pt>
                <c:pt idx="55">
                  <c:v>9.8000000000000007</c:v>
                </c:pt>
                <c:pt idx="56">
                  <c:v>10.5</c:v>
                </c:pt>
                <c:pt idx="57">
                  <c:v>11.2</c:v>
                </c:pt>
                <c:pt idx="58">
                  <c:v>15.3</c:v>
                </c:pt>
                <c:pt idx="59">
                  <c:v>18.8</c:v>
                </c:pt>
                <c:pt idx="60">
                  <c:v>7.8</c:v>
                </c:pt>
                <c:pt idx="61" formatCode="General">
                  <c:v>22.2</c:v>
                </c:pt>
                <c:pt idx="62" formatCode="General">
                  <c:v>20.3</c:v>
                </c:pt>
                <c:pt idx="63" formatCode="General">
                  <c:v>21.1</c:v>
                </c:pt>
                <c:pt idx="64" formatCode="General">
                  <c:v>39.1</c:v>
                </c:pt>
                <c:pt idx="65" formatCode="General">
                  <c:v>17.2</c:v>
                </c:pt>
                <c:pt idx="66" formatCode="General">
                  <c:v>10.8</c:v>
                </c:pt>
                <c:pt idx="67" formatCode="General">
                  <c:v>4.5999999999999996</c:v>
                </c:pt>
                <c:pt idx="68" formatCode="General">
                  <c:v>6.3</c:v>
                </c:pt>
                <c:pt idx="69" formatCode="General">
                  <c:v>15.1</c:v>
                </c:pt>
                <c:pt idx="70" formatCode="General">
                  <c:v>9.3000000000000007</c:v>
                </c:pt>
                <c:pt idx="71" formatCode="General">
                  <c:v>20.100000000000001</c:v>
                </c:pt>
                <c:pt idx="72" formatCode="General">
                  <c:v>12.1</c:v>
                </c:pt>
                <c:pt idx="73" formatCode="General">
                  <c:v>7.1</c:v>
                </c:pt>
                <c:pt idx="74" formatCode="General">
                  <c:v>3.1</c:v>
                </c:pt>
                <c:pt idx="75" formatCode="General">
                  <c:v>5.0999999999999996</c:v>
                </c:pt>
                <c:pt idx="76" formatCode="General">
                  <c:v>2.81</c:v>
                </c:pt>
                <c:pt idx="77" formatCode="General">
                  <c:v>7.02</c:v>
                </c:pt>
                <c:pt idx="78" formatCode="General">
                  <c:v>17.3</c:v>
                </c:pt>
                <c:pt idx="79" formatCode="General">
                  <c:v>4.3</c:v>
                </c:pt>
                <c:pt idx="80">
                  <c:v>44.1</c:v>
                </c:pt>
                <c:pt idx="81">
                  <c:v>29.1</c:v>
                </c:pt>
                <c:pt idx="82">
                  <c:v>18.8</c:v>
                </c:pt>
                <c:pt idx="83">
                  <c:v>25.6</c:v>
                </c:pt>
                <c:pt idx="84">
                  <c:v>12.9</c:v>
                </c:pt>
                <c:pt idx="85">
                  <c:v>13.5</c:v>
                </c:pt>
                <c:pt idx="86">
                  <c:v>17.2</c:v>
                </c:pt>
                <c:pt idx="87">
                  <c:v>5.3</c:v>
                </c:pt>
                <c:pt idx="88">
                  <c:v>4.5999999999999996</c:v>
                </c:pt>
                <c:pt idx="89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76-4B92-8B19-8338F5EDD8C7}"/>
            </c:ext>
          </c:extLst>
        </c:ser>
        <c:ser>
          <c:idx val="1"/>
          <c:order val="1"/>
          <c:tx>
            <c:strRef>
              <c:f>'Instanteli_2014-2015-2016'!$AM$2</c:f>
              <c:strCache>
                <c:ptCount val="1"/>
                <c:pt idx="0">
                  <c:v>grupa 2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 w="12700">
                <a:solidFill>
                  <a:sysClr val="windowText" lastClr="000000"/>
                </a:solidFill>
              </a:ln>
            </c:spPr>
          </c:marker>
          <c:trendline>
            <c:spPr>
              <a:ln w="31750"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36065306329006086"/>
                  <c:y val="-0.22986415559492795"/>
                </c:manualLayout>
              </c:layout>
              <c:tx>
                <c:rich>
                  <a:bodyPr/>
                  <a:lstStyle/>
                  <a:p>
                    <a:pPr>
                      <a:defRPr sz="1600" b="1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GRUPA II</a:t>
                    </a:r>
                  </a:p>
                  <a:p>
                    <a:pPr>
                      <a:defRPr sz="1600" b="1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GSI = 43 - 45</a:t>
                    </a:r>
                  </a:p>
                  <a:p>
                    <a:pPr>
                      <a:defRPr sz="1600" b="1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PVS</a:t>
                    </a:r>
                    <a:r>
                      <a:rPr lang="en-US" baseline="0"/>
                      <a:t> = 877</a:t>
                    </a:r>
                    <a:r>
                      <a:rPr lang="hr-HR" baseline="0"/>
                      <a:t> SD </a:t>
                    </a:r>
                    <a:r>
                      <a:rPr lang="en-US" baseline="30000"/>
                      <a:t>-1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47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8</a:t>
                    </a:r>
                    <a:r>
                      <a:rPr lang="hr-HR" baseline="0"/>
                      <a:t>0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'Instanteli_2014-2015-2016'!$AN$3:$AN$67</c:f>
              <c:numCache>
                <c:formatCode>General</c:formatCode>
                <c:ptCount val="65"/>
                <c:pt idx="0">
                  <c:v>30.1</c:v>
                </c:pt>
                <c:pt idx="1">
                  <c:v>26</c:v>
                </c:pt>
                <c:pt idx="2">
                  <c:v>24.7</c:v>
                </c:pt>
                <c:pt idx="3">
                  <c:v>28.4</c:v>
                </c:pt>
                <c:pt idx="4">
                  <c:v>41.5</c:v>
                </c:pt>
                <c:pt idx="5">
                  <c:v>40.200000000000003</c:v>
                </c:pt>
                <c:pt idx="6">
                  <c:v>32.5</c:v>
                </c:pt>
                <c:pt idx="7">
                  <c:v>23.3</c:v>
                </c:pt>
                <c:pt idx="8">
                  <c:v>22</c:v>
                </c:pt>
                <c:pt idx="9">
                  <c:v>37.299999999999997</c:v>
                </c:pt>
                <c:pt idx="10">
                  <c:v>43</c:v>
                </c:pt>
                <c:pt idx="11">
                  <c:v>37.299999999999997</c:v>
                </c:pt>
                <c:pt idx="12">
                  <c:v>33.1</c:v>
                </c:pt>
                <c:pt idx="13">
                  <c:v>7.5</c:v>
                </c:pt>
                <c:pt idx="14">
                  <c:v>22.5</c:v>
                </c:pt>
                <c:pt idx="15">
                  <c:v>31</c:v>
                </c:pt>
                <c:pt idx="16">
                  <c:v>30</c:v>
                </c:pt>
                <c:pt idx="17">
                  <c:v>10.1</c:v>
                </c:pt>
                <c:pt idx="18">
                  <c:v>15.5</c:v>
                </c:pt>
                <c:pt idx="19">
                  <c:v>16.5</c:v>
                </c:pt>
                <c:pt idx="20">
                  <c:v>17.8</c:v>
                </c:pt>
                <c:pt idx="21">
                  <c:v>19.100000000000001</c:v>
                </c:pt>
                <c:pt idx="22">
                  <c:v>22.5</c:v>
                </c:pt>
                <c:pt idx="23">
                  <c:v>12.3</c:v>
                </c:pt>
                <c:pt idx="24">
                  <c:v>13.3</c:v>
                </c:pt>
                <c:pt idx="25">
                  <c:v>8.4</c:v>
                </c:pt>
                <c:pt idx="26">
                  <c:v>13.5</c:v>
                </c:pt>
                <c:pt idx="27">
                  <c:v>16.399999999999999</c:v>
                </c:pt>
                <c:pt idx="28">
                  <c:v>8.1999999999999993</c:v>
                </c:pt>
                <c:pt idx="29">
                  <c:v>42.5</c:v>
                </c:pt>
                <c:pt idx="30">
                  <c:v>29.67</c:v>
                </c:pt>
                <c:pt idx="31">
                  <c:v>10.35</c:v>
                </c:pt>
                <c:pt idx="32">
                  <c:v>17.940000000000001</c:v>
                </c:pt>
                <c:pt idx="33">
                  <c:v>11.74</c:v>
                </c:pt>
                <c:pt idx="34">
                  <c:v>31.21</c:v>
                </c:pt>
                <c:pt idx="35">
                  <c:v>17.239999999999998</c:v>
                </c:pt>
                <c:pt idx="36">
                  <c:v>15.26</c:v>
                </c:pt>
                <c:pt idx="37">
                  <c:v>13.29</c:v>
                </c:pt>
                <c:pt idx="38">
                  <c:v>11.31</c:v>
                </c:pt>
                <c:pt idx="39">
                  <c:v>30.33</c:v>
                </c:pt>
                <c:pt idx="40">
                  <c:v>38.049999999999997</c:v>
                </c:pt>
                <c:pt idx="41">
                  <c:v>38.049999999999997</c:v>
                </c:pt>
                <c:pt idx="42">
                  <c:v>43.96</c:v>
                </c:pt>
                <c:pt idx="43">
                  <c:v>6.14</c:v>
                </c:pt>
                <c:pt idx="44">
                  <c:v>15.05</c:v>
                </c:pt>
                <c:pt idx="45">
                  <c:v>34.65</c:v>
                </c:pt>
                <c:pt idx="46">
                  <c:v>34.65</c:v>
                </c:pt>
                <c:pt idx="47">
                  <c:v>32.369999999999997</c:v>
                </c:pt>
                <c:pt idx="48">
                  <c:v>30.1</c:v>
                </c:pt>
                <c:pt idx="49">
                  <c:v>12.27</c:v>
                </c:pt>
                <c:pt idx="50">
                  <c:v>28.68</c:v>
                </c:pt>
                <c:pt idx="51">
                  <c:v>15.9</c:v>
                </c:pt>
                <c:pt idx="52">
                  <c:v>10.220000000000001</c:v>
                </c:pt>
                <c:pt idx="53">
                  <c:v>20.45</c:v>
                </c:pt>
                <c:pt idx="54">
                  <c:v>10.39</c:v>
                </c:pt>
                <c:pt idx="55">
                  <c:v>10.68</c:v>
                </c:pt>
                <c:pt idx="56">
                  <c:v>10.51</c:v>
                </c:pt>
                <c:pt idx="57">
                  <c:v>19.899999999999999</c:v>
                </c:pt>
                <c:pt idx="58">
                  <c:v>63.22</c:v>
                </c:pt>
                <c:pt idx="59">
                  <c:v>65.19</c:v>
                </c:pt>
                <c:pt idx="60">
                  <c:v>67.17</c:v>
                </c:pt>
                <c:pt idx="61">
                  <c:v>27.76</c:v>
                </c:pt>
                <c:pt idx="62">
                  <c:v>25.78</c:v>
                </c:pt>
                <c:pt idx="63">
                  <c:v>23.8</c:v>
                </c:pt>
                <c:pt idx="64">
                  <c:v>10.220000000000001</c:v>
                </c:pt>
              </c:numCache>
            </c:numRef>
          </c:xVal>
          <c:yVal>
            <c:numRef>
              <c:f>'Instanteli_2014-2015-2016'!$AM$3:$AM$67</c:f>
              <c:numCache>
                <c:formatCode>General</c:formatCode>
                <c:ptCount val="65"/>
                <c:pt idx="0">
                  <c:v>2.9</c:v>
                </c:pt>
                <c:pt idx="1">
                  <c:v>5.46</c:v>
                </c:pt>
                <c:pt idx="2">
                  <c:v>6.48</c:v>
                </c:pt>
                <c:pt idx="3">
                  <c:v>6.21</c:v>
                </c:pt>
                <c:pt idx="4">
                  <c:v>1.78</c:v>
                </c:pt>
                <c:pt idx="5">
                  <c:v>1.78</c:v>
                </c:pt>
                <c:pt idx="6">
                  <c:v>3.35</c:v>
                </c:pt>
                <c:pt idx="7">
                  <c:v>6.1</c:v>
                </c:pt>
                <c:pt idx="8">
                  <c:v>13.3</c:v>
                </c:pt>
                <c:pt idx="9">
                  <c:v>2.9</c:v>
                </c:pt>
                <c:pt idx="10">
                  <c:v>2.2999999999999998</c:v>
                </c:pt>
                <c:pt idx="11">
                  <c:v>3.1</c:v>
                </c:pt>
                <c:pt idx="12">
                  <c:v>4.0999999999999996</c:v>
                </c:pt>
                <c:pt idx="13">
                  <c:v>19.5</c:v>
                </c:pt>
                <c:pt idx="14">
                  <c:v>9.5</c:v>
                </c:pt>
                <c:pt idx="15">
                  <c:v>8.9</c:v>
                </c:pt>
                <c:pt idx="16">
                  <c:v>4</c:v>
                </c:pt>
                <c:pt idx="17">
                  <c:v>37.299999999999997</c:v>
                </c:pt>
                <c:pt idx="18">
                  <c:v>17.100000000000001</c:v>
                </c:pt>
                <c:pt idx="19">
                  <c:v>19.2</c:v>
                </c:pt>
                <c:pt idx="20">
                  <c:v>14.4</c:v>
                </c:pt>
                <c:pt idx="21">
                  <c:v>11.1</c:v>
                </c:pt>
                <c:pt idx="22">
                  <c:v>4.3</c:v>
                </c:pt>
                <c:pt idx="23">
                  <c:v>26.3</c:v>
                </c:pt>
                <c:pt idx="24">
                  <c:v>10.199999999999999</c:v>
                </c:pt>
                <c:pt idx="25">
                  <c:v>14.4</c:v>
                </c:pt>
                <c:pt idx="26">
                  <c:v>22.4</c:v>
                </c:pt>
                <c:pt idx="27">
                  <c:v>8.5</c:v>
                </c:pt>
                <c:pt idx="28">
                  <c:v>44.3</c:v>
                </c:pt>
                <c:pt idx="29">
                  <c:v>4.9000000000000004</c:v>
                </c:pt>
                <c:pt idx="30">
                  <c:v>7.62</c:v>
                </c:pt>
                <c:pt idx="31">
                  <c:v>23</c:v>
                </c:pt>
                <c:pt idx="32">
                  <c:v>24</c:v>
                </c:pt>
                <c:pt idx="33">
                  <c:v>21.6</c:v>
                </c:pt>
                <c:pt idx="34">
                  <c:v>8.64</c:v>
                </c:pt>
                <c:pt idx="35">
                  <c:v>21.6</c:v>
                </c:pt>
                <c:pt idx="36">
                  <c:v>19.8</c:v>
                </c:pt>
                <c:pt idx="37">
                  <c:v>21.8</c:v>
                </c:pt>
                <c:pt idx="38">
                  <c:v>25.1</c:v>
                </c:pt>
                <c:pt idx="39">
                  <c:v>9.65</c:v>
                </c:pt>
                <c:pt idx="40">
                  <c:v>4.38</c:v>
                </c:pt>
                <c:pt idx="41">
                  <c:v>5.4</c:v>
                </c:pt>
                <c:pt idx="42">
                  <c:v>4.51</c:v>
                </c:pt>
                <c:pt idx="43">
                  <c:v>37.6</c:v>
                </c:pt>
                <c:pt idx="44">
                  <c:v>17.3</c:v>
                </c:pt>
                <c:pt idx="45">
                  <c:v>4.45</c:v>
                </c:pt>
                <c:pt idx="46">
                  <c:v>4.7</c:v>
                </c:pt>
                <c:pt idx="47">
                  <c:v>4.95</c:v>
                </c:pt>
                <c:pt idx="48">
                  <c:v>6.48</c:v>
                </c:pt>
                <c:pt idx="49">
                  <c:v>35.6</c:v>
                </c:pt>
                <c:pt idx="50">
                  <c:v>8.3800000000000008</c:v>
                </c:pt>
                <c:pt idx="51">
                  <c:v>15</c:v>
                </c:pt>
                <c:pt idx="52">
                  <c:v>42.7</c:v>
                </c:pt>
                <c:pt idx="53">
                  <c:v>11.4</c:v>
                </c:pt>
                <c:pt idx="54">
                  <c:v>33.5</c:v>
                </c:pt>
                <c:pt idx="55">
                  <c:v>20.6</c:v>
                </c:pt>
                <c:pt idx="56">
                  <c:v>34.5</c:v>
                </c:pt>
                <c:pt idx="57">
                  <c:v>29.5</c:v>
                </c:pt>
                <c:pt idx="58">
                  <c:v>2.29</c:v>
                </c:pt>
                <c:pt idx="59">
                  <c:v>2.1</c:v>
                </c:pt>
                <c:pt idx="60">
                  <c:v>1.1399999999999999</c:v>
                </c:pt>
                <c:pt idx="61">
                  <c:v>16.3</c:v>
                </c:pt>
                <c:pt idx="62">
                  <c:v>12.2</c:v>
                </c:pt>
                <c:pt idx="63">
                  <c:v>9.14</c:v>
                </c:pt>
                <c:pt idx="64">
                  <c:v>40.6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76-4B92-8B19-8338F5EDD8C7}"/>
            </c:ext>
          </c:extLst>
        </c:ser>
        <c:ser>
          <c:idx val="2"/>
          <c:order val="2"/>
          <c:tx>
            <c:strRef>
              <c:f>'Instanteli_2014-2015-2016'!$AQ$2</c:f>
              <c:strCache>
                <c:ptCount val="1"/>
                <c:pt idx="0">
                  <c:v>grupa 3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B050"/>
              </a:solidFill>
              <a:ln w="12700">
                <a:solidFill>
                  <a:sysClr val="windowText" lastClr="000000"/>
                </a:solidFill>
              </a:ln>
            </c:spPr>
          </c:marker>
          <c:trendline>
            <c:spPr>
              <a:ln w="31750">
                <a:solidFill>
                  <a:srgbClr val="00B05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38427405339249915"/>
                  <c:y val="-7.5982114967114128E-2"/>
                </c:manualLayout>
              </c:layout>
              <c:tx>
                <c:rich>
                  <a:bodyPr/>
                  <a:lstStyle/>
                  <a:p>
                    <a:pPr>
                      <a:defRPr sz="1600" b="1" baseline="0">
                        <a:solidFill>
                          <a:srgbClr val="00B050"/>
                        </a:solidFill>
                      </a:defRPr>
                    </a:pPr>
                    <a:r>
                      <a:rPr lang="hr-HR" baseline="0"/>
                      <a:t>GRUPA III</a:t>
                    </a:r>
                  </a:p>
                  <a:p>
                    <a:pPr>
                      <a:defRPr sz="1600" b="1" baseline="0">
                        <a:solidFill>
                          <a:srgbClr val="00B050"/>
                        </a:solidFill>
                      </a:defRPr>
                    </a:pPr>
                    <a:r>
                      <a:rPr lang="hr-HR" baseline="0"/>
                      <a:t>GSI = 51 - 55</a:t>
                    </a:r>
                  </a:p>
                  <a:p>
                    <a:pPr>
                      <a:defRPr sz="1600" b="1" baseline="0">
                        <a:solidFill>
                          <a:srgbClr val="00B050"/>
                        </a:solidFill>
                      </a:defRPr>
                    </a:pPr>
                    <a:r>
                      <a:rPr lang="hr-HR" baseline="0"/>
                      <a:t>PVS</a:t>
                    </a:r>
                    <a:r>
                      <a:rPr lang="en-US" baseline="0"/>
                      <a:t> = 30</a:t>
                    </a:r>
                    <a:r>
                      <a:rPr lang="hr-HR" baseline="0"/>
                      <a:t>1 SD </a:t>
                    </a:r>
                    <a:r>
                      <a:rPr lang="en-US" baseline="30000"/>
                      <a:t>-1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3</a:t>
                    </a:r>
                    <a:r>
                      <a:rPr lang="hr-HR" baseline="30000"/>
                      <a:t>7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73</a:t>
                    </a:r>
                    <a:endParaRPr lang="hr-HR" baseline="0"/>
                  </a:p>
                </c:rich>
              </c:tx>
              <c:numFmt formatCode="General" sourceLinked="0"/>
            </c:trendlineLbl>
          </c:trendline>
          <c:xVal>
            <c:numRef>
              <c:f>'Instanteli_2014-2015-2016'!$AR$3:$AR$95</c:f>
              <c:numCache>
                <c:formatCode>General</c:formatCode>
                <c:ptCount val="93"/>
                <c:pt idx="0">
                  <c:v>0.9</c:v>
                </c:pt>
                <c:pt idx="1">
                  <c:v>2.7</c:v>
                </c:pt>
                <c:pt idx="2">
                  <c:v>1.1000000000000001</c:v>
                </c:pt>
                <c:pt idx="3">
                  <c:v>1.4</c:v>
                </c:pt>
                <c:pt idx="4">
                  <c:v>19.8</c:v>
                </c:pt>
                <c:pt idx="5">
                  <c:v>18</c:v>
                </c:pt>
                <c:pt idx="6">
                  <c:v>14.8</c:v>
                </c:pt>
                <c:pt idx="7">
                  <c:v>15.9</c:v>
                </c:pt>
                <c:pt idx="8">
                  <c:v>4.2</c:v>
                </c:pt>
                <c:pt idx="9">
                  <c:v>6.3</c:v>
                </c:pt>
                <c:pt idx="10">
                  <c:v>13.1</c:v>
                </c:pt>
                <c:pt idx="11">
                  <c:v>5.2</c:v>
                </c:pt>
                <c:pt idx="12">
                  <c:v>2.6</c:v>
                </c:pt>
                <c:pt idx="13">
                  <c:v>1.8</c:v>
                </c:pt>
                <c:pt idx="14">
                  <c:v>3.5</c:v>
                </c:pt>
                <c:pt idx="15">
                  <c:v>1.9</c:v>
                </c:pt>
                <c:pt idx="16">
                  <c:v>2.2000000000000002</c:v>
                </c:pt>
                <c:pt idx="17">
                  <c:v>6.9</c:v>
                </c:pt>
                <c:pt idx="18">
                  <c:v>11.3</c:v>
                </c:pt>
                <c:pt idx="19">
                  <c:v>10.4</c:v>
                </c:pt>
                <c:pt idx="20">
                  <c:v>18.8</c:v>
                </c:pt>
                <c:pt idx="21">
                  <c:v>13.1</c:v>
                </c:pt>
                <c:pt idx="22">
                  <c:v>2.7</c:v>
                </c:pt>
                <c:pt idx="23">
                  <c:v>7.1</c:v>
                </c:pt>
                <c:pt idx="24">
                  <c:v>13.1</c:v>
                </c:pt>
                <c:pt idx="25">
                  <c:v>2.4</c:v>
                </c:pt>
                <c:pt idx="26">
                  <c:v>8.1999999999999993</c:v>
                </c:pt>
                <c:pt idx="27">
                  <c:v>3.6</c:v>
                </c:pt>
                <c:pt idx="28">
                  <c:v>3.6</c:v>
                </c:pt>
                <c:pt idx="29">
                  <c:v>8.1999999999999993</c:v>
                </c:pt>
                <c:pt idx="30">
                  <c:v>11.3</c:v>
                </c:pt>
                <c:pt idx="31">
                  <c:v>2.15</c:v>
                </c:pt>
                <c:pt idx="32">
                  <c:v>18.18</c:v>
                </c:pt>
                <c:pt idx="33">
                  <c:v>16.39</c:v>
                </c:pt>
                <c:pt idx="34">
                  <c:v>24.53</c:v>
                </c:pt>
                <c:pt idx="35">
                  <c:v>1.9</c:v>
                </c:pt>
                <c:pt idx="36">
                  <c:v>19.29</c:v>
                </c:pt>
                <c:pt idx="37">
                  <c:v>17.71</c:v>
                </c:pt>
                <c:pt idx="38">
                  <c:v>27.41</c:v>
                </c:pt>
                <c:pt idx="39">
                  <c:v>3.7</c:v>
                </c:pt>
                <c:pt idx="40">
                  <c:v>18.29</c:v>
                </c:pt>
                <c:pt idx="41">
                  <c:v>16.78</c:v>
                </c:pt>
                <c:pt idx="42">
                  <c:v>25.65</c:v>
                </c:pt>
                <c:pt idx="43">
                  <c:v>27.41</c:v>
                </c:pt>
                <c:pt idx="44">
                  <c:v>2.91</c:v>
                </c:pt>
                <c:pt idx="45">
                  <c:v>13.41</c:v>
                </c:pt>
                <c:pt idx="46">
                  <c:v>16.78</c:v>
                </c:pt>
                <c:pt idx="47">
                  <c:v>19.75</c:v>
                </c:pt>
                <c:pt idx="48">
                  <c:v>1.83</c:v>
                </c:pt>
                <c:pt idx="49">
                  <c:v>15.8</c:v>
                </c:pt>
                <c:pt idx="50">
                  <c:v>2.27</c:v>
                </c:pt>
                <c:pt idx="51">
                  <c:v>20.91</c:v>
                </c:pt>
                <c:pt idx="52">
                  <c:v>3.73</c:v>
                </c:pt>
                <c:pt idx="53">
                  <c:v>12</c:v>
                </c:pt>
                <c:pt idx="54">
                  <c:v>3.65</c:v>
                </c:pt>
                <c:pt idx="55">
                  <c:v>15.13</c:v>
                </c:pt>
                <c:pt idx="56">
                  <c:v>3.16</c:v>
                </c:pt>
                <c:pt idx="57">
                  <c:v>9.6199999999999992</c:v>
                </c:pt>
                <c:pt idx="58">
                  <c:v>6.46</c:v>
                </c:pt>
                <c:pt idx="59">
                  <c:v>13.25</c:v>
                </c:pt>
                <c:pt idx="60">
                  <c:v>9.5</c:v>
                </c:pt>
                <c:pt idx="61">
                  <c:v>10.66</c:v>
                </c:pt>
                <c:pt idx="62" formatCode="0.00">
                  <c:v>7.1</c:v>
                </c:pt>
                <c:pt idx="63" formatCode="0.00">
                  <c:v>16.3</c:v>
                </c:pt>
                <c:pt idx="64">
                  <c:v>21.2</c:v>
                </c:pt>
                <c:pt idx="65">
                  <c:v>21.2</c:v>
                </c:pt>
                <c:pt idx="66">
                  <c:v>10.1</c:v>
                </c:pt>
                <c:pt idx="67">
                  <c:v>6.4</c:v>
                </c:pt>
                <c:pt idx="68">
                  <c:v>8.1999999999999993</c:v>
                </c:pt>
                <c:pt idx="69">
                  <c:v>6.1</c:v>
                </c:pt>
                <c:pt idx="70">
                  <c:v>19.3</c:v>
                </c:pt>
                <c:pt idx="71">
                  <c:v>12.6</c:v>
                </c:pt>
                <c:pt idx="72">
                  <c:v>25</c:v>
                </c:pt>
                <c:pt idx="73">
                  <c:v>18.3</c:v>
                </c:pt>
                <c:pt idx="74">
                  <c:v>18.7</c:v>
                </c:pt>
                <c:pt idx="75">
                  <c:v>18.899999999999999</c:v>
                </c:pt>
                <c:pt idx="76">
                  <c:v>40.4</c:v>
                </c:pt>
                <c:pt idx="77">
                  <c:v>21.2</c:v>
                </c:pt>
                <c:pt idx="78">
                  <c:v>20.399999999999999</c:v>
                </c:pt>
                <c:pt idx="79">
                  <c:v>18.7</c:v>
                </c:pt>
                <c:pt idx="80">
                  <c:v>29.2</c:v>
                </c:pt>
                <c:pt idx="81">
                  <c:v>21.2</c:v>
                </c:pt>
                <c:pt idx="82">
                  <c:v>23.7</c:v>
                </c:pt>
                <c:pt idx="83">
                  <c:v>23.6</c:v>
                </c:pt>
                <c:pt idx="84">
                  <c:v>50.8</c:v>
                </c:pt>
                <c:pt idx="85">
                  <c:v>28</c:v>
                </c:pt>
                <c:pt idx="86">
                  <c:v>26.7</c:v>
                </c:pt>
                <c:pt idx="87">
                  <c:v>23.6</c:v>
                </c:pt>
                <c:pt idx="88">
                  <c:v>23.6</c:v>
                </c:pt>
                <c:pt idx="89">
                  <c:v>25</c:v>
                </c:pt>
                <c:pt idx="90">
                  <c:v>6.1</c:v>
                </c:pt>
                <c:pt idx="91">
                  <c:v>19.3</c:v>
                </c:pt>
                <c:pt idx="92">
                  <c:v>12.6</c:v>
                </c:pt>
              </c:numCache>
            </c:numRef>
          </c:xVal>
          <c:yVal>
            <c:numRef>
              <c:f>'Instanteli_2014-2015-2016'!$AQ$3:$AQ$95</c:f>
              <c:numCache>
                <c:formatCode>General</c:formatCode>
                <c:ptCount val="93"/>
                <c:pt idx="0">
                  <c:v>106.9</c:v>
                </c:pt>
                <c:pt idx="1">
                  <c:v>120.1</c:v>
                </c:pt>
                <c:pt idx="2">
                  <c:v>96.6</c:v>
                </c:pt>
                <c:pt idx="3">
                  <c:v>62.5</c:v>
                </c:pt>
                <c:pt idx="4">
                  <c:v>3.5</c:v>
                </c:pt>
                <c:pt idx="5">
                  <c:v>4.3</c:v>
                </c:pt>
                <c:pt idx="6">
                  <c:v>4</c:v>
                </c:pt>
                <c:pt idx="7">
                  <c:v>3.4</c:v>
                </c:pt>
                <c:pt idx="8">
                  <c:v>73.5</c:v>
                </c:pt>
                <c:pt idx="9">
                  <c:v>28.8</c:v>
                </c:pt>
                <c:pt idx="10">
                  <c:v>11.2</c:v>
                </c:pt>
                <c:pt idx="11">
                  <c:v>32.1</c:v>
                </c:pt>
                <c:pt idx="12">
                  <c:v>85.5</c:v>
                </c:pt>
                <c:pt idx="13">
                  <c:v>52.1</c:v>
                </c:pt>
                <c:pt idx="14">
                  <c:v>15.3</c:v>
                </c:pt>
                <c:pt idx="15">
                  <c:v>105.1</c:v>
                </c:pt>
                <c:pt idx="16">
                  <c:v>125.3</c:v>
                </c:pt>
                <c:pt idx="17">
                  <c:v>10.199999999999999</c:v>
                </c:pt>
                <c:pt idx="18">
                  <c:v>28.2</c:v>
                </c:pt>
                <c:pt idx="19">
                  <c:v>20.100000000000001</c:v>
                </c:pt>
                <c:pt idx="20">
                  <c:v>12.1</c:v>
                </c:pt>
                <c:pt idx="21">
                  <c:v>6.5</c:v>
                </c:pt>
                <c:pt idx="22">
                  <c:v>29.1</c:v>
                </c:pt>
                <c:pt idx="23">
                  <c:v>10.3</c:v>
                </c:pt>
                <c:pt idx="24">
                  <c:v>5.2</c:v>
                </c:pt>
                <c:pt idx="25">
                  <c:v>37.200000000000003</c:v>
                </c:pt>
                <c:pt idx="26">
                  <c:v>8.4</c:v>
                </c:pt>
                <c:pt idx="27">
                  <c:v>91.2</c:v>
                </c:pt>
                <c:pt idx="28">
                  <c:v>93.3</c:v>
                </c:pt>
                <c:pt idx="29">
                  <c:v>9.1</c:v>
                </c:pt>
                <c:pt idx="30">
                  <c:v>30.4</c:v>
                </c:pt>
                <c:pt idx="31">
                  <c:v>192</c:v>
                </c:pt>
                <c:pt idx="32">
                  <c:v>8.3000000000000007</c:v>
                </c:pt>
                <c:pt idx="33">
                  <c:v>3.4</c:v>
                </c:pt>
                <c:pt idx="34">
                  <c:v>1.7</c:v>
                </c:pt>
                <c:pt idx="35">
                  <c:v>232</c:v>
                </c:pt>
                <c:pt idx="36">
                  <c:v>25.3</c:v>
                </c:pt>
                <c:pt idx="37">
                  <c:v>15.5</c:v>
                </c:pt>
                <c:pt idx="38">
                  <c:v>6</c:v>
                </c:pt>
                <c:pt idx="39">
                  <c:v>101.9</c:v>
                </c:pt>
                <c:pt idx="40">
                  <c:v>18.5</c:v>
                </c:pt>
                <c:pt idx="41">
                  <c:v>12.8</c:v>
                </c:pt>
                <c:pt idx="42">
                  <c:v>4.5</c:v>
                </c:pt>
                <c:pt idx="43">
                  <c:v>6</c:v>
                </c:pt>
                <c:pt idx="44">
                  <c:v>204.3</c:v>
                </c:pt>
                <c:pt idx="45">
                  <c:v>7</c:v>
                </c:pt>
                <c:pt idx="46">
                  <c:v>12.8</c:v>
                </c:pt>
                <c:pt idx="47">
                  <c:v>2.6</c:v>
                </c:pt>
                <c:pt idx="48">
                  <c:v>245</c:v>
                </c:pt>
                <c:pt idx="49">
                  <c:v>41.1</c:v>
                </c:pt>
                <c:pt idx="50">
                  <c:v>74.900000000000006</c:v>
                </c:pt>
                <c:pt idx="51">
                  <c:v>8.3000000000000007</c:v>
                </c:pt>
                <c:pt idx="52">
                  <c:v>56.4</c:v>
                </c:pt>
                <c:pt idx="53">
                  <c:v>8.6</c:v>
                </c:pt>
                <c:pt idx="54">
                  <c:v>51.2</c:v>
                </c:pt>
                <c:pt idx="55">
                  <c:v>26.1</c:v>
                </c:pt>
                <c:pt idx="56">
                  <c:v>125.5</c:v>
                </c:pt>
                <c:pt idx="57">
                  <c:v>30.5</c:v>
                </c:pt>
                <c:pt idx="58">
                  <c:v>50.3</c:v>
                </c:pt>
                <c:pt idx="59">
                  <c:v>21.3</c:v>
                </c:pt>
                <c:pt idx="60">
                  <c:v>35.5</c:v>
                </c:pt>
                <c:pt idx="61">
                  <c:v>13.6</c:v>
                </c:pt>
                <c:pt idx="62" formatCode="0.00">
                  <c:v>18.3</c:v>
                </c:pt>
                <c:pt idx="63" formatCode="0.00">
                  <c:v>13</c:v>
                </c:pt>
                <c:pt idx="64">
                  <c:v>6.6</c:v>
                </c:pt>
                <c:pt idx="65">
                  <c:v>6.2</c:v>
                </c:pt>
                <c:pt idx="66">
                  <c:v>9.5</c:v>
                </c:pt>
                <c:pt idx="67">
                  <c:v>22.3</c:v>
                </c:pt>
                <c:pt idx="68">
                  <c:v>12.2</c:v>
                </c:pt>
                <c:pt idx="69">
                  <c:v>30.5</c:v>
                </c:pt>
                <c:pt idx="70">
                  <c:v>12.5</c:v>
                </c:pt>
                <c:pt idx="71">
                  <c:v>15.1</c:v>
                </c:pt>
                <c:pt idx="72" formatCode="0.00">
                  <c:v>2.9</c:v>
                </c:pt>
                <c:pt idx="73" formatCode="0.00">
                  <c:v>3.5</c:v>
                </c:pt>
                <c:pt idx="74" formatCode="0.00">
                  <c:v>2.5</c:v>
                </c:pt>
                <c:pt idx="75" formatCode="0.00">
                  <c:v>1</c:v>
                </c:pt>
                <c:pt idx="76" formatCode="0.00">
                  <c:v>0.7</c:v>
                </c:pt>
                <c:pt idx="77" formatCode="0.00">
                  <c:v>6.9</c:v>
                </c:pt>
                <c:pt idx="78" formatCode="0.00">
                  <c:v>4</c:v>
                </c:pt>
                <c:pt idx="79" formatCode="0.00">
                  <c:v>4.5999999999999996</c:v>
                </c:pt>
                <c:pt idx="80" formatCode="0.00">
                  <c:v>2.1</c:v>
                </c:pt>
                <c:pt idx="81" formatCode="0.00">
                  <c:v>2.5</c:v>
                </c:pt>
                <c:pt idx="82" formatCode="0.00">
                  <c:v>1.6</c:v>
                </c:pt>
                <c:pt idx="83" formatCode="0.00">
                  <c:v>0.6</c:v>
                </c:pt>
                <c:pt idx="84" formatCode="0.00">
                  <c:v>0.2</c:v>
                </c:pt>
                <c:pt idx="85" formatCode="0.00">
                  <c:v>3.5</c:v>
                </c:pt>
                <c:pt idx="86" formatCode="0.00">
                  <c:v>1.4</c:v>
                </c:pt>
                <c:pt idx="87" formatCode="0.00">
                  <c:v>2</c:v>
                </c:pt>
                <c:pt idx="88" formatCode="0.00">
                  <c:v>1.8</c:v>
                </c:pt>
                <c:pt idx="89" formatCode="0.00">
                  <c:v>3.1</c:v>
                </c:pt>
                <c:pt idx="90" formatCode="0.00">
                  <c:v>30.2</c:v>
                </c:pt>
                <c:pt idx="91" formatCode="0.00">
                  <c:v>13.7</c:v>
                </c:pt>
                <c:pt idx="92" formatCode="0.00">
                  <c:v>17.100000000000001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76-4B92-8B19-8338F5EDD8C7}"/>
            </c:ext>
          </c:extLst>
        </c:ser>
        <c:ser>
          <c:idx val="3"/>
          <c:order val="3"/>
          <c:tx>
            <c:strRef>
              <c:f>'Instanteli_2014-2015-2016'!$T$2</c:f>
              <c:strCache>
                <c:ptCount val="1"/>
                <c:pt idx="0">
                  <c:v>Cukavec 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7030A0"/>
              </a:solidFill>
              <a:ln w="12700">
                <a:solidFill>
                  <a:sysClr val="windowText" lastClr="000000"/>
                </a:solidFill>
              </a:ln>
            </c:spPr>
          </c:marker>
          <c:trendline>
            <c:spPr>
              <a:ln w="31750">
                <a:solidFill>
                  <a:srgbClr val="7030A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36965427451617544"/>
                  <c:y val="0.27879137439881557"/>
                </c:manualLayout>
              </c:layout>
              <c:tx>
                <c:rich>
                  <a:bodyPr/>
                  <a:lstStyle/>
                  <a:p>
                    <a:pPr>
                      <a:defRPr sz="1600" b="1">
                        <a:solidFill>
                          <a:srgbClr val="7030A0"/>
                        </a:solidFill>
                      </a:defRPr>
                    </a:pPr>
                    <a:r>
                      <a:rPr lang="hr-HR" baseline="0"/>
                      <a:t>CUKAVEC II</a:t>
                    </a:r>
                  </a:p>
                  <a:p>
                    <a:pPr>
                      <a:defRPr sz="1600" b="1">
                        <a:solidFill>
                          <a:srgbClr val="7030A0"/>
                        </a:solidFill>
                      </a:defRPr>
                    </a:pPr>
                    <a:r>
                      <a:rPr lang="hr-HR" baseline="0"/>
                      <a:t>GSI &lt; 30 </a:t>
                    </a:r>
                  </a:p>
                  <a:p>
                    <a:pPr>
                      <a:defRPr sz="1600" b="1">
                        <a:solidFill>
                          <a:srgbClr val="7030A0"/>
                        </a:solidFill>
                      </a:defRPr>
                    </a:pPr>
                    <a:r>
                      <a:rPr lang="hr-HR" baseline="0"/>
                      <a:t>PVS </a:t>
                    </a:r>
                    <a:r>
                      <a:rPr lang="en-US" baseline="0"/>
                      <a:t> = 1209</a:t>
                    </a:r>
                    <a:r>
                      <a:rPr lang="hr-HR" baseline="0"/>
                      <a:t> SD </a:t>
                    </a:r>
                    <a:r>
                      <a:rPr lang="en-US" baseline="30000"/>
                      <a:t>-1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08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7</a:t>
                    </a:r>
                    <a:r>
                      <a:rPr lang="hr-HR" baseline="0"/>
                      <a:t>5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('Instanteli_2014-2015-2016'!$G$6:$G$7,'Instanteli_2014-2015-2016'!$G$9:$G$11,'Instanteli_2014-2015-2016'!$G$14:$G$15,'Instanteli_2014-2015-2016'!$G$19:$G$21,'Instanteli_2014-2015-2016'!$G$23:$G$30,'Instanteli_2014-2015-2016'!$G$33:$G$36,'Instanteli_2014-2015-2016'!$G$38:$G$41,'Instanteli_2014-2015-2016'!$G$43:$G$46,'Instanteli_2014-2015-2016'!$G$48:$G$51,'Instanteli_2014-2015-2016'!$G$53:$G$56,'Instanteli_2014-2015-2016'!$G$58:$G$61,'Instanteli_2014-2015-2016'!$G$63:$G$66,'Instanteli_2014-2015-2016'!$G$68:$G$71,'Instanteli_2014-2015-2016'!$G$74:$G$77,'Instanteli_2014-2015-2016'!$G$79:$G$82,'Instanteli_2014-2015-2016'!$G$84:$G$87,'Instanteli_2014-2015-2016'!$G$90:$G$93,'Instanteli_2014-2015-2016'!$G$95:$G$98,'Instanteli_2014-2015-2016'!$G$100:$G$103)</c:f>
              <c:numCache>
                <c:formatCode>0.00</c:formatCode>
                <c:ptCount val="74"/>
                <c:pt idx="0">
                  <c:v>34.058815781283158</c:v>
                </c:pt>
                <c:pt idx="1">
                  <c:v>19.875128569986636</c:v>
                </c:pt>
                <c:pt idx="2">
                  <c:v>19.453181010376841</c:v>
                </c:pt>
                <c:pt idx="3">
                  <c:v>37.37719584249627</c:v>
                </c:pt>
                <c:pt idx="4">
                  <c:v>24.739575651379436</c:v>
                </c:pt>
                <c:pt idx="5">
                  <c:v>15.302668561984627</c:v>
                </c:pt>
                <c:pt idx="6">
                  <c:v>28.276466342592375</c:v>
                </c:pt>
                <c:pt idx="7">
                  <c:v>30.624700000000001</c:v>
                </c:pt>
                <c:pt idx="8">
                  <c:v>44.971699999999998</c:v>
                </c:pt>
                <c:pt idx="9">
                  <c:v>19.695399999999999</c:v>
                </c:pt>
                <c:pt idx="10">
                  <c:v>20.878900000000002</c:v>
                </c:pt>
                <c:pt idx="11">
                  <c:v>32.692700000000002</c:v>
                </c:pt>
                <c:pt idx="12">
                  <c:v>46.0961</c:v>
                </c:pt>
                <c:pt idx="13">
                  <c:v>37.764400000000002</c:v>
                </c:pt>
                <c:pt idx="14">
                  <c:v>35.122700000000002</c:v>
                </c:pt>
                <c:pt idx="15">
                  <c:v>37.509</c:v>
                </c:pt>
                <c:pt idx="16">
                  <c:v>44.719200000000001</c:v>
                </c:pt>
                <c:pt idx="17">
                  <c:v>55.020499999999998</c:v>
                </c:pt>
                <c:pt idx="18">
                  <c:v>22.86</c:v>
                </c:pt>
                <c:pt idx="19">
                  <c:v>22.45</c:v>
                </c:pt>
                <c:pt idx="20">
                  <c:v>22.85</c:v>
                </c:pt>
                <c:pt idx="21">
                  <c:v>24.02</c:v>
                </c:pt>
                <c:pt idx="22">
                  <c:v>36.06</c:v>
                </c:pt>
                <c:pt idx="23">
                  <c:v>35.57</c:v>
                </c:pt>
                <c:pt idx="24">
                  <c:v>36.06</c:v>
                </c:pt>
                <c:pt idx="25">
                  <c:v>37.49</c:v>
                </c:pt>
                <c:pt idx="26">
                  <c:v>65.48</c:v>
                </c:pt>
                <c:pt idx="27">
                  <c:v>66.28</c:v>
                </c:pt>
                <c:pt idx="28">
                  <c:v>67.59</c:v>
                </c:pt>
                <c:pt idx="29">
                  <c:v>69.39</c:v>
                </c:pt>
                <c:pt idx="30">
                  <c:v>50.74</c:v>
                </c:pt>
                <c:pt idx="31">
                  <c:v>51.77</c:v>
                </c:pt>
                <c:pt idx="32">
                  <c:v>53.44</c:v>
                </c:pt>
                <c:pt idx="33">
                  <c:v>55.69</c:v>
                </c:pt>
                <c:pt idx="34">
                  <c:v>58.08</c:v>
                </c:pt>
                <c:pt idx="35">
                  <c:v>59.26</c:v>
                </c:pt>
                <c:pt idx="36">
                  <c:v>61.17</c:v>
                </c:pt>
                <c:pt idx="37">
                  <c:v>63.75</c:v>
                </c:pt>
                <c:pt idx="38">
                  <c:v>51.35</c:v>
                </c:pt>
                <c:pt idx="39">
                  <c:v>52.67</c:v>
                </c:pt>
                <c:pt idx="40">
                  <c:v>54.82</c:v>
                </c:pt>
                <c:pt idx="41">
                  <c:v>57.68</c:v>
                </c:pt>
                <c:pt idx="42">
                  <c:v>56.23</c:v>
                </c:pt>
                <c:pt idx="43">
                  <c:v>58.15</c:v>
                </c:pt>
                <c:pt idx="44">
                  <c:v>61.21</c:v>
                </c:pt>
                <c:pt idx="45">
                  <c:v>65.25</c:v>
                </c:pt>
                <c:pt idx="46">
                  <c:v>51.45</c:v>
                </c:pt>
                <c:pt idx="47">
                  <c:v>52.29</c:v>
                </c:pt>
                <c:pt idx="48">
                  <c:v>53.66</c:v>
                </c:pt>
                <c:pt idx="49">
                  <c:v>55.52</c:v>
                </c:pt>
                <c:pt idx="50">
                  <c:v>21.8</c:v>
                </c:pt>
                <c:pt idx="51">
                  <c:v>23.02</c:v>
                </c:pt>
                <c:pt idx="52">
                  <c:v>24.92</c:v>
                </c:pt>
                <c:pt idx="53">
                  <c:v>27.38</c:v>
                </c:pt>
                <c:pt idx="54">
                  <c:v>5.39</c:v>
                </c:pt>
                <c:pt idx="55">
                  <c:v>10.77</c:v>
                </c:pt>
                <c:pt idx="56">
                  <c:v>16.16</c:v>
                </c:pt>
                <c:pt idx="57">
                  <c:v>21.54</c:v>
                </c:pt>
                <c:pt idx="58">
                  <c:v>40.31</c:v>
                </c:pt>
                <c:pt idx="59">
                  <c:v>41.23</c:v>
                </c:pt>
                <c:pt idx="60">
                  <c:v>42.72</c:v>
                </c:pt>
                <c:pt idx="61">
                  <c:v>44.72</c:v>
                </c:pt>
                <c:pt idx="62">
                  <c:v>42.6</c:v>
                </c:pt>
                <c:pt idx="63">
                  <c:v>43.37</c:v>
                </c:pt>
                <c:pt idx="64">
                  <c:v>44.63</c:v>
                </c:pt>
                <c:pt idx="65">
                  <c:v>46.34</c:v>
                </c:pt>
                <c:pt idx="66">
                  <c:v>37.840000000000003</c:v>
                </c:pt>
                <c:pt idx="67">
                  <c:v>38.82</c:v>
                </c:pt>
                <c:pt idx="68">
                  <c:v>40.4</c:v>
                </c:pt>
                <c:pt idx="69">
                  <c:v>42.51</c:v>
                </c:pt>
                <c:pt idx="70">
                  <c:v>17.04</c:v>
                </c:pt>
                <c:pt idx="71">
                  <c:v>19.420000000000002</c:v>
                </c:pt>
                <c:pt idx="72">
                  <c:v>22.86</c:v>
                </c:pt>
                <c:pt idx="73">
                  <c:v>26.93</c:v>
                </c:pt>
              </c:numCache>
            </c:numRef>
          </c:xVal>
          <c:yVal>
            <c:numRef>
              <c:f>('Instanteli_2014-2015-2016'!$D$6:$D$7,'Instanteli_2014-2015-2016'!$D$9:$D$11,'Instanteli_2014-2015-2016'!$D$14:$D$15,'Instanteli_2014-2015-2016'!$D$19:$D$21,'Instanteli_2014-2015-2016'!$D$23:$D$30,'Instanteli_2014-2015-2016'!$D$33:$D$36,'Instanteli_2014-2015-2016'!$D$38:$D$41,'Instanteli_2014-2015-2016'!$D$43:$D$46,'Instanteli_2014-2015-2016'!$D$48:$D$51,'Instanteli_2014-2015-2016'!$D$53:$D$56,'Instanteli_2014-2015-2016'!$D$58:$D$61,'Instanteli_2014-2015-2016'!$D$63:$D$66,'Instanteli_2014-2015-2016'!$D$68:$D$71,'Instanteli_2014-2015-2016'!$D$74:$D$77,'Instanteli_2014-2015-2016'!$D$79:$D$82,'Instanteli_2014-2015-2016'!$D$84:$D$87,'Instanteli_2014-2015-2016'!$D$90:$D$93,'Instanteli_2014-2015-2016'!$D$95:$D$98,'Instanteli_2014-2015-2016'!$D$100:$D$103)</c:f>
              <c:numCache>
                <c:formatCode>0.00</c:formatCode>
                <c:ptCount val="74"/>
                <c:pt idx="0">
                  <c:v>18.171512878746501</c:v>
                </c:pt>
                <c:pt idx="1">
                  <c:v>29.107673716785701</c:v>
                </c:pt>
                <c:pt idx="2">
                  <c:v>28.2041537884581</c:v>
                </c:pt>
                <c:pt idx="3">
                  <c:v>16.953235654800899</c:v>
                </c:pt>
                <c:pt idx="4">
                  <c:v>23.77275962104526</c:v>
                </c:pt>
                <c:pt idx="5">
                  <c:v>49.663081070436299</c:v>
                </c:pt>
                <c:pt idx="6">
                  <c:v>25.8659118264023</c:v>
                </c:pt>
                <c:pt idx="7">
                  <c:v>23.503395499374129</c:v>
                </c:pt>
                <c:pt idx="8">
                  <c:v>18.439864957817299</c:v>
                </c:pt>
                <c:pt idx="9">
                  <c:v>36.772000217556837</c:v>
                </c:pt>
                <c:pt idx="10">
                  <c:v>34.098973591590699</c:v>
                </c:pt>
                <c:pt idx="11">
                  <c:v>19.214432075916267</c:v>
                </c:pt>
                <c:pt idx="12">
                  <c:v>14.5106478146222</c:v>
                </c:pt>
                <c:pt idx="13">
                  <c:v>20.320108858413999</c:v>
                </c:pt>
                <c:pt idx="14">
                  <c:v>20.068333264125346</c:v>
                </c:pt>
                <c:pt idx="15">
                  <c:v>17.079042713220201</c:v>
                </c:pt>
                <c:pt idx="16">
                  <c:v>13.621402277298765</c:v>
                </c:pt>
                <c:pt idx="17">
                  <c:v>11.2427593282525</c:v>
                </c:pt>
                <c:pt idx="18">
                  <c:v>54.88</c:v>
                </c:pt>
                <c:pt idx="19">
                  <c:v>58.3</c:v>
                </c:pt>
                <c:pt idx="20">
                  <c:v>61.48</c:v>
                </c:pt>
                <c:pt idx="21">
                  <c:v>60.56</c:v>
                </c:pt>
                <c:pt idx="22">
                  <c:v>21.29</c:v>
                </c:pt>
                <c:pt idx="23">
                  <c:v>21.41</c:v>
                </c:pt>
                <c:pt idx="24">
                  <c:v>20.97</c:v>
                </c:pt>
                <c:pt idx="25">
                  <c:v>20.13</c:v>
                </c:pt>
                <c:pt idx="26">
                  <c:v>20.36</c:v>
                </c:pt>
                <c:pt idx="27">
                  <c:v>22.56</c:v>
                </c:pt>
                <c:pt idx="28">
                  <c:v>20.07</c:v>
                </c:pt>
                <c:pt idx="29">
                  <c:v>16.829999999999998</c:v>
                </c:pt>
                <c:pt idx="30">
                  <c:v>16.010000000000002</c:v>
                </c:pt>
                <c:pt idx="31">
                  <c:v>16.600000000000001</c:v>
                </c:pt>
                <c:pt idx="32">
                  <c:v>16.899999999999999</c:v>
                </c:pt>
                <c:pt idx="33">
                  <c:v>15.6</c:v>
                </c:pt>
                <c:pt idx="34">
                  <c:v>10.83</c:v>
                </c:pt>
                <c:pt idx="35">
                  <c:v>10.84</c:v>
                </c:pt>
                <c:pt idx="36">
                  <c:v>12.33</c:v>
                </c:pt>
                <c:pt idx="37">
                  <c:v>13.13</c:v>
                </c:pt>
                <c:pt idx="38">
                  <c:v>12.19</c:v>
                </c:pt>
                <c:pt idx="39">
                  <c:v>13.66</c:v>
                </c:pt>
                <c:pt idx="40">
                  <c:v>12.95</c:v>
                </c:pt>
                <c:pt idx="41">
                  <c:v>13.47</c:v>
                </c:pt>
                <c:pt idx="42">
                  <c:v>11.08</c:v>
                </c:pt>
                <c:pt idx="43">
                  <c:v>12.14</c:v>
                </c:pt>
                <c:pt idx="44">
                  <c:v>10.82</c:v>
                </c:pt>
                <c:pt idx="45">
                  <c:v>10.39</c:v>
                </c:pt>
                <c:pt idx="46">
                  <c:v>22.6</c:v>
                </c:pt>
                <c:pt idx="47">
                  <c:v>20.74</c:v>
                </c:pt>
                <c:pt idx="48">
                  <c:v>22.87</c:v>
                </c:pt>
                <c:pt idx="49">
                  <c:v>20.48</c:v>
                </c:pt>
                <c:pt idx="50">
                  <c:v>45.28</c:v>
                </c:pt>
                <c:pt idx="51">
                  <c:v>41.83</c:v>
                </c:pt>
                <c:pt idx="52">
                  <c:v>38.869999999999997</c:v>
                </c:pt>
                <c:pt idx="53">
                  <c:v>34.76</c:v>
                </c:pt>
                <c:pt idx="54">
                  <c:v>245.5</c:v>
                </c:pt>
                <c:pt idx="55">
                  <c:v>105.32</c:v>
                </c:pt>
                <c:pt idx="56">
                  <c:v>63.69</c:v>
                </c:pt>
                <c:pt idx="57">
                  <c:v>49.51</c:v>
                </c:pt>
                <c:pt idx="58">
                  <c:v>38.32</c:v>
                </c:pt>
                <c:pt idx="59">
                  <c:v>40.58</c:v>
                </c:pt>
                <c:pt idx="60">
                  <c:v>40.619999999999997</c:v>
                </c:pt>
                <c:pt idx="61">
                  <c:v>34.770000000000003</c:v>
                </c:pt>
                <c:pt idx="62">
                  <c:v>28.45</c:v>
                </c:pt>
                <c:pt idx="63">
                  <c:v>25.92</c:v>
                </c:pt>
                <c:pt idx="64">
                  <c:v>21.11</c:v>
                </c:pt>
                <c:pt idx="65">
                  <c:v>19.7</c:v>
                </c:pt>
                <c:pt idx="66">
                  <c:v>25.7</c:v>
                </c:pt>
                <c:pt idx="67">
                  <c:v>24.53</c:v>
                </c:pt>
                <c:pt idx="68">
                  <c:v>26</c:v>
                </c:pt>
                <c:pt idx="69">
                  <c:v>21.28</c:v>
                </c:pt>
                <c:pt idx="70">
                  <c:v>96.92</c:v>
                </c:pt>
                <c:pt idx="71">
                  <c:v>71.209999999999994</c:v>
                </c:pt>
                <c:pt idx="72">
                  <c:v>33.53</c:v>
                </c:pt>
                <c:pt idx="73">
                  <c:v>29.09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76-4B92-8B19-8338F5EDD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32160"/>
        <c:axId val="205542528"/>
      </c:scatterChart>
      <c:valAx>
        <c:axId val="205532160"/>
        <c:scaling>
          <c:logBase val="10"/>
          <c:orientation val="minMax"/>
          <c:min val="0.1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/>
                  <a:t>SD [m/kg</a:t>
                </a:r>
                <a:r>
                  <a:rPr lang="hr-HR" sz="1400" baseline="30000"/>
                  <a:t>2</a:t>
                </a:r>
                <a:r>
                  <a:rPr lang="hr-HR" sz="1400"/>
                  <a:t>]</a:t>
                </a:r>
              </a:p>
            </c:rich>
          </c:tx>
          <c:layout>
            <c:manualLayout>
              <c:xMode val="edge"/>
              <c:yMode val="edge"/>
              <c:x val="0.40268507149611277"/>
              <c:y val="0.94332535961374264"/>
            </c:manualLayout>
          </c:layout>
          <c:overlay val="0"/>
        </c:title>
        <c:numFmt formatCode="0.00" sourceLinked="0"/>
        <c:majorTickMark val="out"/>
        <c:minorTickMark val="none"/>
        <c:tickLblPos val="low"/>
        <c:txPr>
          <a:bodyPr/>
          <a:lstStyle/>
          <a:p>
            <a:pPr>
              <a:defRPr sz="1200" b="1"/>
            </a:pPr>
            <a:endParaRPr lang="en-US"/>
          </a:p>
        </c:txPr>
        <c:crossAx val="205542528"/>
        <c:crosses val="autoZero"/>
        <c:crossBetween val="midCat"/>
      </c:valAx>
      <c:valAx>
        <c:axId val="205542528"/>
        <c:scaling>
          <c:logBase val="10"/>
          <c:orientation val="minMax"/>
          <c:min val="0.1"/>
        </c:scaling>
        <c:delete val="0"/>
        <c:axPos val="l"/>
        <c:majorGridlines>
          <c:spPr>
            <a:ln w="12700">
              <a:solidFill>
                <a:sysClr val="windowText" lastClr="000000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/>
                  <a:t>PVS [mm/s]</a:t>
                </a:r>
              </a:p>
            </c:rich>
          </c:tx>
          <c:layout>
            <c:manualLayout>
              <c:xMode val="edge"/>
              <c:yMode val="edge"/>
              <c:x val="6.2524431298450348E-3"/>
              <c:y val="0.4445513000398939"/>
            </c:manualLayout>
          </c:layout>
          <c:overlay val="0"/>
        </c:title>
        <c:numFmt formatCode="0.00" sourceLinked="0"/>
        <c:majorTickMark val="out"/>
        <c:minorTickMark val="none"/>
        <c:tickLblPos val="low"/>
        <c:txPr>
          <a:bodyPr/>
          <a:lstStyle/>
          <a:p>
            <a:pPr>
              <a:defRPr sz="1200" b="1"/>
            </a:pPr>
            <a:endParaRPr lang="en-US"/>
          </a:p>
        </c:txPr>
        <c:crossAx val="205532160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aseline="0">
          <a:latin typeface="Times New Roman" pitchFamily="18" charset="0"/>
        </a:defRPr>
      </a:pPr>
      <a:endParaRPr lang="en-US"/>
    </a:p>
  </c:txPr>
  <c:printSettings>
    <c:headerFooter/>
    <c:pageMargins b="0.75000000000000622" l="0.70000000000000062" r="0.70000000000000062" t="0.75000000000000622" header="0.30000000000000032" footer="0.30000000000000032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 b="1" i="0" baseline="0"/>
              <a:t>Ovisnost brzine oscilacija tla P</a:t>
            </a:r>
            <a:r>
              <a:rPr lang="hr-HR" sz="2400" b="1" i="0" baseline="0"/>
              <a:t>VS</a:t>
            </a:r>
            <a:r>
              <a:rPr lang="en-US" sz="2400" b="1" i="0" baseline="0"/>
              <a:t> [mm/s] </a:t>
            </a:r>
            <a:r>
              <a:rPr lang="hr-HR" sz="2400" b="1" i="0" baseline="0"/>
              <a:t>o</a:t>
            </a:r>
            <a:r>
              <a:rPr lang="en-US" sz="2400" b="1" i="0" baseline="0"/>
              <a:t> </a:t>
            </a:r>
            <a:endParaRPr lang="hr-HR" sz="2400" b="1" i="0" baseline="0"/>
          </a:p>
          <a:p>
            <a:pPr>
              <a:defRPr sz="2400"/>
            </a:pPr>
            <a:r>
              <a:rPr lang="en-US" sz="2400" b="1" i="0" baseline="0"/>
              <a:t>reduciran</a:t>
            </a:r>
            <a:r>
              <a:rPr lang="hr-HR" sz="2400" b="1" i="0" baseline="0"/>
              <a:t>oj</a:t>
            </a:r>
            <a:r>
              <a:rPr lang="en-US" sz="2400" b="1" i="0" baseline="0"/>
              <a:t> udaljenosti SD [m/kg</a:t>
            </a:r>
            <a:r>
              <a:rPr lang="en-US" sz="2400" b="1" i="0" baseline="30000"/>
              <a:t>2</a:t>
            </a:r>
            <a:r>
              <a:rPr lang="en-US" sz="2400" b="1" i="0" baseline="0"/>
              <a:t>]</a:t>
            </a:r>
            <a:endParaRPr lang="hr-HR" sz="2400" b="1" i="0" baseline="0"/>
          </a:p>
          <a:p>
            <a:pPr>
              <a:defRPr sz="2400"/>
            </a:pPr>
            <a:endParaRPr lang="hr-HR" sz="2400"/>
          </a:p>
        </c:rich>
      </c:tx>
      <c:layout>
        <c:manualLayout>
          <c:xMode val="edge"/>
          <c:yMode val="edge"/>
          <c:x val="0.24987789436077654"/>
          <c:y val="1.27454814547255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0553514761503E-2"/>
          <c:y val="0.14873672018183379"/>
          <c:w val="0.75915448905638605"/>
          <c:h val="0.731622226600953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'[1]Instanteli_2014-2015-2016'!$AI$2</c:f>
              <c:strCache>
                <c:ptCount val="1"/>
                <c:pt idx="0">
                  <c:v>grupa 1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</c:spPr>
          </c:marker>
          <c:trendline>
            <c:spPr>
              <a:ln w="31750">
                <a:solidFill>
                  <a:srgbClr val="0070C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3441357057413012"/>
                  <c:y val="-0.43912267994567677"/>
                </c:manualLayout>
              </c:layout>
              <c:tx>
                <c:rich>
                  <a:bodyPr/>
                  <a:lstStyle/>
                  <a:p>
                    <a:pPr>
                      <a:defRPr sz="2200" b="1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GRUPA I</a:t>
                    </a:r>
                  </a:p>
                  <a:p>
                    <a:pPr>
                      <a:defRPr sz="2200" b="1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GSI = 30 - 37</a:t>
                    </a:r>
                  </a:p>
                  <a:p>
                    <a:pPr>
                      <a:defRPr sz="2200" b="1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PVS</a:t>
                    </a:r>
                    <a:r>
                      <a:rPr lang="en-US" baseline="0"/>
                      <a:t> = 202</a:t>
                    </a:r>
                    <a:r>
                      <a:rPr lang="hr-HR" baseline="0"/>
                      <a:t>3 SD </a:t>
                    </a:r>
                    <a:r>
                      <a:rPr lang="en-US" baseline="30000"/>
                      <a:t>-1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51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70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'[1]Instanteli_2014-2015-2016'!$AJ$3:$AJ$92</c:f>
              <c:numCache>
                <c:formatCode>General</c:formatCode>
                <c:ptCount val="90"/>
                <c:pt idx="0">
                  <c:v>110.5</c:v>
                </c:pt>
                <c:pt idx="1">
                  <c:v>61</c:v>
                </c:pt>
                <c:pt idx="2">
                  <c:v>81.2</c:v>
                </c:pt>
                <c:pt idx="3">
                  <c:v>58</c:v>
                </c:pt>
                <c:pt idx="4">
                  <c:v>75.400000000000006</c:v>
                </c:pt>
                <c:pt idx="5">
                  <c:v>77.8</c:v>
                </c:pt>
                <c:pt idx="6">
                  <c:v>62.1</c:v>
                </c:pt>
                <c:pt idx="7">
                  <c:v>68.2</c:v>
                </c:pt>
                <c:pt idx="8">
                  <c:v>67.8</c:v>
                </c:pt>
                <c:pt idx="9">
                  <c:v>95</c:v>
                </c:pt>
                <c:pt idx="10">
                  <c:v>46.5</c:v>
                </c:pt>
                <c:pt idx="11">
                  <c:v>98</c:v>
                </c:pt>
                <c:pt idx="12">
                  <c:v>86</c:v>
                </c:pt>
                <c:pt idx="13">
                  <c:v>125</c:v>
                </c:pt>
                <c:pt idx="14">
                  <c:v>71.099999999999994</c:v>
                </c:pt>
                <c:pt idx="15">
                  <c:v>120.4</c:v>
                </c:pt>
                <c:pt idx="16">
                  <c:v>122</c:v>
                </c:pt>
                <c:pt idx="17">
                  <c:v>67.5</c:v>
                </c:pt>
                <c:pt idx="18">
                  <c:v>70</c:v>
                </c:pt>
                <c:pt idx="19">
                  <c:v>117.2</c:v>
                </c:pt>
                <c:pt idx="20">
                  <c:v>60</c:v>
                </c:pt>
                <c:pt idx="21">
                  <c:v>65</c:v>
                </c:pt>
                <c:pt idx="22">
                  <c:v>126</c:v>
                </c:pt>
                <c:pt idx="23">
                  <c:v>119</c:v>
                </c:pt>
                <c:pt idx="24">
                  <c:v>44</c:v>
                </c:pt>
                <c:pt idx="25">
                  <c:v>40.200000000000003</c:v>
                </c:pt>
                <c:pt idx="26">
                  <c:v>105</c:v>
                </c:pt>
                <c:pt idx="27">
                  <c:v>111</c:v>
                </c:pt>
                <c:pt idx="28">
                  <c:v>32</c:v>
                </c:pt>
                <c:pt idx="29">
                  <c:v>80.099999999999994</c:v>
                </c:pt>
                <c:pt idx="30">
                  <c:v>22.1</c:v>
                </c:pt>
                <c:pt idx="31">
                  <c:v>84.9</c:v>
                </c:pt>
                <c:pt idx="32">
                  <c:v>13.9</c:v>
                </c:pt>
                <c:pt idx="33">
                  <c:v>35.020000000000003</c:v>
                </c:pt>
                <c:pt idx="34">
                  <c:v>47.4</c:v>
                </c:pt>
                <c:pt idx="35">
                  <c:v>21</c:v>
                </c:pt>
                <c:pt idx="36">
                  <c:v>28.5</c:v>
                </c:pt>
                <c:pt idx="37">
                  <c:v>29.3</c:v>
                </c:pt>
                <c:pt idx="38">
                  <c:v>21.1</c:v>
                </c:pt>
                <c:pt idx="39">
                  <c:v>42</c:v>
                </c:pt>
                <c:pt idx="40">
                  <c:v>75.3</c:v>
                </c:pt>
                <c:pt idx="41">
                  <c:v>69.5</c:v>
                </c:pt>
                <c:pt idx="42">
                  <c:v>19.5</c:v>
                </c:pt>
                <c:pt idx="43">
                  <c:v>83.7</c:v>
                </c:pt>
                <c:pt idx="44">
                  <c:v>40.200000000000003</c:v>
                </c:pt>
                <c:pt idx="45">
                  <c:v>15.1</c:v>
                </c:pt>
                <c:pt idx="46">
                  <c:v>57.5</c:v>
                </c:pt>
                <c:pt idx="47">
                  <c:v>83.7</c:v>
                </c:pt>
                <c:pt idx="48">
                  <c:v>42</c:v>
                </c:pt>
                <c:pt idx="49">
                  <c:v>35.020000000000003</c:v>
                </c:pt>
                <c:pt idx="50">
                  <c:v>60</c:v>
                </c:pt>
                <c:pt idx="51">
                  <c:v>12.5</c:v>
                </c:pt>
                <c:pt idx="52">
                  <c:v>13.9</c:v>
                </c:pt>
                <c:pt idx="53">
                  <c:v>69.5</c:v>
                </c:pt>
                <c:pt idx="54">
                  <c:v>47.4</c:v>
                </c:pt>
                <c:pt idx="55">
                  <c:v>87.1</c:v>
                </c:pt>
                <c:pt idx="56">
                  <c:v>60</c:v>
                </c:pt>
                <c:pt idx="57">
                  <c:v>75.3</c:v>
                </c:pt>
                <c:pt idx="58">
                  <c:v>40.200000000000003</c:v>
                </c:pt>
                <c:pt idx="59">
                  <c:v>19.5</c:v>
                </c:pt>
                <c:pt idx="60">
                  <c:v>87.1</c:v>
                </c:pt>
                <c:pt idx="61">
                  <c:v>30.1</c:v>
                </c:pt>
                <c:pt idx="62">
                  <c:v>22.2</c:v>
                </c:pt>
                <c:pt idx="63">
                  <c:v>13.2</c:v>
                </c:pt>
                <c:pt idx="64">
                  <c:v>13.4</c:v>
                </c:pt>
                <c:pt idx="65">
                  <c:v>27.5</c:v>
                </c:pt>
                <c:pt idx="66">
                  <c:v>28.4</c:v>
                </c:pt>
                <c:pt idx="67">
                  <c:v>53.6</c:v>
                </c:pt>
                <c:pt idx="68">
                  <c:v>36.700000000000003</c:v>
                </c:pt>
                <c:pt idx="69">
                  <c:v>18.2</c:v>
                </c:pt>
                <c:pt idx="70">
                  <c:v>22.1</c:v>
                </c:pt>
                <c:pt idx="71">
                  <c:v>17.3</c:v>
                </c:pt>
                <c:pt idx="72">
                  <c:v>40.200000000000003</c:v>
                </c:pt>
                <c:pt idx="73">
                  <c:v>52.2</c:v>
                </c:pt>
                <c:pt idx="74">
                  <c:v>63.5</c:v>
                </c:pt>
                <c:pt idx="75">
                  <c:v>80.2</c:v>
                </c:pt>
                <c:pt idx="76">
                  <c:v>83.3</c:v>
                </c:pt>
                <c:pt idx="77">
                  <c:v>31.3</c:v>
                </c:pt>
                <c:pt idx="78">
                  <c:v>17.5</c:v>
                </c:pt>
                <c:pt idx="79">
                  <c:v>69.3</c:v>
                </c:pt>
                <c:pt idx="80">
                  <c:v>13.4</c:v>
                </c:pt>
                <c:pt idx="81">
                  <c:v>13.4</c:v>
                </c:pt>
                <c:pt idx="82">
                  <c:v>20.2</c:v>
                </c:pt>
                <c:pt idx="83">
                  <c:v>30</c:v>
                </c:pt>
                <c:pt idx="84">
                  <c:v>38.700000000000003</c:v>
                </c:pt>
                <c:pt idx="85">
                  <c:v>28.1</c:v>
                </c:pt>
                <c:pt idx="86">
                  <c:v>27.5</c:v>
                </c:pt>
                <c:pt idx="87">
                  <c:v>42.1</c:v>
                </c:pt>
                <c:pt idx="88">
                  <c:v>53.6</c:v>
                </c:pt>
                <c:pt idx="89">
                  <c:v>69.2</c:v>
                </c:pt>
              </c:numCache>
            </c:numRef>
          </c:xVal>
          <c:yVal>
            <c:numRef>
              <c:f>'[1]Instanteli_2014-2015-2016'!$AI$3:$AI$92</c:f>
              <c:numCache>
                <c:formatCode>General</c:formatCode>
                <c:ptCount val="90"/>
                <c:pt idx="0">
                  <c:v>1.5</c:v>
                </c:pt>
                <c:pt idx="1">
                  <c:v>1.01</c:v>
                </c:pt>
                <c:pt idx="2">
                  <c:v>1.1000000000000001</c:v>
                </c:pt>
                <c:pt idx="3">
                  <c:v>1.8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3.5</c:v>
                </c:pt>
                <c:pt idx="7">
                  <c:v>2.4</c:v>
                </c:pt>
                <c:pt idx="8">
                  <c:v>4.5</c:v>
                </c:pt>
                <c:pt idx="9">
                  <c:v>0.91</c:v>
                </c:pt>
                <c:pt idx="10">
                  <c:v>3.9</c:v>
                </c:pt>
                <c:pt idx="11">
                  <c:v>0.95</c:v>
                </c:pt>
                <c:pt idx="12">
                  <c:v>1.5</c:v>
                </c:pt>
                <c:pt idx="13">
                  <c:v>1.01</c:v>
                </c:pt>
                <c:pt idx="14">
                  <c:v>1</c:v>
                </c:pt>
                <c:pt idx="15">
                  <c:v>0.6</c:v>
                </c:pt>
                <c:pt idx="16">
                  <c:v>0.7</c:v>
                </c:pt>
                <c:pt idx="17">
                  <c:v>1.97</c:v>
                </c:pt>
                <c:pt idx="18">
                  <c:v>2.8</c:v>
                </c:pt>
                <c:pt idx="19">
                  <c:v>0.65</c:v>
                </c:pt>
                <c:pt idx="20">
                  <c:v>3.7</c:v>
                </c:pt>
                <c:pt idx="21">
                  <c:v>4.4000000000000004</c:v>
                </c:pt>
                <c:pt idx="22">
                  <c:v>0.73</c:v>
                </c:pt>
                <c:pt idx="23">
                  <c:v>0.7</c:v>
                </c:pt>
                <c:pt idx="24">
                  <c:v>4</c:v>
                </c:pt>
                <c:pt idx="25">
                  <c:v>9.1</c:v>
                </c:pt>
                <c:pt idx="26">
                  <c:v>1.01</c:v>
                </c:pt>
                <c:pt idx="27">
                  <c:v>0.72</c:v>
                </c:pt>
                <c:pt idx="28">
                  <c:v>7</c:v>
                </c:pt>
                <c:pt idx="29">
                  <c:v>1.01</c:v>
                </c:pt>
                <c:pt idx="30">
                  <c:v>14.4</c:v>
                </c:pt>
                <c:pt idx="31">
                  <c:v>0.8</c:v>
                </c:pt>
                <c:pt idx="32">
                  <c:v>29.5</c:v>
                </c:pt>
                <c:pt idx="33">
                  <c:v>10.1</c:v>
                </c:pt>
                <c:pt idx="34">
                  <c:v>9.9</c:v>
                </c:pt>
                <c:pt idx="35">
                  <c:v>21.2</c:v>
                </c:pt>
                <c:pt idx="36">
                  <c:v>20.5</c:v>
                </c:pt>
                <c:pt idx="37">
                  <c:v>19.100000000000001</c:v>
                </c:pt>
                <c:pt idx="38">
                  <c:v>17.100000000000001</c:v>
                </c:pt>
                <c:pt idx="39">
                  <c:v>10.199999999999999</c:v>
                </c:pt>
                <c:pt idx="40">
                  <c:v>9</c:v>
                </c:pt>
                <c:pt idx="41">
                  <c:v>8.4</c:v>
                </c:pt>
                <c:pt idx="42">
                  <c:v>17.7</c:v>
                </c:pt>
                <c:pt idx="43">
                  <c:v>7.2</c:v>
                </c:pt>
                <c:pt idx="44">
                  <c:v>15.3</c:v>
                </c:pt>
                <c:pt idx="45">
                  <c:v>25.5</c:v>
                </c:pt>
                <c:pt idx="46">
                  <c:v>12.5</c:v>
                </c:pt>
                <c:pt idx="47">
                  <c:v>9.5</c:v>
                </c:pt>
                <c:pt idx="48">
                  <c:v>14.1</c:v>
                </c:pt>
                <c:pt idx="49">
                  <c:v>15.5</c:v>
                </c:pt>
                <c:pt idx="50">
                  <c:v>12.1</c:v>
                </c:pt>
                <c:pt idx="51">
                  <c:v>28.5</c:v>
                </c:pt>
                <c:pt idx="52">
                  <c:v>35.200000000000003</c:v>
                </c:pt>
                <c:pt idx="53">
                  <c:v>11.1</c:v>
                </c:pt>
                <c:pt idx="54">
                  <c:v>13.2</c:v>
                </c:pt>
                <c:pt idx="55">
                  <c:v>9.8000000000000007</c:v>
                </c:pt>
                <c:pt idx="56">
                  <c:v>10.5</c:v>
                </c:pt>
                <c:pt idx="57">
                  <c:v>11.2</c:v>
                </c:pt>
                <c:pt idx="58">
                  <c:v>15.3</c:v>
                </c:pt>
                <c:pt idx="59">
                  <c:v>18.8</c:v>
                </c:pt>
                <c:pt idx="60">
                  <c:v>7.8</c:v>
                </c:pt>
                <c:pt idx="61">
                  <c:v>22.2</c:v>
                </c:pt>
                <c:pt idx="62">
                  <c:v>20.3</c:v>
                </c:pt>
                <c:pt idx="63">
                  <c:v>21.1</c:v>
                </c:pt>
                <c:pt idx="64">
                  <c:v>39.1</c:v>
                </c:pt>
                <c:pt idx="65">
                  <c:v>17.2</c:v>
                </c:pt>
                <c:pt idx="66">
                  <c:v>10.8</c:v>
                </c:pt>
                <c:pt idx="67">
                  <c:v>4.5999999999999996</c:v>
                </c:pt>
                <c:pt idx="68">
                  <c:v>6.3</c:v>
                </c:pt>
                <c:pt idx="69">
                  <c:v>15.1</c:v>
                </c:pt>
                <c:pt idx="70">
                  <c:v>9.3000000000000007</c:v>
                </c:pt>
                <c:pt idx="71">
                  <c:v>20.100000000000001</c:v>
                </c:pt>
                <c:pt idx="72">
                  <c:v>12.1</c:v>
                </c:pt>
                <c:pt idx="73">
                  <c:v>7.1</c:v>
                </c:pt>
                <c:pt idx="74">
                  <c:v>3.1</c:v>
                </c:pt>
                <c:pt idx="75">
                  <c:v>5.0999999999999996</c:v>
                </c:pt>
                <c:pt idx="76">
                  <c:v>2.81</c:v>
                </c:pt>
                <c:pt idx="77">
                  <c:v>7.02</c:v>
                </c:pt>
                <c:pt idx="78">
                  <c:v>17.3</c:v>
                </c:pt>
                <c:pt idx="79">
                  <c:v>4.3</c:v>
                </c:pt>
                <c:pt idx="80">
                  <c:v>44.1</c:v>
                </c:pt>
                <c:pt idx="81">
                  <c:v>29.1</c:v>
                </c:pt>
                <c:pt idx="82">
                  <c:v>18.8</c:v>
                </c:pt>
                <c:pt idx="83">
                  <c:v>25.6</c:v>
                </c:pt>
                <c:pt idx="84">
                  <c:v>12.9</c:v>
                </c:pt>
                <c:pt idx="85">
                  <c:v>13.5</c:v>
                </c:pt>
                <c:pt idx="86">
                  <c:v>17.2</c:v>
                </c:pt>
                <c:pt idx="87">
                  <c:v>5.3</c:v>
                </c:pt>
                <c:pt idx="88">
                  <c:v>4.5999999999999996</c:v>
                </c:pt>
                <c:pt idx="89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0F-49D5-AD0B-56724C6EF8AD}"/>
            </c:ext>
          </c:extLst>
        </c:ser>
        <c:ser>
          <c:idx val="1"/>
          <c:order val="1"/>
          <c:tx>
            <c:strRef>
              <c:f>'[1]Instanteli_2014-2015-2016'!$AM$2</c:f>
              <c:strCache>
                <c:ptCount val="1"/>
                <c:pt idx="0">
                  <c:v>grupa 2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 w="12700">
                <a:solidFill>
                  <a:sysClr val="windowText" lastClr="000000"/>
                </a:solidFill>
              </a:ln>
            </c:spPr>
          </c:marker>
          <c:trendline>
            <c:spPr>
              <a:ln w="31750"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38712060497436207"/>
                  <c:y val="-0.23163926792989717"/>
                </c:manualLayout>
              </c:layout>
              <c:tx>
                <c:rich>
                  <a:bodyPr/>
                  <a:lstStyle/>
                  <a:p>
                    <a:pPr>
                      <a:defRPr sz="2200" b="1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GRUPA II</a:t>
                    </a:r>
                  </a:p>
                  <a:p>
                    <a:pPr>
                      <a:defRPr sz="2200" b="1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GSI = 43 - 45</a:t>
                    </a:r>
                  </a:p>
                  <a:p>
                    <a:pPr>
                      <a:defRPr sz="2200" b="1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PVS</a:t>
                    </a:r>
                    <a:r>
                      <a:rPr lang="en-US" baseline="0"/>
                      <a:t> = 877</a:t>
                    </a:r>
                    <a:r>
                      <a:rPr lang="hr-HR" baseline="0"/>
                      <a:t> SD </a:t>
                    </a:r>
                    <a:r>
                      <a:rPr lang="en-US" baseline="30000"/>
                      <a:t>-1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47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8</a:t>
                    </a:r>
                    <a:r>
                      <a:rPr lang="hr-HR" baseline="0"/>
                      <a:t>0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'[1]Instanteli_2014-2015-2016'!$AN$3:$AN$67</c:f>
              <c:numCache>
                <c:formatCode>General</c:formatCode>
                <c:ptCount val="65"/>
                <c:pt idx="0">
                  <c:v>30.1</c:v>
                </c:pt>
                <c:pt idx="1">
                  <c:v>26</c:v>
                </c:pt>
                <c:pt idx="2">
                  <c:v>24.7</c:v>
                </c:pt>
                <c:pt idx="3">
                  <c:v>28.4</c:v>
                </c:pt>
                <c:pt idx="4">
                  <c:v>41.5</c:v>
                </c:pt>
                <c:pt idx="5">
                  <c:v>40.200000000000003</c:v>
                </c:pt>
                <c:pt idx="6">
                  <c:v>32.5</c:v>
                </c:pt>
                <c:pt idx="7">
                  <c:v>23.3</c:v>
                </c:pt>
                <c:pt idx="8">
                  <c:v>22</c:v>
                </c:pt>
                <c:pt idx="9">
                  <c:v>37.299999999999997</c:v>
                </c:pt>
                <c:pt idx="10">
                  <c:v>43</c:v>
                </c:pt>
                <c:pt idx="11">
                  <c:v>37.299999999999997</c:v>
                </c:pt>
                <c:pt idx="12">
                  <c:v>33.1</c:v>
                </c:pt>
                <c:pt idx="13">
                  <c:v>7.5</c:v>
                </c:pt>
                <c:pt idx="14">
                  <c:v>22.5</c:v>
                </c:pt>
                <c:pt idx="15">
                  <c:v>31</c:v>
                </c:pt>
                <c:pt idx="16">
                  <c:v>30</c:v>
                </c:pt>
                <c:pt idx="17">
                  <c:v>10.1</c:v>
                </c:pt>
                <c:pt idx="18">
                  <c:v>15.5</c:v>
                </c:pt>
                <c:pt idx="19">
                  <c:v>16.5</c:v>
                </c:pt>
                <c:pt idx="20">
                  <c:v>17.8</c:v>
                </c:pt>
                <c:pt idx="21">
                  <c:v>19.100000000000001</c:v>
                </c:pt>
                <c:pt idx="22">
                  <c:v>22.5</c:v>
                </c:pt>
                <c:pt idx="23">
                  <c:v>12.3</c:v>
                </c:pt>
                <c:pt idx="24">
                  <c:v>13.3</c:v>
                </c:pt>
                <c:pt idx="25">
                  <c:v>8.4</c:v>
                </c:pt>
                <c:pt idx="26">
                  <c:v>13.5</c:v>
                </c:pt>
                <c:pt idx="27">
                  <c:v>16.399999999999999</c:v>
                </c:pt>
                <c:pt idx="28">
                  <c:v>8.1999999999999993</c:v>
                </c:pt>
                <c:pt idx="29">
                  <c:v>42.5</c:v>
                </c:pt>
                <c:pt idx="30">
                  <c:v>29.67</c:v>
                </c:pt>
                <c:pt idx="31">
                  <c:v>10.35</c:v>
                </c:pt>
                <c:pt idx="32">
                  <c:v>17.940000000000001</c:v>
                </c:pt>
                <c:pt idx="33">
                  <c:v>11.74</c:v>
                </c:pt>
                <c:pt idx="34">
                  <c:v>31.21</c:v>
                </c:pt>
                <c:pt idx="35">
                  <c:v>17.239999999999998</c:v>
                </c:pt>
                <c:pt idx="36">
                  <c:v>15.26</c:v>
                </c:pt>
                <c:pt idx="37">
                  <c:v>13.29</c:v>
                </c:pt>
                <c:pt idx="38">
                  <c:v>11.31</c:v>
                </c:pt>
                <c:pt idx="39">
                  <c:v>30.33</c:v>
                </c:pt>
                <c:pt idx="40">
                  <c:v>38.049999999999997</c:v>
                </c:pt>
                <c:pt idx="41">
                  <c:v>38.049999999999997</c:v>
                </c:pt>
                <c:pt idx="42">
                  <c:v>43.96</c:v>
                </c:pt>
                <c:pt idx="43">
                  <c:v>6.14</c:v>
                </c:pt>
                <c:pt idx="44">
                  <c:v>15.05</c:v>
                </c:pt>
                <c:pt idx="45">
                  <c:v>34.65</c:v>
                </c:pt>
                <c:pt idx="46">
                  <c:v>34.65</c:v>
                </c:pt>
                <c:pt idx="47">
                  <c:v>32.369999999999997</c:v>
                </c:pt>
                <c:pt idx="48">
                  <c:v>30.1</c:v>
                </c:pt>
                <c:pt idx="49">
                  <c:v>12.27</c:v>
                </c:pt>
                <c:pt idx="50">
                  <c:v>28.68</c:v>
                </c:pt>
                <c:pt idx="51">
                  <c:v>15.9</c:v>
                </c:pt>
                <c:pt idx="52">
                  <c:v>10.220000000000001</c:v>
                </c:pt>
                <c:pt idx="53">
                  <c:v>20.45</c:v>
                </c:pt>
                <c:pt idx="54">
                  <c:v>10.39</c:v>
                </c:pt>
                <c:pt idx="55">
                  <c:v>10.68</c:v>
                </c:pt>
                <c:pt idx="56">
                  <c:v>10.51</c:v>
                </c:pt>
                <c:pt idx="57">
                  <c:v>19.899999999999999</c:v>
                </c:pt>
                <c:pt idx="58">
                  <c:v>63.22</c:v>
                </c:pt>
                <c:pt idx="59">
                  <c:v>65.19</c:v>
                </c:pt>
                <c:pt idx="60">
                  <c:v>67.17</c:v>
                </c:pt>
                <c:pt idx="61">
                  <c:v>27.76</c:v>
                </c:pt>
                <c:pt idx="62">
                  <c:v>25.78</c:v>
                </c:pt>
                <c:pt idx="63">
                  <c:v>23.8</c:v>
                </c:pt>
                <c:pt idx="64">
                  <c:v>10.220000000000001</c:v>
                </c:pt>
              </c:numCache>
            </c:numRef>
          </c:xVal>
          <c:yVal>
            <c:numRef>
              <c:f>'[1]Instanteli_2014-2015-2016'!$AM$3:$AM$67</c:f>
              <c:numCache>
                <c:formatCode>General</c:formatCode>
                <c:ptCount val="65"/>
                <c:pt idx="0">
                  <c:v>2.9</c:v>
                </c:pt>
                <c:pt idx="1">
                  <c:v>5.46</c:v>
                </c:pt>
                <c:pt idx="2">
                  <c:v>6.48</c:v>
                </c:pt>
                <c:pt idx="3">
                  <c:v>6.21</c:v>
                </c:pt>
                <c:pt idx="4">
                  <c:v>1.78</c:v>
                </c:pt>
                <c:pt idx="5">
                  <c:v>1.78</c:v>
                </c:pt>
                <c:pt idx="6">
                  <c:v>3.35</c:v>
                </c:pt>
                <c:pt idx="7">
                  <c:v>6.1</c:v>
                </c:pt>
                <c:pt idx="8">
                  <c:v>13.3</c:v>
                </c:pt>
                <c:pt idx="9">
                  <c:v>2.9</c:v>
                </c:pt>
                <c:pt idx="10">
                  <c:v>2.2999999999999998</c:v>
                </c:pt>
                <c:pt idx="11">
                  <c:v>3.1</c:v>
                </c:pt>
                <c:pt idx="12">
                  <c:v>4.0999999999999996</c:v>
                </c:pt>
                <c:pt idx="13">
                  <c:v>19.5</c:v>
                </c:pt>
                <c:pt idx="14">
                  <c:v>9.5</c:v>
                </c:pt>
                <c:pt idx="15">
                  <c:v>8.9</c:v>
                </c:pt>
                <c:pt idx="16">
                  <c:v>4</c:v>
                </c:pt>
                <c:pt idx="17">
                  <c:v>37.299999999999997</c:v>
                </c:pt>
                <c:pt idx="18">
                  <c:v>17.100000000000001</c:v>
                </c:pt>
                <c:pt idx="19">
                  <c:v>19.2</c:v>
                </c:pt>
                <c:pt idx="20">
                  <c:v>14.4</c:v>
                </c:pt>
                <c:pt idx="21">
                  <c:v>11.1</c:v>
                </c:pt>
                <c:pt idx="22">
                  <c:v>4.3</c:v>
                </c:pt>
                <c:pt idx="23">
                  <c:v>26.3</c:v>
                </c:pt>
                <c:pt idx="24">
                  <c:v>10.199999999999999</c:v>
                </c:pt>
                <c:pt idx="25">
                  <c:v>14.4</c:v>
                </c:pt>
                <c:pt idx="26">
                  <c:v>22.4</c:v>
                </c:pt>
                <c:pt idx="27">
                  <c:v>8.5</c:v>
                </c:pt>
                <c:pt idx="28">
                  <c:v>44.3</c:v>
                </c:pt>
                <c:pt idx="29">
                  <c:v>4.9000000000000004</c:v>
                </c:pt>
                <c:pt idx="30">
                  <c:v>7.62</c:v>
                </c:pt>
                <c:pt idx="31">
                  <c:v>23</c:v>
                </c:pt>
                <c:pt idx="32">
                  <c:v>24</c:v>
                </c:pt>
                <c:pt idx="33">
                  <c:v>21.6</c:v>
                </c:pt>
                <c:pt idx="34">
                  <c:v>8.64</c:v>
                </c:pt>
                <c:pt idx="35">
                  <c:v>21.6</c:v>
                </c:pt>
                <c:pt idx="36">
                  <c:v>19.8</c:v>
                </c:pt>
                <c:pt idx="37">
                  <c:v>21.8</c:v>
                </c:pt>
                <c:pt idx="38">
                  <c:v>25.1</c:v>
                </c:pt>
                <c:pt idx="39">
                  <c:v>9.65</c:v>
                </c:pt>
                <c:pt idx="40">
                  <c:v>4.38</c:v>
                </c:pt>
                <c:pt idx="41">
                  <c:v>5.4</c:v>
                </c:pt>
                <c:pt idx="42">
                  <c:v>4.51</c:v>
                </c:pt>
                <c:pt idx="43">
                  <c:v>37.6</c:v>
                </c:pt>
                <c:pt idx="44">
                  <c:v>17.3</c:v>
                </c:pt>
                <c:pt idx="45">
                  <c:v>4.45</c:v>
                </c:pt>
                <c:pt idx="46">
                  <c:v>4.7</c:v>
                </c:pt>
                <c:pt idx="47">
                  <c:v>4.95</c:v>
                </c:pt>
                <c:pt idx="48">
                  <c:v>6.48</c:v>
                </c:pt>
                <c:pt idx="49">
                  <c:v>35.6</c:v>
                </c:pt>
                <c:pt idx="50">
                  <c:v>8.3800000000000008</c:v>
                </c:pt>
                <c:pt idx="51">
                  <c:v>15</c:v>
                </c:pt>
                <c:pt idx="52">
                  <c:v>42.7</c:v>
                </c:pt>
                <c:pt idx="53">
                  <c:v>11.4</c:v>
                </c:pt>
                <c:pt idx="54">
                  <c:v>33.5</c:v>
                </c:pt>
                <c:pt idx="55">
                  <c:v>20.6</c:v>
                </c:pt>
                <c:pt idx="56">
                  <c:v>34.5</c:v>
                </c:pt>
                <c:pt idx="57">
                  <c:v>29.5</c:v>
                </c:pt>
                <c:pt idx="58">
                  <c:v>2.29</c:v>
                </c:pt>
                <c:pt idx="59">
                  <c:v>2.1</c:v>
                </c:pt>
                <c:pt idx="60">
                  <c:v>1.1399999999999999</c:v>
                </c:pt>
                <c:pt idx="61">
                  <c:v>16.3</c:v>
                </c:pt>
                <c:pt idx="62">
                  <c:v>12.2</c:v>
                </c:pt>
                <c:pt idx="63">
                  <c:v>9.14</c:v>
                </c:pt>
                <c:pt idx="64">
                  <c:v>40.6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0F-49D5-AD0B-56724C6EF8AD}"/>
            </c:ext>
          </c:extLst>
        </c:ser>
        <c:ser>
          <c:idx val="2"/>
          <c:order val="2"/>
          <c:tx>
            <c:strRef>
              <c:f>'[1]Instanteli_2014-2015-2016'!$AQ$2</c:f>
              <c:strCache>
                <c:ptCount val="1"/>
                <c:pt idx="0">
                  <c:v>grupa 3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B050"/>
              </a:solidFill>
              <a:ln w="12700">
                <a:solidFill>
                  <a:sysClr val="windowText" lastClr="000000"/>
                </a:solidFill>
              </a:ln>
            </c:spPr>
          </c:marker>
          <c:trendline>
            <c:spPr>
              <a:ln w="31750">
                <a:solidFill>
                  <a:srgbClr val="00B05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40837123543518583"/>
                  <c:y val="-5.6038414279247238E-2"/>
                </c:manualLayout>
              </c:layout>
              <c:tx>
                <c:rich>
                  <a:bodyPr/>
                  <a:lstStyle/>
                  <a:p>
                    <a:pPr>
                      <a:defRPr sz="2200" b="1" baseline="0">
                        <a:solidFill>
                          <a:srgbClr val="00B050"/>
                        </a:solidFill>
                      </a:defRPr>
                    </a:pPr>
                    <a:r>
                      <a:rPr lang="hr-HR" baseline="0"/>
                      <a:t>GRUPA III</a:t>
                    </a:r>
                  </a:p>
                  <a:p>
                    <a:pPr>
                      <a:defRPr sz="2200" b="1" baseline="0">
                        <a:solidFill>
                          <a:srgbClr val="00B050"/>
                        </a:solidFill>
                      </a:defRPr>
                    </a:pPr>
                    <a:r>
                      <a:rPr lang="hr-HR" baseline="0"/>
                      <a:t>GSI = 51 - 55</a:t>
                    </a:r>
                  </a:p>
                  <a:p>
                    <a:pPr>
                      <a:defRPr sz="2200" b="1" baseline="0">
                        <a:solidFill>
                          <a:srgbClr val="00B050"/>
                        </a:solidFill>
                      </a:defRPr>
                    </a:pPr>
                    <a:r>
                      <a:rPr lang="hr-HR" baseline="0"/>
                      <a:t>PVS</a:t>
                    </a:r>
                    <a:r>
                      <a:rPr lang="en-US" baseline="0"/>
                      <a:t> = 30</a:t>
                    </a:r>
                    <a:r>
                      <a:rPr lang="hr-HR" baseline="0"/>
                      <a:t>1 SD </a:t>
                    </a:r>
                    <a:r>
                      <a:rPr lang="en-US" baseline="30000"/>
                      <a:t>-1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3</a:t>
                    </a:r>
                    <a:r>
                      <a:rPr lang="hr-HR" baseline="30000"/>
                      <a:t>7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73</a:t>
                    </a:r>
                    <a:endParaRPr lang="hr-HR" baseline="0"/>
                  </a:p>
                </c:rich>
              </c:tx>
              <c:numFmt formatCode="General" sourceLinked="0"/>
            </c:trendlineLbl>
          </c:trendline>
          <c:xVal>
            <c:numRef>
              <c:f>'[1]Instanteli_2014-2015-2016'!$AR$3:$AR$95</c:f>
              <c:numCache>
                <c:formatCode>General</c:formatCode>
                <c:ptCount val="93"/>
                <c:pt idx="0">
                  <c:v>0.9</c:v>
                </c:pt>
                <c:pt idx="1">
                  <c:v>2.7</c:v>
                </c:pt>
                <c:pt idx="2">
                  <c:v>1.1000000000000001</c:v>
                </c:pt>
                <c:pt idx="3">
                  <c:v>1.4</c:v>
                </c:pt>
                <c:pt idx="4">
                  <c:v>19.8</c:v>
                </c:pt>
                <c:pt idx="5">
                  <c:v>18</c:v>
                </c:pt>
                <c:pt idx="6">
                  <c:v>14.8</c:v>
                </c:pt>
                <c:pt idx="7">
                  <c:v>15.9</c:v>
                </c:pt>
                <c:pt idx="8">
                  <c:v>4.2</c:v>
                </c:pt>
                <c:pt idx="9">
                  <c:v>6.3</c:v>
                </c:pt>
                <c:pt idx="10">
                  <c:v>13.1</c:v>
                </c:pt>
                <c:pt idx="11">
                  <c:v>5.2</c:v>
                </c:pt>
                <c:pt idx="12">
                  <c:v>2.6</c:v>
                </c:pt>
                <c:pt idx="13">
                  <c:v>1.8</c:v>
                </c:pt>
                <c:pt idx="14">
                  <c:v>3.5</c:v>
                </c:pt>
                <c:pt idx="15">
                  <c:v>1.9</c:v>
                </c:pt>
                <c:pt idx="16">
                  <c:v>2.2000000000000002</c:v>
                </c:pt>
                <c:pt idx="17">
                  <c:v>6.9</c:v>
                </c:pt>
                <c:pt idx="18">
                  <c:v>11.3</c:v>
                </c:pt>
                <c:pt idx="19">
                  <c:v>10.4</c:v>
                </c:pt>
                <c:pt idx="20">
                  <c:v>18.8</c:v>
                </c:pt>
                <c:pt idx="21">
                  <c:v>13.1</c:v>
                </c:pt>
                <c:pt idx="22">
                  <c:v>2.7</c:v>
                </c:pt>
                <c:pt idx="23">
                  <c:v>7.1</c:v>
                </c:pt>
                <c:pt idx="24">
                  <c:v>13.1</c:v>
                </c:pt>
                <c:pt idx="25">
                  <c:v>2.4</c:v>
                </c:pt>
                <c:pt idx="26">
                  <c:v>8.1999999999999993</c:v>
                </c:pt>
                <c:pt idx="27">
                  <c:v>3.6</c:v>
                </c:pt>
                <c:pt idx="28">
                  <c:v>3.6</c:v>
                </c:pt>
                <c:pt idx="29">
                  <c:v>8.1999999999999993</c:v>
                </c:pt>
                <c:pt idx="30">
                  <c:v>11.3</c:v>
                </c:pt>
                <c:pt idx="31">
                  <c:v>2.15</c:v>
                </c:pt>
                <c:pt idx="32">
                  <c:v>18.18</c:v>
                </c:pt>
                <c:pt idx="33">
                  <c:v>16.39</c:v>
                </c:pt>
                <c:pt idx="34">
                  <c:v>24.53</c:v>
                </c:pt>
                <c:pt idx="35">
                  <c:v>1.9</c:v>
                </c:pt>
                <c:pt idx="36">
                  <c:v>19.29</c:v>
                </c:pt>
                <c:pt idx="37">
                  <c:v>17.71</c:v>
                </c:pt>
                <c:pt idx="38">
                  <c:v>27.41</c:v>
                </c:pt>
                <c:pt idx="39">
                  <c:v>3.7</c:v>
                </c:pt>
                <c:pt idx="40">
                  <c:v>18.29</c:v>
                </c:pt>
                <c:pt idx="41">
                  <c:v>16.78</c:v>
                </c:pt>
                <c:pt idx="42">
                  <c:v>25.65</c:v>
                </c:pt>
                <c:pt idx="43">
                  <c:v>27.41</c:v>
                </c:pt>
                <c:pt idx="44">
                  <c:v>2.91</c:v>
                </c:pt>
                <c:pt idx="45">
                  <c:v>13.41</c:v>
                </c:pt>
                <c:pt idx="46">
                  <c:v>16.78</c:v>
                </c:pt>
                <c:pt idx="47">
                  <c:v>19.75</c:v>
                </c:pt>
                <c:pt idx="48">
                  <c:v>1.83</c:v>
                </c:pt>
                <c:pt idx="49">
                  <c:v>15.8</c:v>
                </c:pt>
                <c:pt idx="50">
                  <c:v>2.27</c:v>
                </c:pt>
                <c:pt idx="51">
                  <c:v>20.91</c:v>
                </c:pt>
                <c:pt idx="52">
                  <c:v>3.73</c:v>
                </c:pt>
                <c:pt idx="53">
                  <c:v>12</c:v>
                </c:pt>
                <c:pt idx="54">
                  <c:v>3.65</c:v>
                </c:pt>
                <c:pt idx="55">
                  <c:v>15.13</c:v>
                </c:pt>
                <c:pt idx="56">
                  <c:v>3.16</c:v>
                </c:pt>
                <c:pt idx="57">
                  <c:v>9.6199999999999992</c:v>
                </c:pt>
                <c:pt idx="58">
                  <c:v>6.46</c:v>
                </c:pt>
                <c:pt idx="59">
                  <c:v>13.25</c:v>
                </c:pt>
                <c:pt idx="60">
                  <c:v>9.5</c:v>
                </c:pt>
                <c:pt idx="61">
                  <c:v>10.66</c:v>
                </c:pt>
                <c:pt idx="62">
                  <c:v>7.1</c:v>
                </c:pt>
                <c:pt idx="63">
                  <c:v>16.3</c:v>
                </c:pt>
                <c:pt idx="64">
                  <c:v>21.2</c:v>
                </c:pt>
                <c:pt idx="65">
                  <c:v>21.2</c:v>
                </c:pt>
                <c:pt idx="66">
                  <c:v>10.1</c:v>
                </c:pt>
                <c:pt idx="67">
                  <c:v>6.4</c:v>
                </c:pt>
                <c:pt idx="68">
                  <c:v>8.1999999999999993</c:v>
                </c:pt>
                <c:pt idx="69">
                  <c:v>6.1</c:v>
                </c:pt>
                <c:pt idx="70">
                  <c:v>19.3</c:v>
                </c:pt>
                <c:pt idx="71">
                  <c:v>12.6</c:v>
                </c:pt>
                <c:pt idx="72">
                  <c:v>25</c:v>
                </c:pt>
                <c:pt idx="73">
                  <c:v>18.3</c:v>
                </c:pt>
                <c:pt idx="74">
                  <c:v>18.7</c:v>
                </c:pt>
                <c:pt idx="75">
                  <c:v>18.899999999999999</c:v>
                </c:pt>
                <c:pt idx="76">
                  <c:v>40.4</c:v>
                </c:pt>
                <c:pt idx="77">
                  <c:v>21.2</c:v>
                </c:pt>
                <c:pt idx="78">
                  <c:v>20.399999999999999</c:v>
                </c:pt>
                <c:pt idx="79">
                  <c:v>18.7</c:v>
                </c:pt>
                <c:pt idx="80">
                  <c:v>29.2</c:v>
                </c:pt>
                <c:pt idx="81">
                  <c:v>21.2</c:v>
                </c:pt>
                <c:pt idx="82">
                  <c:v>23.7</c:v>
                </c:pt>
                <c:pt idx="83">
                  <c:v>23.6</c:v>
                </c:pt>
                <c:pt idx="84">
                  <c:v>50.8</c:v>
                </c:pt>
                <c:pt idx="85">
                  <c:v>28</c:v>
                </c:pt>
                <c:pt idx="86">
                  <c:v>26.7</c:v>
                </c:pt>
                <c:pt idx="87">
                  <c:v>23.6</c:v>
                </c:pt>
                <c:pt idx="88">
                  <c:v>23.6</c:v>
                </c:pt>
                <c:pt idx="89">
                  <c:v>25</c:v>
                </c:pt>
                <c:pt idx="90">
                  <c:v>6.1</c:v>
                </c:pt>
                <c:pt idx="91">
                  <c:v>19.3</c:v>
                </c:pt>
                <c:pt idx="92">
                  <c:v>12.6</c:v>
                </c:pt>
              </c:numCache>
            </c:numRef>
          </c:xVal>
          <c:yVal>
            <c:numRef>
              <c:f>'[1]Instanteli_2014-2015-2016'!$AQ$3:$AQ$95</c:f>
              <c:numCache>
                <c:formatCode>General</c:formatCode>
                <c:ptCount val="93"/>
                <c:pt idx="0">
                  <c:v>106.9</c:v>
                </c:pt>
                <c:pt idx="1">
                  <c:v>120.1</c:v>
                </c:pt>
                <c:pt idx="2">
                  <c:v>96.6</c:v>
                </c:pt>
                <c:pt idx="3">
                  <c:v>62.5</c:v>
                </c:pt>
                <c:pt idx="4">
                  <c:v>3.5</c:v>
                </c:pt>
                <c:pt idx="5">
                  <c:v>4.3</c:v>
                </c:pt>
                <c:pt idx="6">
                  <c:v>4</c:v>
                </c:pt>
                <c:pt idx="7">
                  <c:v>3.4</c:v>
                </c:pt>
                <c:pt idx="8">
                  <c:v>73.5</c:v>
                </c:pt>
                <c:pt idx="9">
                  <c:v>28.8</c:v>
                </c:pt>
                <c:pt idx="10">
                  <c:v>11.2</c:v>
                </c:pt>
                <c:pt idx="11">
                  <c:v>32.1</c:v>
                </c:pt>
                <c:pt idx="12">
                  <c:v>85.5</c:v>
                </c:pt>
                <c:pt idx="13">
                  <c:v>52.1</c:v>
                </c:pt>
                <c:pt idx="14">
                  <c:v>15.3</c:v>
                </c:pt>
                <c:pt idx="15">
                  <c:v>105.1</c:v>
                </c:pt>
                <c:pt idx="16">
                  <c:v>125.3</c:v>
                </c:pt>
                <c:pt idx="17">
                  <c:v>10.199999999999999</c:v>
                </c:pt>
                <c:pt idx="18">
                  <c:v>28.2</c:v>
                </c:pt>
                <c:pt idx="19">
                  <c:v>20.100000000000001</c:v>
                </c:pt>
                <c:pt idx="20">
                  <c:v>12.1</c:v>
                </c:pt>
                <c:pt idx="21">
                  <c:v>6.5</c:v>
                </c:pt>
                <c:pt idx="22">
                  <c:v>29.1</c:v>
                </c:pt>
                <c:pt idx="23">
                  <c:v>10.3</c:v>
                </c:pt>
                <c:pt idx="24">
                  <c:v>5.2</c:v>
                </c:pt>
                <c:pt idx="25">
                  <c:v>37.200000000000003</c:v>
                </c:pt>
                <c:pt idx="26">
                  <c:v>8.4</c:v>
                </c:pt>
                <c:pt idx="27">
                  <c:v>91.2</c:v>
                </c:pt>
                <c:pt idx="28">
                  <c:v>93.3</c:v>
                </c:pt>
                <c:pt idx="29">
                  <c:v>9.1</c:v>
                </c:pt>
                <c:pt idx="30">
                  <c:v>30.4</c:v>
                </c:pt>
                <c:pt idx="31">
                  <c:v>192</c:v>
                </c:pt>
                <c:pt idx="32">
                  <c:v>8.3000000000000007</c:v>
                </c:pt>
                <c:pt idx="33">
                  <c:v>3.4</c:v>
                </c:pt>
                <c:pt idx="34">
                  <c:v>1.7</c:v>
                </c:pt>
                <c:pt idx="35">
                  <c:v>232</c:v>
                </c:pt>
                <c:pt idx="36">
                  <c:v>25.3</c:v>
                </c:pt>
                <c:pt idx="37">
                  <c:v>15.5</c:v>
                </c:pt>
                <c:pt idx="38">
                  <c:v>6</c:v>
                </c:pt>
                <c:pt idx="39">
                  <c:v>101.9</c:v>
                </c:pt>
                <c:pt idx="40">
                  <c:v>18.5</c:v>
                </c:pt>
                <c:pt idx="41">
                  <c:v>12.8</c:v>
                </c:pt>
                <c:pt idx="42">
                  <c:v>4.5</c:v>
                </c:pt>
                <c:pt idx="43">
                  <c:v>6</c:v>
                </c:pt>
                <c:pt idx="44">
                  <c:v>204.3</c:v>
                </c:pt>
                <c:pt idx="45">
                  <c:v>7</c:v>
                </c:pt>
                <c:pt idx="46">
                  <c:v>12.8</c:v>
                </c:pt>
                <c:pt idx="47">
                  <c:v>2.6</c:v>
                </c:pt>
                <c:pt idx="48">
                  <c:v>245</c:v>
                </c:pt>
                <c:pt idx="49">
                  <c:v>41.1</c:v>
                </c:pt>
                <c:pt idx="50">
                  <c:v>74.900000000000006</c:v>
                </c:pt>
                <c:pt idx="51">
                  <c:v>8.3000000000000007</c:v>
                </c:pt>
                <c:pt idx="52">
                  <c:v>56.4</c:v>
                </c:pt>
                <c:pt idx="53">
                  <c:v>8.6</c:v>
                </c:pt>
                <c:pt idx="54">
                  <c:v>51.2</c:v>
                </c:pt>
                <c:pt idx="55">
                  <c:v>26.1</c:v>
                </c:pt>
                <c:pt idx="56">
                  <c:v>125.5</c:v>
                </c:pt>
                <c:pt idx="57">
                  <c:v>30.5</c:v>
                </c:pt>
                <c:pt idx="58">
                  <c:v>50.3</c:v>
                </c:pt>
                <c:pt idx="59">
                  <c:v>21.3</c:v>
                </c:pt>
                <c:pt idx="60">
                  <c:v>35.5</c:v>
                </c:pt>
                <c:pt idx="61">
                  <c:v>13.6</c:v>
                </c:pt>
                <c:pt idx="62">
                  <c:v>18.3</c:v>
                </c:pt>
                <c:pt idx="63">
                  <c:v>13</c:v>
                </c:pt>
                <c:pt idx="64">
                  <c:v>6.6</c:v>
                </c:pt>
                <c:pt idx="65">
                  <c:v>6.2</c:v>
                </c:pt>
                <c:pt idx="66">
                  <c:v>9.5</c:v>
                </c:pt>
                <c:pt idx="67">
                  <c:v>22.3</c:v>
                </c:pt>
                <c:pt idx="68">
                  <c:v>12.2</c:v>
                </c:pt>
                <c:pt idx="69">
                  <c:v>30.5</c:v>
                </c:pt>
                <c:pt idx="70">
                  <c:v>12.5</c:v>
                </c:pt>
                <c:pt idx="71">
                  <c:v>15.1</c:v>
                </c:pt>
                <c:pt idx="72">
                  <c:v>2.9</c:v>
                </c:pt>
                <c:pt idx="73">
                  <c:v>3.5</c:v>
                </c:pt>
                <c:pt idx="74">
                  <c:v>2.5</c:v>
                </c:pt>
                <c:pt idx="75">
                  <c:v>1</c:v>
                </c:pt>
                <c:pt idx="76">
                  <c:v>0.7</c:v>
                </c:pt>
                <c:pt idx="77">
                  <c:v>6.9</c:v>
                </c:pt>
                <c:pt idx="78">
                  <c:v>4</c:v>
                </c:pt>
                <c:pt idx="79">
                  <c:v>4.5999999999999996</c:v>
                </c:pt>
                <c:pt idx="80">
                  <c:v>2.1</c:v>
                </c:pt>
                <c:pt idx="81">
                  <c:v>2.5</c:v>
                </c:pt>
                <c:pt idx="82">
                  <c:v>1.6</c:v>
                </c:pt>
                <c:pt idx="83">
                  <c:v>0.6</c:v>
                </c:pt>
                <c:pt idx="84">
                  <c:v>0.2</c:v>
                </c:pt>
                <c:pt idx="85">
                  <c:v>3.5</c:v>
                </c:pt>
                <c:pt idx="86">
                  <c:v>1.4</c:v>
                </c:pt>
                <c:pt idx="87">
                  <c:v>2</c:v>
                </c:pt>
                <c:pt idx="88">
                  <c:v>1.8</c:v>
                </c:pt>
                <c:pt idx="89">
                  <c:v>3.1</c:v>
                </c:pt>
                <c:pt idx="90">
                  <c:v>30.2</c:v>
                </c:pt>
                <c:pt idx="91">
                  <c:v>13.7</c:v>
                </c:pt>
                <c:pt idx="92">
                  <c:v>17.100000000000001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0F-49D5-AD0B-56724C6EF8AD}"/>
            </c:ext>
          </c:extLst>
        </c:ser>
        <c:ser>
          <c:idx val="3"/>
          <c:order val="3"/>
          <c:tx>
            <c:strRef>
              <c:f>'[1]Instanteli_2014-2015-2016'!$T$2</c:f>
              <c:strCache>
                <c:ptCount val="1"/>
                <c:pt idx="0">
                  <c:v>Cukavec 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7030A0"/>
              </a:solidFill>
              <a:ln w="12700">
                <a:solidFill>
                  <a:sysClr val="windowText" lastClr="000000"/>
                </a:solidFill>
              </a:ln>
            </c:spPr>
          </c:marker>
          <c:trendline>
            <c:spPr>
              <a:ln w="31750">
                <a:solidFill>
                  <a:srgbClr val="7030A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39801750869802111"/>
                  <c:y val="0.29871887732005431"/>
                </c:manualLayout>
              </c:layout>
              <c:tx>
                <c:rich>
                  <a:bodyPr/>
                  <a:lstStyle/>
                  <a:p>
                    <a:pPr>
                      <a:defRPr sz="2200" b="1">
                        <a:solidFill>
                          <a:srgbClr val="7030A0"/>
                        </a:solidFill>
                      </a:defRPr>
                    </a:pPr>
                    <a:r>
                      <a:rPr lang="hr-HR" baseline="0"/>
                      <a:t>CUKAVEC II</a:t>
                    </a:r>
                  </a:p>
                  <a:p>
                    <a:pPr>
                      <a:defRPr sz="2200" b="1">
                        <a:solidFill>
                          <a:srgbClr val="7030A0"/>
                        </a:solidFill>
                      </a:defRPr>
                    </a:pPr>
                    <a:r>
                      <a:rPr lang="hr-HR" baseline="0"/>
                      <a:t>GSI &lt; 30 </a:t>
                    </a:r>
                  </a:p>
                  <a:p>
                    <a:pPr>
                      <a:defRPr sz="2200" b="1">
                        <a:solidFill>
                          <a:srgbClr val="7030A0"/>
                        </a:solidFill>
                      </a:defRPr>
                    </a:pPr>
                    <a:r>
                      <a:rPr lang="hr-HR" baseline="0"/>
                      <a:t>PVS </a:t>
                    </a:r>
                    <a:r>
                      <a:rPr lang="en-US" baseline="0"/>
                      <a:t> = 1209</a:t>
                    </a:r>
                    <a:r>
                      <a:rPr lang="hr-HR" baseline="0"/>
                      <a:t> SD </a:t>
                    </a:r>
                    <a:r>
                      <a:rPr lang="en-US" baseline="30000"/>
                      <a:t>-1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08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7</a:t>
                    </a:r>
                    <a:r>
                      <a:rPr lang="hr-HR" baseline="0"/>
                      <a:t>5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('[1]Instanteli_2014-2015-2016'!$G$6:$G$7,'[1]Instanteli_2014-2015-2016'!$G$9:$G$11,'[1]Instanteli_2014-2015-2016'!$G$14:$G$15,'[1]Instanteli_2014-2015-2016'!$G$19:$G$21,'[1]Instanteli_2014-2015-2016'!$G$23:$G$30,'[1]Instanteli_2014-2015-2016'!$G$33:$G$36,'[1]Instanteli_2014-2015-2016'!$G$38:$G$41,'[1]Instanteli_2014-2015-2016'!$G$43:$G$46,'[1]Instanteli_2014-2015-2016'!$G$48:$G$51,'[1]Instanteli_2014-2015-2016'!$G$53:$G$56,'[1]Instanteli_2014-2015-2016'!$G$58:$G$61,'[1]Instanteli_2014-2015-2016'!$G$63:$G$66,'[1]Instanteli_2014-2015-2016'!$G$68:$G$71,'[1]Instanteli_2014-2015-2016'!$G$74:$G$77,'[1]Instanteli_2014-2015-2016'!$G$79:$G$82,'[1]Instanteli_2014-2015-2016'!$G$84:$G$87,'[1]Instanteli_2014-2015-2016'!$G$90:$G$93,'[1]Instanteli_2014-2015-2016'!$G$95:$G$98,'[1]Instanteli_2014-2015-2016'!$G$100:$G$103)</c:f>
              <c:numCache>
                <c:formatCode>General</c:formatCode>
                <c:ptCount val="74"/>
                <c:pt idx="0">
                  <c:v>34.058815781283158</c:v>
                </c:pt>
                <c:pt idx="1">
                  <c:v>19.875128569986636</c:v>
                </c:pt>
                <c:pt idx="2">
                  <c:v>19.453181010376841</c:v>
                </c:pt>
                <c:pt idx="3">
                  <c:v>37.37719584249627</c:v>
                </c:pt>
                <c:pt idx="4">
                  <c:v>24.739575651379436</c:v>
                </c:pt>
                <c:pt idx="5">
                  <c:v>15.302668561984627</c:v>
                </c:pt>
                <c:pt idx="6">
                  <c:v>28.276466342592375</c:v>
                </c:pt>
                <c:pt idx="7">
                  <c:v>30.624700000000001</c:v>
                </c:pt>
                <c:pt idx="8">
                  <c:v>44.971699999999998</c:v>
                </c:pt>
                <c:pt idx="9">
                  <c:v>19.695399999999999</c:v>
                </c:pt>
                <c:pt idx="10">
                  <c:v>20.878900000000002</c:v>
                </c:pt>
                <c:pt idx="11">
                  <c:v>32.692700000000002</c:v>
                </c:pt>
                <c:pt idx="12">
                  <c:v>46.0961</c:v>
                </c:pt>
                <c:pt idx="13">
                  <c:v>37.764400000000002</c:v>
                </c:pt>
                <c:pt idx="14">
                  <c:v>35.122700000000002</c:v>
                </c:pt>
                <c:pt idx="15">
                  <c:v>37.509</c:v>
                </c:pt>
                <c:pt idx="16">
                  <c:v>44.719200000000001</c:v>
                </c:pt>
                <c:pt idx="17">
                  <c:v>55.020499999999998</c:v>
                </c:pt>
                <c:pt idx="18">
                  <c:v>22.86</c:v>
                </c:pt>
                <c:pt idx="19">
                  <c:v>22.45</c:v>
                </c:pt>
                <c:pt idx="20">
                  <c:v>22.85</c:v>
                </c:pt>
                <c:pt idx="21">
                  <c:v>24.02</c:v>
                </c:pt>
                <c:pt idx="22">
                  <c:v>36.06</c:v>
                </c:pt>
                <c:pt idx="23">
                  <c:v>35.57</c:v>
                </c:pt>
                <c:pt idx="24">
                  <c:v>36.06</c:v>
                </c:pt>
                <c:pt idx="25">
                  <c:v>37.49</c:v>
                </c:pt>
                <c:pt idx="26">
                  <c:v>65.48</c:v>
                </c:pt>
                <c:pt idx="27">
                  <c:v>66.28</c:v>
                </c:pt>
                <c:pt idx="28">
                  <c:v>67.59</c:v>
                </c:pt>
                <c:pt idx="29">
                  <c:v>69.39</c:v>
                </c:pt>
                <c:pt idx="30">
                  <c:v>50.74</c:v>
                </c:pt>
                <c:pt idx="31">
                  <c:v>51.77</c:v>
                </c:pt>
                <c:pt idx="32">
                  <c:v>53.44</c:v>
                </c:pt>
                <c:pt idx="33">
                  <c:v>55.69</c:v>
                </c:pt>
                <c:pt idx="34">
                  <c:v>58.08</c:v>
                </c:pt>
                <c:pt idx="35">
                  <c:v>59.26</c:v>
                </c:pt>
                <c:pt idx="36">
                  <c:v>61.17</c:v>
                </c:pt>
                <c:pt idx="37">
                  <c:v>63.75</c:v>
                </c:pt>
                <c:pt idx="38">
                  <c:v>51.35</c:v>
                </c:pt>
                <c:pt idx="39">
                  <c:v>52.67</c:v>
                </c:pt>
                <c:pt idx="40">
                  <c:v>54.82</c:v>
                </c:pt>
                <c:pt idx="41">
                  <c:v>57.68</c:v>
                </c:pt>
                <c:pt idx="42">
                  <c:v>56.23</c:v>
                </c:pt>
                <c:pt idx="43">
                  <c:v>58.15</c:v>
                </c:pt>
                <c:pt idx="44">
                  <c:v>61.21</c:v>
                </c:pt>
                <c:pt idx="45">
                  <c:v>65.25</c:v>
                </c:pt>
                <c:pt idx="46">
                  <c:v>51.45</c:v>
                </c:pt>
                <c:pt idx="47">
                  <c:v>52.29</c:v>
                </c:pt>
                <c:pt idx="48">
                  <c:v>53.66</c:v>
                </c:pt>
                <c:pt idx="49">
                  <c:v>55.52</c:v>
                </c:pt>
                <c:pt idx="50">
                  <c:v>21.8</c:v>
                </c:pt>
                <c:pt idx="51">
                  <c:v>23.02</c:v>
                </c:pt>
                <c:pt idx="52">
                  <c:v>24.92</c:v>
                </c:pt>
                <c:pt idx="53">
                  <c:v>27.38</c:v>
                </c:pt>
                <c:pt idx="54">
                  <c:v>5.39</c:v>
                </c:pt>
                <c:pt idx="55">
                  <c:v>10.77</c:v>
                </c:pt>
                <c:pt idx="56">
                  <c:v>16.16</c:v>
                </c:pt>
                <c:pt idx="57">
                  <c:v>21.54</c:v>
                </c:pt>
                <c:pt idx="58">
                  <c:v>40.31</c:v>
                </c:pt>
                <c:pt idx="59">
                  <c:v>41.23</c:v>
                </c:pt>
                <c:pt idx="60">
                  <c:v>42.72</c:v>
                </c:pt>
                <c:pt idx="61">
                  <c:v>44.72</c:v>
                </c:pt>
                <c:pt idx="62">
                  <c:v>42.6</c:v>
                </c:pt>
                <c:pt idx="63">
                  <c:v>43.37</c:v>
                </c:pt>
                <c:pt idx="64">
                  <c:v>44.63</c:v>
                </c:pt>
                <c:pt idx="65">
                  <c:v>46.34</c:v>
                </c:pt>
                <c:pt idx="66">
                  <c:v>37.840000000000003</c:v>
                </c:pt>
                <c:pt idx="67">
                  <c:v>38.82</c:v>
                </c:pt>
                <c:pt idx="68">
                  <c:v>40.4</c:v>
                </c:pt>
                <c:pt idx="69">
                  <c:v>42.51</c:v>
                </c:pt>
                <c:pt idx="70">
                  <c:v>17.04</c:v>
                </c:pt>
                <c:pt idx="71">
                  <c:v>19.420000000000002</c:v>
                </c:pt>
                <c:pt idx="72">
                  <c:v>22.86</c:v>
                </c:pt>
                <c:pt idx="73">
                  <c:v>26.93</c:v>
                </c:pt>
              </c:numCache>
            </c:numRef>
          </c:xVal>
          <c:yVal>
            <c:numRef>
              <c:f>('[1]Instanteli_2014-2015-2016'!$D$6:$D$7,'[1]Instanteli_2014-2015-2016'!$D$9:$D$11,'[1]Instanteli_2014-2015-2016'!$D$14:$D$15,'[1]Instanteli_2014-2015-2016'!$D$19:$D$21,'[1]Instanteli_2014-2015-2016'!$D$23:$D$30,'[1]Instanteli_2014-2015-2016'!$D$33:$D$36,'[1]Instanteli_2014-2015-2016'!$D$38:$D$41,'[1]Instanteli_2014-2015-2016'!$D$43:$D$46,'[1]Instanteli_2014-2015-2016'!$D$48:$D$51,'[1]Instanteli_2014-2015-2016'!$D$53:$D$56,'[1]Instanteli_2014-2015-2016'!$D$58:$D$61,'[1]Instanteli_2014-2015-2016'!$D$63:$D$66,'[1]Instanteli_2014-2015-2016'!$D$68:$D$71,'[1]Instanteli_2014-2015-2016'!$D$74:$D$77,'[1]Instanteli_2014-2015-2016'!$D$79:$D$82,'[1]Instanteli_2014-2015-2016'!$D$84:$D$87,'[1]Instanteli_2014-2015-2016'!$D$90:$D$93,'[1]Instanteli_2014-2015-2016'!$D$95:$D$98,'[1]Instanteli_2014-2015-2016'!$D$100:$D$103)</c:f>
              <c:numCache>
                <c:formatCode>General</c:formatCode>
                <c:ptCount val="74"/>
                <c:pt idx="0">
                  <c:v>18.171512878746501</c:v>
                </c:pt>
                <c:pt idx="1">
                  <c:v>29.107673716785701</c:v>
                </c:pt>
                <c:pt idx="2">
                  <c:v>28.2041537884581</c:v>
                </c:pt>
                <c:pt idx="3">
                  <c:v>16.953235654800899</c:v>
                </c:pt>
                <c:pt idx="4">
                  <c:v>23.77275962104526</c:v>
                </c:pt>
                <c:pt idx="5">
                  <c:v>49.663081070436299</c:v>
                </c:pt>
                <c:pt idx="6">
                  <c:v>25.8659118264023</c:v>
                </c:pt>
                <c:pt idx="7">
                  <c:v>23.503395499374129</c:v>
                </c:pt>
                <c:pt idx="8">
                  <c:v>18.439864957817299</c:v>
                </c:pt>
                <c:pt idx="9">
                  <c:v>36.772000217556837</c:v>
                </c:pt>
                <c:pt idx="10">
                  <c:v>34.098973591590699</c:v>
                </c:pt>
                <c:pt idx="11">
                  <c:v>19.214432075916267</c:v>
                </c:pt>
                <c:pt idx="12">
                  <c:v>14.5106478146222</c:v>
                </c:pt>
                <c:pt idx="13">
                  <c:v>20.320108858413999</c:v>
                </c:pt>
                <c:pt idx="14">
                  <c:v>20.068333264125346</c:v>
                </c:pt>
                <c:pt idx="15">
                  <c:v>17.079042713220201</c:v>
                </c:pt>
                <c:pt idx="16">
                  <c:v>13.621402277298765</c:v>
                </c:pt>
                <c:pt idx="17">
                  <c:v>11.2427593282525</c:v>
                </c:pt>
                <c:pt idx="18">
                  <c:v>54.88</c:v>
                </c:pt>
                <c:pt idx="19">
                  <c:v>58.3</c:v>
                </c:pt>
                <c:pt idx="20">
                  <c:v>61.48</c:v>
                </c:pt>
                <c:pt idx="21">
                  <c:v>60.56</c:v>
                </c:pt>
                <c:pt idx="22">
                  <c:v>21.29</c:v>
                </c:pt>
                <c:pt idx="23">
                  <c:v>21.41</c:v>
                </c:pt>
                <c:pt idx="24">
                  <c:v>20.97</c:v>
                </c:pt>
                <c:pt idx="25">
                  <c:v>20.13</c:v>
                </c:pt>
                <c:pt idx="26">
                  <c:v>20.36</c:v>
                </c:pt>
                <c:pt idx="27">
                  <c:v>22.56</c:v>
                </c:pt>
                <c:pt idx="28">
                  <c:v>20.07</c:v>
                </c:pt>
                <c:pt idx="29">
                  <c:v>16.829999999999998</c:v>
                </c:pt>
                <c:pt idx="30">
                  <c:v>16.010000000000002</c:v>
                </c:pt>
                <c:pt idx="31">
                  <c:v>16.600000000000001</c:v>
                </c:pt>
                <c:pt idx="32">
                  <c:v>16.899999999999999</c:v>
                </c:pt>
                <c:pt idx="33">
                  <c:v>15.6</c:v>
                </c:pt>
                <c:pt idx="34">
                  <c:v>10.83</c:v>
                </c:pt>
                <c:pt idx="35">
                  <c:v>10.84</c:v>
                </c:pt>
                <c:pt idx="36">
                  <c:v>12.33</c:v>
                </c:pt>
                <c:pt idx="37">
                  <c:v>13.13</c:v>
                </c:pt>
                <c:pt idx="38">
                  <c:v>12.19</c:v>
                </c:pt>
                <c:pt idx="39">
                  <c:v>13.66</c:v>
                </c:pt>
                <c:pt idx="40">
                  <c:v>12.95</c:v>
                </c:pt>
                <c:pt idx="41">
                  <c:v>13.47</c:v>
                </c:pt>
                <c:pt idx="42">
                  <c:v>11.08</c:v>
                </c:pt>
                <c:pt idx="43">
                  <c:v>12.14</c:v>
                </c:pt>
                <c:pt idx="44">
                  <c:v>10.82</c:v>
                </c:pt>
                <c:pt idx="45">
                  <c:v>10.39</c:v>
                </c:pt>
                <c:pt idx="46">
                  <c:v>22.6</c:v>
                </c:pt>
                <c:pt idx="47">
                  <c:v>20.74</c:v>
                </c:pt>
                <c:pt idx="48">
                  <c:v>22.87</c:v>
                </c:pt>
                <c:pt idx="49">
                  <c:v>20.48</c:v>
                </c:pt>
                <c:pt idx="50">
                  <c:v>45.28</c:v>
                </c:pt>
                <c:pt idx="51">
                  <c:v>41.83</c:v>
                </c:pt>
                <c:pt idx="52">
                  <c:v>38.869999999999997</c:v>
                </c:pt>
                <c:pt idx="53">
                  <c:v>34.76</c:v>
                </c:pt>
                <c:pt idx="54">
                  <c:v>245.5</c:v>
                </c:pt>
                <c:pt idx="55">
                  <c:v>105.32</c:v>
                </c:pt>
                <c:pt idx="56">
                  <c:v>63.69</c:v>
                </c:pt>
                <c:pt idx="57">
                  <c:v>49.51</c:v>
                </c:pt>
                <c:pt idx="58">
                  <c:v>38.32</c:v>
                </c:pt>
                <c:pt idx="59">
                  <c:v>40.58</c:v>
                </c:pt>
                <c:pt idx="60">
                  <c:v>40.619999999999997</c:v>
                </c:pt>
                <c:pt idx="61">
                  <c:v>34.770000000000003</c:v>
                </c:pt>
                <c:pt idx="62">
                  <c:v>28.45</c:v>
                </c:pt>
                <c:pt idx="63">
                  <c:v>25.92</c:v>
                </c:pt>
                <c:pt idx="64">
                  <c:v>21.11</c:v>
                </c:pt>
                <c:pt idx="65">
                  <c:v>19.7</c:v>
                </c:pt>
                <c:pt idx="66">
                  <c:v>25.7</c:v>
                </c:pt>
                <c:pt idx="67">
                  <c:v>24.53</c:v>
                </c:pt>
                <c:pt idx="68">
                  <c:v>26</c:v>
                </c:pt>
                <c:pt idx="69">
                  <c:v>21.28</c:v>
                </c:pt>
                <c:pt idx="70">
                  <c:v>96.92</c:v>
                </c:pt>
                <c:pt idx="71">
                  <c:v>71.209999999999994</c:v>
                </c:pt>
                <c:pt idx="72">
                  <c:v>33.53</c:v>
                </c:pt>
                <c:pt idx="73">
                  <c:v>29.09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0F-49D5-AD0B-56724C6EF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44160"/>
        <c:axId val="205646080"/>
      </c:scatterChart>
      <c:valAx>
        <c:axId val="205644160"/>
        <c:scaling>
          <c:logBase val="10"/>
          <c:orientation val="minMax"/>
          <c:min val="0.1"/>
        </c:scaling>
        <c:delete val="0"/>
        <c:axPos val="b"/>
        <c:majorGridlines>
          <c:spPr>
            <a:ln w="12700">
              <a:solidFill>
                <a:sysClr val="windowText" lastClr="000000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hr-HR" sz="2000"/>
                  <a:t>SD [m/kg</a:t>
                </a:r>
                <a:r>
                  <a:rPr lang="hr-HR" sz="2000" baseline="30000"/>
                  <a:t>2</a:t>
                </a:r>
                <a:r>
                  <a:rPr lang="hr-HR" sz="2000"/>
                  <a:t>]</a:t>
                </a:r>
              </a:p>
            </c:rich>
          </c:tx>
          <c:layout>
            <c:manualLayout>
              <c:xMode val="edge"/>
              <c:yMode val="edge"/>
              <c:x val="0.40090180251683283"/>
              <c:y val="0.9365756969679172"/>
            </c:manualLayout>
          </c:layout>
          <c:overlay val="0"/>
        </c:title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1800" b="0"/>
            </a:pPr>
            <a:endParaRPr lang="en-US"/>
          </a:p>
        </c:txPr>
        <c:crossAx val="205646080"/>
        <c:crosses val="autoZero"/>
        <c:crossBetween val="midCat"/>
      </c:valAx>
      <c:valAx>
        <c:axId val="205646080"/>
        <c:scaling>
          <c:logBase val="10"/>
          <c:orientation val="minMax"/>
          <c:min val="0.1"/>
        </c:scaling>
        <c:delete val="0"/>
        <c:axPos val="l"/>
        <c:majorGridlines>
          <c:spPr>
            <a:ln w="12700">
              <a:solidFill>
                <a:sysClr val="windowText" lastClr="000000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hr-HR" sz="2000"/>
                  <a:t>PVS [mm/s]</a:t>
                </a:r>
              </a:p>
            </c:rich>
          </c:tx>
          <c:layout>
            <c:manualLayout>
              <c:xMode val="edge"/>
              <c:yMode val="edge"/>
              <c:x val="7.1455973928292284E-3"/>
              <c:y val="0.4327457337668677"/>
            </c:manualLayout>
          </c:layout>
          <c:overlay val="0"/>
        </c:title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1800" b="0"/>
            </a:pPr>
            <a:endParaRPr lang="en-US"/>
          </a:p>
        </c:txPr>
        <c:crossAx val="205644160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aseline="0">
          <a:latin typeface="Times New Roman" pitchFamily="18" charset="0"/>
        </a:defRPr>
      </a:pPr>
      <a:endParaRPr lang="en-US"/>
    </a:p>
  </c:txPr>
  <c:printSettings>
    <c:headerFooter/>
    <c:pageMargins b="0.750000000000006" l="0.70000000000000062" r="0.70000000000000062" t="0.750000000000006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Dijagram ovisnosti</a:t>
            </a:r>
            <a:r>
              <a:rPr lang="hr-HR" sz="1800" b="1" i="0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nastalog pro</a:t>
            </a:r>
            <a:r>
              <a:rPr lang="hr-HR" sz="1800" b="1" i="0" baseline="0">
                <a:latin typeface="Times New Roman" pitchFamily="18" charset="0"/>
                <a:cs typeface="Times New Roman" pitchFamily="18" charset="0"/>
              </a:rPr>
              <a:t>dubljenja</a:t>
            </a: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hr-HR" sz="1800" b="1" i="0" baseline="0">
                <a:latin typeface="Times New Roman" pitchFamily="18" charset="0"/>
                <a:cs typeface="Times New Roman" pitchFamily="18" charset="0"/>
              </a:rPr>
              <a:t>L</a:t>
            </a:r>
            <a:r>
              <a:rPr lang="hr-HR" sz="1800" b="1" i="0" baseline="-25000">
                <a:latin typeface="Times New Roman" pitchFamily="18" charset="0"/>
                <a:cs typeface="Times New Roman" pitchFamily="18" charset="0"/>
              </a:rPr>
              <a:t>pr1</a:t>
            </a: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 [m]</a:t>
            </a:r>
            <a:r>
              <a:rPr lang="hr-HR" sz="1800" b="1" i="0" baseline="0">
                <a:latin typeface="Times New Roman" pitchFamily="18" charset="0"/>
                <a:cs typeface="Times New Roman" pitchFamily="18" charset="0"/>
              </a:rPr>
              <a:t> o</a:t>
            </a:r>
            <a:endParaRPr lang="hr-HR" sz="1800">
              <a:latin typeface="Times New Roman" pitchFamily="18" charset="0"/>
              <a:cs typeface="Times New Roman" pitchFamily="18" charset="0"/>
            </a:endParaRPr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 eksploziv</a:t>
            </a:r>
            <a:r>
              <a:rPr lang="hr-HR" sz="1800" b="1" i="0" baseline="0">
                <a:latin typeface="Times New Roman" pitchFamily="18" charset="0"/>
                <a:cs typeface="Times New Roman" pitchFamily="18" charset="0"/>
              </a:rPr>
              <a:t>nog punjenja</a:t>
            </a: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 Q [kg]</a:t>
            </a:r>
            <a:r>
              <a:rPr lang="en-US" sz="1800" baseline="0">
                <a:latin typeface="Times New Roman" pitchFamily="18" charset="0"/>
                <a:cs typeface="Times New Roman" pitchFamily="18" charset="0"/>
              </a:rPr>
              <a:t> - </a:t>
            </a:r>
            <a:r>
              <a:rPr lang="hr-HR" sz="1800" baseline="0">
                <a:latin typeface="Times New Roman" pitchFamily="18" charset="0"/>
                <a:cs typeface="Times New Roman" pitchFamily="18" charset="0"/>
              </a:rPr>
              <a:t>Pakaex</a:t>
            </a:r>
          </a:p>
          <a:p>
            <a:pPr>
              <a:defRPr sz="1800" baseline="0"/>
            </a:pPr>
            <a:endParaRPr lang="en-US" sz="1800" baseline="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22732289739723224"/>
          <c:y val="4.42688594265670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31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'Ovis. kol. eksp. o proš.-14-0'!$X$27:$AE$27</c:f>
              <c:strCache>
                <c:ptCount val="1"/>
                <c:pt idx="0">
                  <c:v>Dijagram ovisnosti količine eksploziva Q [kg] i nastalog produbljenja Lpr1 [dm3] - PAKAEX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25935370788774953"/>
                  <c:y val="0.15039116584322945"/>
                </c:manualLayout>
              </c:layout>
              <c:numFmt formatCode="General" sourceLinked="0"/>
            </c:trendlineLbl>
          </c:trendline>
          <c:xVal>
            <c:numRef>
              <c:f>'Ovis. kol. eksp. o proš.-14-0'!$M$11:$M$14</c:f>
              <c:numCache>
                <c:formatCode>0.00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</c:numCache>
            </c:numRef>
          </c:xVal>
          <c:yVal>
            <c:numRef>
              <c:f>'Ovis. kol. eksp. o proš.-14-0'!$U$11:$U$14</c:f>
              <c:numCache>
                <c:formatCode>0.00</c:formatCode>
                <c:ptCount val="4"/>
                <c:pt idx="0">
                  <c:v>0.43</c:v>
                </c:pt>
                <c:pt idx="1">
                  <c:v>0.4</c:v>
                </c:pt>
                <c:pt idx="2">
                  <c:v>0.34</c:v>
                </c:pt>
                <c:pt idx="3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94-4D45-BC35-D600718B4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66144"/>
        <c:axId val="201368320"/>
      </c:scatterChart>
      <c:valAx>
        <c:axId val="201366144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1368320"/>
        <c:crosses val="autoZero"/>
        <c:crossBetween val="midCat"/>
      </c:valAx>
      <c:valAx>
        <c:axId val="201368320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/>
                  <a:t>L</a:t>
                </a:r>
                <a:r>
                  <a:rPr lang="hr-HR" sz="1400" baseline="-25000"/>
                  <a:t>pr1</a:t>
                </a:r>
                <a:r>
                  <a:rPr lang="hr-HR" sz="1400"/>
                  <a:t> [m]</a:t>
                </a:r>
              </a:p>
            </c:rich>
          </c:tx>
          <c:layout>
            <c:manualLayout>
              <c:xMode val="edge"/>
              <c:yMode val="edge"/>
              <c:x val="2.0888558296816948E-2"/>
              <c:y val="0.47434992710403001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crossAx val="201366144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="1" i="0" baseline="0"/>
              <a:t>Dijagram ovisnosti</a:t>
            </a:r>
            <a:r>
              <a:rPr lang="hr-HR" sz="1800" b="1" i="0" baseline="0"/>
              <a:t> </a:t>
            </a:r>
            <a:r>
              <a:rPr lang="en-US" sz="1800" b="1" i="0" baseline="0"/>
              <a:t>nastalog pro</a:t>
            </a:r>
            <a:r>
              <a:rPr lang="hr-HR" sz="1800" b="1" i="0" baseline="0"/>
              <a:t>dubljenja</a:t>
            </a:r>
            <a:r>
              <a:rPr lang="en-US" sz="1800" b="1" i="0" baseline="0"/>
              <a:t> </a:t>
            </a:r>
            <a:r>
              <a:rPr lang="hr-HR" sz="1800" b="1" i="0" baseline="0"/>
              <a:t>L</a:t>
            </a:r>
            <a:r>
              <a:rPr lang="hr-HR" sz="1800" b="1" i="0" baseline="-25000"/>
              <a:t>pr</a:t>
            </a:r>
            <a:r>
              <a:rPr lang="hr-HR" sz="1800" b="1" i="0" baseline="0"/>
              <a:t> </a:t>
            </a:r>
            <a:r>
              <a:rPr lang="en-US" sz="1800" b="1" i="0" baseline="0"/>
              <a:t>[m]</a:t>
            </a:r>
            <a:r>
              <a:rPr lang="hr-HR" sz="1800" b="1" i="0" baseline="0"/>
              <a:t> o</a:t>
            </a:r>
            <a:endParaRPr lang="hr-HR" sz="1800"/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baseline="0"/>
              <a:t> eksploziv</a:t>
            </a:r>
            <a:r>
              <a:rPr lang="hr-HR" sz="1800" b="1" i="0" baseline="0"/>
              <a:t>nog punjenja</a:t>
            </a:r>
            <a:r>
              <a:rPr lang="en-US" sz="1800" b="1" i="0" baseline="0"/>
              <a:t> Q [kg]</a:t>
            </a:r>
            <a:r>
              <a:rPr lang="hr-HR" sz="1800" b="1" i="0" baseline="0"/>
              <a:t> </a:t>
            </a:r>
            <a:r>
              <a:rPr lang="en-US" sz="1800" baseline="0"/>
              <a:t>- </a:t>
            </a:r>
            <a:r>
              <a:rPr lang="hr-HR" sz="1800" baseline="0"/>
              <a:t>Permonex V19 i Pakaex</a:t>
            </a:r>
          </a:p>
          <a:p>
            <a:pPr>
              <a:defRPr sz="1800" baseline="0"/>
            </a:pPr>
            <a:endParaRPr lang="en-US" sz="1800" baseline="0"/>
          </a:p>
        </c:rich>
      </c:tx>
      <c:layout>
        <c:manualLayout>
          <c:xMode val="edge"/>
          <c:yMode val="edge"/>
          <c:x val="0.18794535434095813"/>
          <c:y val="4.244430512064757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37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'Ovis. kol. eksp. o proš.-14-0'!$X$27:$AE$27</c:f>
              <c:strCache>
                <c:ptCount val="1"/>
                <c:pt idx="0">
                  <c:v>Dijagram ovisnosti količine eksploziva Q [kg] i nastalog produbljenja Lpr1 [dm3] - PAKAEX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</c:spPr>
          </c:marker>
          <c:trendline>
            <c:spPr>
              <a:ln w="31750">
                <a:solidFill>
                  <a:srgbClr val="0070C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35862394172673134"/>
                  <c:y val="0.34025735523116379"/>
                </c:manualLayout>
              </c:layout>
              <c:tx>
                <c:rich>
                  <a:bodyPr/>
                  <a:lstStyle/>
                  <a:p>
                    <a:pPr>
                      <a:defRPr sz="1600" baseline="0">
                        <a:solidFill>
                          <a:srgbClr val="0070C0"/>
                        </a:solidFill>
                      </a:defRPr>
                    </a:pPr>
                    <a:r>
                      <a:rPr lang="hr-HR" sz="1200" b="1" i="0" u="none" strike="noStrike" baseline="0"/>
                      <a:t>L</a:t>
                    </a:r>
                    <a:r>
                      <a:rPr lang="hr-HR" sz="1200" b="1" i="0" u="none" strike="noStrike" baseline="-25000"/>
                      <a:t>pr</a:t>
                    </a:r>
                    <a:r>
                      <a:rPr lang="en-US" baseline="0"/>
                      <a:t>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4424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0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5598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98</a:t>
                    </a:r>
                    <a:endParaRPr lang="hr-HR" baseline="0"/>
                  </a:p>
                  <a:p>
                    <a:pPr>
                      <a:defRPr sz="1600" baseline="0">
                        <a:solidFill>
                          <a:srgbClr val="0070C0"/>
                        </a:solidFill>
                      </a:defRPr>
                    </a:pPr>
                    <a:r>
                      <a:rPr lang="hr-HR" baseline="0"/>
                      <a:t>PAKAEX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'Ovis. kol. eksp. o proš.-14-0'!$M$11:$M$14</c:f>
              <c:numCache>
                <c:formatCode>0.00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</c:numCache>
            </c:numRef>
          </c:xVal>
          <c:yVal>
            <c:numRef>
              <c:f>'Ovis. kol. eksp. o proš.-14-0'!$U$11:$U$14</c:f>
              <c:numCache>
                <c:formatCode>0.00</c:formatCode>
                <c:ptCount val="4"/>
                <c:pt idx="0">
                  <c:v>0.43</c:v>
                </c:pt>
                <c:pt idx="1">
                  <c:v>0.4</c:v>
                </c:pt>
                <c:pt idx="2">
                  <c:v>0.34</c:v>
                </c:pt>
                <c:pt idx="3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54-40CB-84BC-75B35E875909}"/>
            </c:ext>
          </c:extLst>
        </c:ser>
        <c:ser>
          <c:idx val="1"/>
          <c:order val="1"/>
          <c:tx>
            <c:strRef>
              <c:f>'Ovis. kol. eksp. o proš.-14-0'!$X$25:$AF$25</c:f>
              <c:strCache>
                <c:ptCount val="1"/>
                <c:pt idx="0">
                  <c:v>Dijagram ovisnosti količine eksploziva Q [kg] i nastalog produbljenja Lpr1 [dm3] - PERMONEX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</c:spPr>
          </c:marker>
          <c:trendline>
            <c:spPr>
              <a:ln w="31750">
                <a:solidFill>
                  <a:srgbClr val="FF000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23273251262329964"/>
                  <c:y val="0.24137352113883837"/>
                </c:manualLayout>
              </c:layout>
              <c:tx>
                <c:rich>
                  <a:bodyPr/>
                  <a:lstStyle/>
                  <a:p>
                    <a:pPr>
                      <a:defRPr sz="1600" baseline="0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L</a:t>
                    </a:r>
                    <a:r>
                      <a:rPr lang="hr-HR" baseline="-25000"/>
                      <a:t>pr</a:t>
                    </a:r>
                    <a:r>
                      <a:rPr lang="en-US" baseline="0"/>
                      <a:t>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4112</a:t>
                    </a:r>
                    <a:r>
                      <a:rPr lang="hr-HR" baseline="0"/>
                      <a:t> Q </a:t>
                    </a:r>
                    <a:r>
                      <a:rPr lang="en-US" baseline="30000"/>
                      <a:t>0</a:t>
                    </a:r>
                    <a:r>
                      <a:rPr lang="hr-HR" baseline="30000"/>
                      <a:t>,</a:t>
                    </a:r>
                    <a:r>
                      <a:rPr lang="en-US" baseline="30000"/>
                      <a:t>6249</a:t>
                    </a:r>
                    <a:r>
                      <a:rPr lang="en-US" baseline="0"/>
                      <a:t>
R² = 0</a:t>
                    </a:r>
                    <a:r>
                      <a:rPr lang="hr-HR" baseline="0"/>
                      <a:t>,</a:t>
                    </a:r>
                    <a:r>
                      <a:rPr lang="en-US" baseline="0"/>
                      <a:t>83</a:t>
                    </a:r>
                    <a:endParaRPr lang="hr-HR" baseline="0"/>
                  </a:p>
                  <a:p>
                    <a:pPr>
                      <a:defRPr sz="1600" baseline="0">
                        <a:solidFill>
                          <a:srgbClr val="FF0000"/>
                        </a:solidFill>
                      </a:defRPr>
                    </a:pPr>
                    <a:r>
                      <a:rPr lang="hr-HR" baseline="0"/>
                      <a:t>PERMONEX V19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('Ovis. kol. eksp. o proš.-14-0'!$M$9:$M$10,'Ovis. kol. eksp. o proš.-14-0'!$M$15:$M$18)</c:f>
              <c:numCache>
                <c:formatCode>0.00</c:formatCode>
                <c:ptCount val="6"/>
                <c:pt idx="0">
                  <c:v>1.25</c:v>
                </c:pt>
                <c:pt idx="1">
                  <c:v>0.5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('Ovis. kol. eksp. o proš.-14-0'!$U$9:$U$10,'Ovis. kol. eksp. o proš.-14-0'!$U$15:$U$18)</c:f>
              <c:numCache>
                <c:formatCode>0.00</c:formatCode>
                <c:ptCount val="6"/>
                <c:pt idx="0">
                  <c:v>0.4</c:v>
                </c:pt>
                <c:pt idx="1">
                  <c:v>0.27</c:v>
                </c:pt>
                <c:pt idx="2">
                  <c:v>0.22</c:v>
                </c:pt>
                <c:pt idx="3">
                  <c:v>0.28000000000000003</c:v>
                </c:pt>
                <c:pt idx="4">
                  <c:v>0.42</c:v>
                </c:pt>
                <c:pt idx="5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54-40CB-84BC-75B35E875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48064"/>
        <c:axId val="201470720"/>
      </c:scatterChart>
      <c:valAx>
        <c:axId val="201448064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1470720"/>
        <c:crosses val="autoZero"/>
        <c:crossBetween val="midCat"/>
      </c:valAx>
      <c:valAx>
        <c:axId val="201470720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/>
                  <a:t>L</a:t>
                </a:r>
                <a:r>
                  <a:rPr lang="hr-HR" sz="1400" baseline="-25000"/>
                  <a:t>pr</a:t>
                </a:r>
                <a:r>
                  <a:rPr lang="hr-HR" sz="1400"/>
                  <a:t> [m]</a:t>
                </a:r>
              </a:p>
            </c:rich>
          </c:tx>
          <c:layout>
            <c:manualLayout>
              <c:xMode val="edge"/>
              <c:yMode val="edge"/>
              <c:x val="2.0888558296816948E-2"/>
              <c:y val="0.47434992710403012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crossAx val="201448064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aseline="0"/>
            </a:pPr>
            <a:r>
              <a:rPr lang="en-US" sz="1800" baseline="0"/>
              <a:t>Dijagram ovisnosti</a:t>
            </a:r>
            <a:r>
              <a:rPr lang="hr-HR" sz="1800" baseline="0"/>
              <a:t> </a:t>
            </a:r>
            <a:r>
              <a:rPr lang="en-US" sz="1800" b="1" i="0" u="none" strike="noStrike" baseline="0"/>
              <a:t>nastalog pr</a:t>
            </a:r>
            <a:r>
              <a:rPr lang="hr-HR" sz="1800" b="1" i="0" u="none" strike="noStrike" baseline="0"/>
              <a:t>oširenja</a:t>
            </a:r>
            <a:r>
              <a:rPr lang="en-US" sz="1800" b="1" i="0" u="none" strike="noStrike" baseline="0"/>
              <a:t> </a:t>
            </a:r>
            <a:r>
              <a:rPr lang="hr-HR" sz="1800" b="1" i="0" u="none" strike="noStrike" baseline="0"/>
              <a:t>L</a:t>
            </a:r>
            <a:r>
              <a:rPr lang="hr-HR" sz="1800" b="1" i="0" u="none" strike="noStrike" baseline="-25000"/>
              <a:t>pr2</a:t>
            </a:r>
            <a:r>
              <a:rPr lang="en-US" sz="1800" b="1" i="0" u="none" strike="noStrike" baseline="0"/>
              <a:t> [m]</a:t>
            </a:r>
            <a:r>
              <a:rPr lang="hr-HR" sz="1800" b="1" i="0" u="none" strike="noStrike" baseline="0"/>
              <a:t> o</a:t>
            </a:r>
          </a:p>
          <a:p>
            <a:pPr>
              <a:defRPr sz="1800" baseline="0"/>
            </a:pPr>
            <a:r>
              <a:rPr lang="hr-HR" sz="1800" b="1" i="0" u="none" strike="noStrike" baseline="0"/>
              <a:t>masi</a:t>
            </a:r>
            <a:r>
              <a:rPr lang="en-US" sz="1800" b="1" i="0" u="none" strike="noStrike" baseline="0"/>
              <a:t> eksploziv</a:t>
            </a:r>
            <a:r>
              <a:rPr lang="hr-HR" sz="1800" b="1" i="0" u="none" strike="noStrike" baseline="0"/>
              <a:t>nog punjenja</a:t>
            </a:r>
            <a:r>
              <a:rPr lang="en-US" sz="1800" b="1" i="0" u="none" strike="noStrike" baseline="0"/>
              <a:t> Q [kg] </a:t>
            </a:r>
            <a:r>
              <a:rPr lang="en-US" sz="1800" baseline="0"/>
              <a:t>- P</a:t>
            </a:r>
            <a:r>
              <a:rPr lang="hr-HR" sz="1800" baseline="0"/>
              <a:t>ermonex V19</a:t>
            </a:r>
          </a:p>
          <a:p>
            <a:pPr>
              <a:defRPr sz="1800" baseline="0"/>
            </a:pPr>
            <a:endParaRPr lang="en-US" sz="1800" baseline="0"/>
          </a:p>
        </c:rich>
      </c:tx>
      <c:layout>
        <c:manualLayout>
          <c:xMode val="edge"/>
          <c:yMode val="edge"/>
          <c:x val="0.21169970697238091"/>
          <c:y val="4.233425719951903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257851705633768E-2"/>
          <c:y val="0.16151169810237431"/>
          <c:w val="0.73073840103240584"/>
          <c:h val="0.72388328188104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'Ovis. kol. eksp. o proš.-14-0'!$AQ$25:$AY$25</c:f>
              <c:strCache>
                <c:ptCount val="1"/>
                <c:pt idx="0">
                  <c:v>Dijagram ovisnosti količine eksploziva Q [kg] i nastalog proširenja Lpr2 [dm3] - PERMONEX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0.18431540017547657"/>
                  <c:y val="0.12376564689524876"/>
                </c:manualLayout>
              </c:layout>
              <c:numFmt formatCode="General" sourceLinked="0"/>
            </c:trendlineLbl>
          </c:trendline>
          <c:xVal>
            <c:numRef>
              <c:f>('Ovis. kol. eksp. o proš.-14-0'!$M$9:$M$10,'Ovis. kol. eksp. o proš.-14-0'!$M$15:$M$18)</c:f>
              <c:numCache>
                <c:formatCode>0.00</c:formatCode>
                <c:ptCount val="6"/>
                <c:pt idx="0">
                  <c:v>1.25</c:v>
                </c:pt>
                <c:pt idx="1">
                  <c:v>0.5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('Ovis. kol. eksp. o proš.-14-0'!$V$9:$V$10,'Ovis. kol. eksp. o proš.-14-0'!$V$15:$V$18)</c:f>
              <c:numCache>
                <c:formatCode>0.0000</c:formatCode>
                <c:ptCount val="6"/>
                <c:pt idx="0">
                  <c:v>1.1930000000000001</c:v>
                </c:pt>
                <c:pt idx="1">
                  <c:v>1.006</c:v>
                </c:pt>
                <c:pt idx="2">
                  <c:v>0.88100000000000001</c:v>
                </c:pt>
                <c:pt idx="3">
                  <c:v>1.0960000000000001</c:v>
                </c:pt>
                <c:pt idx="4">
                  <c:v>1.129</c:v>
                </c:pt>
                <c:pt idx="5">
                  <c:v>1.1399999999999999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C2-4558-8E85-17F78B30A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99776"/>
        <c:axId val="201501696"/>
      </c:scatterChart>
      <c:valAx>
        <c:axId val="201499776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hr-HR" sz="1400" baseline="0"/>
                  <a:t>Q [kg]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1501696"/>
        <c:crosses val="autoZero"/>
        <c:crossBetween val="midCat"/>
      </c:valAx>
      <c:valAx>
        <c:axId val="201501696"/>
        <c:scaling>
          <c:orientation val="minMax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hr-HR" sz="1400"/>
                  <a:t>L</a:t>
                </a:r>
                <a:r>
                  <a:rPr lang="hr-HR" sz="1400" baseline="-25000"/>
                  <a:t>pr2</a:t>
                </a:r>
                <a:r>
                  <a:rPr lang="hr-HR" sz="1400"/>
                  <a:t> [m]</a:t>
                </a:r>
              </a:p>
            </c:rich>
          </c:tx>
          <c:layout>
            <c:manualLayout>
              <c:xMode val="edge"/>
              <c:yMode val="edge"/>
              <c:x val="2.0888558296816948E-2"/>
              <c:y val="0.47434992710403001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crossAx val="20149977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200" b="1" i="0" baseline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10" Type="http://schemas.openxmlformats.org/officeDocument/2006/relationships/chart" Target="../charts/chart61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27433</xdr:colOff>
      <xdr:row>3</xdr:row>
      <xdr:rowOff>14684</xdr:rowOff>
    </xdr:from>
    <xdr:to>
      <xdr:col>28</xdr:col>
      <xdr:colOff>537882</xdr:colOff>
      <xdr:row>31</xdr:row>
      <xdr:rowOff>201705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72257</xdr:colOff>
      <xdr:row>2</xdr:row>
      <xdr:rowOff>630447</xdr:rowOff>
    </xdr:from>
    <xdr:to>
      <xdr:col>28</xdr:col>
      <xdr:colOff>582706</xdr:colOff>
      <xdr:row>31</xdr:row>
      <xdr:rowOff>150718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20408</xdr:colOff>
      <xdr:row>12</xdr:row>
      <xdr:rowOff>17691</xdr:rowOff>
    </xdr:from>
    <xdr:to>
      <xdr:col>38</xdr:col>
      <xdr:colOff>530676</xdr:colOff>
      <xdr:row>52</xdr:row>
      <xdr:rowOff>122466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544286</xdr:colOff>
      <xdr:row>26</xdr:row>
      <xdr:rowOff>161991</xdr:rowOff>
    </xdr:from>
    <xdr:to>
      <xdr:col>18</xdr:col>
      <xdr:colOff>769277</xdr:colOff>
      <xdr:row>67</xdr:row>
      <xdr:rowOff>158939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6282</xdr:colOff>
      <xdr:row>69</xdr:row>
      <xdr:rowOff>44823</xdr:rowOff>
    </xdr:from>
    <xdr:to>
      <xdr:col>19</xdr:col>
      <xdr:colOff>61583</xdr:colOff>
      <xdr:row>110</xdr:row>
      <xdr:rowOff>40410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19889</xdr:colOff>
      <xdr:row>111</xdr:row>
      <xdr:rowOff>89648</xdr:rowOff>
    </xdr:from>
    <xdr:to>
      <xdr:col>19</xdr:col>
      <xdr:colOff>571500</xdr:colOff>
      <xdr:row>155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758</xdr:colOff>
      <xdr:row>27</xdr:row>
      <xdr:rowOff>0</xdr:rowOff>
    </xdr:from>
    <xdr:to>
      <xdr:col>39</xdr:col>
      <xdr:colOff>415370</xdr:colOff>
      <xdr:row>67</xdr:row>
      <xdr:rowOff>160233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296033</xdr:colOff>
      <xdr:row>69</xdr:row>
      <xdr:rowOff>44823</xdr:rowOff>
    </xdr:from>
    <xdr:to>
      <xdr:col>39</xdr:col>
      <xdr:colOff>415370</xdr:colOff>
      <xdr:row>110</xdr:row>
      <xdr:rowOff>41771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296033</xdr:colOff>
      <xdr:row>111</xdr:row>
      <xdr:rowOff>89647</xdr:rowOff>
    </xdr:from>
    <xdr:to>
      <xdr:col>39</xdr:col>
      <xdr:colOff>415370</xdr:colOff>
      <xdr:row>152</xdr:row>
      <xdr:rowOff>86595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0</xdr:colOff>
      <xdr:row>27</xdr:row>
      <xdr:rowOff>0</xdr:rowOff>
    </xdr:from>
    <xdr:to>
      <xdr:col>61</xdr:col>
      <xdr:colOff>50930</xdr:colOff>
      <xdr:row>68</xdr:row>
      <xdr:rowOff>4370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69</xdr:row>
      <xdr:rowOff>0</xdr:rowOff>
    </xdr:from>
    <xdr:to>
      <xdr:col>61</xdr:col>
      <xdr:colOff>50064</xdr:colOff>
      <xdr:row>109</xdr:row>
      <xdr:rowOff>152812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110</xdr:row>
      <xdr:rowOff>161192</xdr:rowOff>
    </xdr:from>
    <xdr:to>
      <xdr:col>61</xdr:col>
      <xdr:colOff>50064</xdr:colOff>
      <xdr:row>151</xdr:row>
      <xdr:rowOff>152812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12368</xdr:colOff>
      <xdr:row>5</xdr:row>
      <xdr:rowOff>20411</xdr:rowOff>
    </xdr:from>
    <xdr:to>
      <xdr:col>44</xdr:col>
      <xdr:colOff>488117</xdr:colOff>
      <xdr:row>26</xdr:row>
      <xdr:rowOff>171859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239</xdr:colOff>
      <xdr:row>26</xdr:row>
      <xdr:rowOff>9590</xdr:rowOff>
    </xdr:from>
    <xdr:to>
      <xdr:col>19</xdr:col>
      <xdr:colOff>582705</xdr:colOff>
      <xdr:row>69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1624</xdr:colOff>
      <xdr:row>26</xdr:row>
      <xdr:rowOff>-1</xdr:rowOff>
    </xdr:from>
    <xdr:to>
      <xdr:col>41</xdr:col>
      <xdr:colOff>86591</xdr:colOff>
      <xdr:row>69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1615</xdr:colOff>
      <xdr:row>71</xdr:row>
      <xdr:rowOff>145200</xdr:rowOff>
    </xdr:from>
    <xdr:to>
      <xdr:col>29</xdr:col>
      <xdr:colOff>312963</xdr:colOff>
      <xdr:row>114</xdr:row>
      <xdr:rowOff>134836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24741</xdr:colOff>
      <xdr:row>27</xdr:row>
      <xdr:rowOff>6128</xdr:rowOff>
    </xdr:from>
    <xdr:to>
      <xdr:col>19</xdr:col>
      <xdr:colOff>658090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832896</xdr:colOff>
      <xdr:row>26</xdr:row>
      <xdr:rowOff>17318</xdr:rowOff>
    </xdr:from>
    <xdr:to>
      <xdr:col>42</xdr:col>
      <xdr:colOff>294408</xdr:colOff>
      <xdr:row>69</xdr:row>
      <xdr:rowOff>34637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581688</xdr:colOff>
      <xdr:row>73</xdr:row>
      <xdr:rowOff>141820</xdr:rowOff>
    </xdr:from>
    <xdr:to>
      <xdr:col>30</xdr:col>
      <xdr:colOff>367394</xdr:colOff>
      <xdr:row>116</xdr:row>
      <xdr:rowOff>139784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19889</xdr:colOff>
      <xdr:row>158</xdr:row>
      <xdr:rowOff>20374</xdr:rowOff>
    </xdr:from>
    <xdr:to>
      <xdr:col>21</xdr:col>
      <xdr:colOff>176893</xdr:colOff>
      <xdr:row>199</xdr:row>
      <xdr:rowOff>122464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19</xdr:col>
      <xdr:colOff>711887</xdr:colOff>
      <xdr:row>110</xdr:row>
      <xdr:rowOff>114050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71</xdr:row>
      <xdr:rowOff>0</xdr:rowOff>
    </xdr:from>
    <xdr:to>
      <xdr:col>41</xdr:col>
      <xdr:colOff>580459</xdr:colOff>
      <xdr:row>110</xdr:row>
      <xdr:rowOff>120452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17318</xdr:colOff>
      <xdr:row>70</xdr:row>
      <xdr:rowOff>17317</xdr:rowOff>
    </xdr:from>
    <xdr:to>
      <xdr:col>63</xdr:col>
      <xdr:colOff>48892</xdr:colOff>
      <xdr:row>111</xdr:row>
      <xdr:rowOff>63454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6282</xdr:colOff>
      <xdr:row>114</xdr:row>
      <xdr:rowOff>44823</xdr:rowOff>
    </xdr:from>
    <xdr:to>
      <xdr:col>19</xdr:col>
      <xdr:colOff>675409</xdr:colOff>
      <xdr:row>155</xdr:row>
      <xdr:rowOff>40410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590441</xdr:colOff>
      <xdr:row>114</xdr:row>
      <xdr:rowOff>27504</xdr:rowOff>
    </xdr:from>
    <xdr:to>
      <xdr:col>42</xdr:col>
      <xdr:colOff>0</xdr:colOff>
      <xdr:row>155</xdr:row>
      <xdr:rowOff>24452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4653</xdr:colOff>
      <xdr:row>158</xdr:row>
      <xdr:rowOff>26866</xdr:rowOff>
    </xdr:from>
    <xdr:to>
      <xdr:col>43</xdr:col>
      <xdr:colOff>285750</xdr:colOff>
      <xdr:row>199</xdr:row>
      <xdr:rowOff>142873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588819</xdr:colOff>
      <xdr:row>114</xdr:row>
      <xdr:rowOff>17318</xdr:rowOff>
    </xdr:from>
    <xdr:to>
      <xdr:col>63</xdr:col>
      <xdr:colOff>32746</xdr:colOff>
      <xdr:row>155</xdr:row>
      <xdr:rowOff>14266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7513</xdr:colOff>
      <xdr:row>158</xdr:row>
      <xdr:rowOff>41131</xdr:rowOff>
    </xdr:from>
    <xdr:to>
      <xdr:col>65</xdr:col>
      <xdr:colOff>309563</xdr:colOff>
      <xdr:row>199</xdr:row>
      <xdr:rowOff>119062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557646</xdr:colOff>
      <xdr:row>7</xdr:row>
      <xdr:rowOff>261939</xdr:rowOff>
    </xdr:from>
    <xdr:to>
      <xdr:col>72</xdr:col>
      <xdr:colOff>23813</xdr:colOff>
      <xdr:row>59</xdr:row>
      <xdr:rowOff>10206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23133</xdr:rowOff>
    </xdr:from>
    <xdr:to>
      <xdr:col>30</xdr:col>
      <xdr:colOff>244929</xdr:colOff>
      <xdr:row>46</xdr:row>
      <xdr:rowOff>68036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504826</xdr:colOff>
      <xdr:row>8</xdr:row>
      <xdr:rowOff>142875</xdr:rowOff>
    </xdr:from>
    <xdr:to>
      <xdr:col>64</xdr:col>
      <xdr:colOff>500062</xdr:colOff>
      <xdr:row>48</xdr:row>
      <xdr:rowOff>1190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209549</xdr:colOff>
      <xdr:row>24</xdr:row>
      <xdr:rowOff>95250</xdr:rowOff>
    </xdr:from>
    <xdr:to>
      <xdr:col>61</xdr:col>
      <xdr:colOff>66674</xdr:colOff>
      <xdr:row>24</xdr:row>
      <xdr:rowOff>95250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SpPr>
          <a:spLocks noChangeShapeType="1"/>
        </xdr:cNvSpPr>
      </xdr:nvSpPr>
      <xdr:spPr bwMode="auto">
        <a:xfrm>
          <a:off x="28755974" y="5057775"/>
          <a:ext cx="9001125" cy="0"/>
        </a:xfrm>
        <a:prstGeom prst="line">
          <a:avLst/>
        </a:prstGeom>
        <a:noFill/>
        <a:ln w="28575">
          <a:solidFill>
            <a:schemeClr val="accent6"/>
          </a:solidFill>
          <a:round/>
          <a:headEnd/>
          <a:tailEnd/>
        </a:ln>
      </xdr:spPr>
    </xdr:sp>
    <xdr:clientData/>
  </xdr:twoCellAnchor>
  <xdr:twoCellAnchor>
    <xdr:from>
      <xdr:col>10</xdr:col>
      <xdr:colOff>390931</xdr:colOff>
      <xdr:row>56</xdr:row>
      <xdr:rowOff>145675</xdr:rowOff>
    </xdr:from>
    <xdr:to>
      <xdr:col>34</xdr:col>
      <xdr:colOff>87353</xdr:colOff>
      <xdr:row>102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0.02774</cdr:x>
      <cdr:y>0.37413</cdr:y>
    </cdr:from>
    <cdr:to>
      <cdr:x>0.06114</cdr:x>
      <cdr:y>0.40367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3841" y="2457075"/>
          <a:ext cx="401967" cy="1939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hr-HR" sz="1200" b="1" i="0" u="none" strike="noStrike" baseline="0">
              <a:solidFill>
                <a:schemeClr val="accent6"/>
              </a:solidFill>
              <a:latin typeface="Times New Roman" pitchFamily="18" charset="0"/>
              <a:cs typeface="Times New Roman" pitchFamily="18" charset="0"/>
            </a:rPr>
            <a:t>50.00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0.03811</cdr:x>
      <cdr:y>0.36161</cdr:y>
    </cdr:from>
    <cdr:to>
      <cdr:x>0.06649</cdr:x>
      <cdr:y>0.44345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1959" y="2723031"/>
          <a:ext cx="403411" cy="6163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hr-HR" sz="1800" b="0" i="0" u="none" strike="noStrike" baseline="0">
              <a:solidFill>
                <a:schemeClr val="accent6"/>
              </a:solidFill>
              <a:latin typeface="Times New Roman" pitchFamily="18" charset="0"/>
              <a:cs typeface="Times New Roman" pitchFamily="18" charset="0"/>
            </a:rPr>
            <a:t>50</a:t>
          </a:r>
        </a:p>
      </cdr:txBody>
    </cdr:sp>
  </cdr:relSizeAnchor>
  <cdr:relSizeAnchor xmlns:cdr="http://schemas.openxmlformats.org/drawingml/2006/chartDrawing">
    <cdr:from>
      <cdr:x>0.06727</cdr:x>
      <cdr:y>0.38542</cdr:y>
    </cdr:from>
    <cdr:to>
      <cdr:x>0.82935</cdr:x>
      <cdr:y>0.3869</cdr:y>
    </cdr:to>
    <cdr:sp macro="" textlink="">
      <cdr:nvSpPr>
        <cdr:cNvPr id="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956576" y="2902325"/>
          <a:ext cx="10836089" cy="1120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8575">
          <a:solidFill>
            <a:srgbClr val="F79646"/>
          </a:solidFill>
          <a:round/>
          <a:headEnd/>
          <a:tailEnd/>
        </a:ln>
      </cdr:spPr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20408</xdr:colOff>
      <xdr:row>12</xdr:row>
      <xdr:rowOff>17691</xdr:rowOff>
    </xdr:from>
    <xdr:to>
      <xdr:col>38</xdr:col>
      <xdr:colOff>530676</xdr:colOff>
      <xdr:row>52</xdr:row>
      <xdr:rowOff>122466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544407</xdr:colOff>
      <xdr:row>29</xdr:row>
      <xdr:rowOff>161991</xdr:rowOff>
    </xdr:from>
    <xdr:to>
      <xdr:col>18</xdr:col>
      <xdr:colOff>778204</xdr:colOff>
      <xdr:row>72</xdr:row>
      <xdr:rowOff>101309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544286</xdr:colOff>
      <xdr:row>74</xdr:row>
      <xdr:rowOff>13607</xdr:rowOff>
    </xdr:from>
    <xdr:to>
      <xdr:col>18</xdr:col>
      <xdr:colOff>778083</xdr:colOff>
      <xdr:row>116</xdr:row>
      <xdr:rowOff>114850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544286</xdr:colOff>
      <xdr:row>118</xdr:row>
      <xdr:rowOff>1</xdr:rowOff>
    </xdr:from>
    <xdr:to>
      <xdr:col>18</xdr:col>
      <xdr:colOff>778083</xdr:colOff>
      <xdr:row>160</xdr:row>
      <xdr:rowOff>101244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30</xdr:row>
      <xdr:rowOff>13608</xdr:rowOff>
    </xdr:from>
    <xdr:to>
      <xdr:col>39</xdr:col>
      <xdr:colOff>233797</xdr:colOff>
      <xdr:row>72</xdr:row>
      <xdr:rowOff>116212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13607</xdr:colOff>
      <xdr:row>74</xdr:row>
      <xdr:rowOff>0</xdr:rowOff>
    </xdr:from>
    <xdr:to>
      <xdr:col>39</xdr:col>
      <xdr:colOff>247404</xdr:colOff>
      <xdr:row>116</xdr:row>
      <xdr:rowOff>102604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13607</xdr:colOff>
      <xdr:row>118</xdr:row>
      <xdr:rowOff>13607</xdr:rowOff>
    </xdr:from>
    <xdr:to>
      <xdr:col>39</xdr:col>
      <xdr:colOff>247404</xdr:colOff>
      <xdr:row>160</xdr:row>
      <xdr:rowOff>116211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0</xdr:colOff>
      <xdr:row>30</xdr:row>
      <xdr:rowOff>0</xdr:rowOff>
    </xdr:from>
    <xdr:to>
      <xdr:col>61</xdr:col>
      <xdr:colOff>138547</xdr:colOff>
      <xdr:row>72</xdr:row>
      <xdr:rowOff>102604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74</xdr:row>
      <xdr:rowOff>0</xdr:rowOff>
    </xdr:from>
    <xdr:to>
      <xdr:col>61</xdr:col>
      <xdr:colOff>152154</xdr:colOff>
      <xdr:row>116</xdr:row>
      <xdr:rowOff>102604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118</xdr:row>
      <xdr:rowOff>0</xdr:rowOff>
    </xdr:from>
    <xdr:to>
      <xdr:col>61</xdr:col>
      <xdr:colOff>166561</xdr:colOff>
      <xdr:row>160</xdr:row>
      <xdr:rowOff>102604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27433</xdr:colOff>
      <xdr:row>2</xdr:row>
      <xdr:rowOff>652859</xdr:rowOff>
    </xdr:from>
    <xdr:to>
      <xdr:col>28</xdr:col>
      <xdr:colOff>537882</xdr:colOff>
      <xdr:row>31</xdr:row>
      <xdr:rowOff>173130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20408</xdr:colOff>
      <xdr:row>12</xdr:row>
      <xdr:rowOff>17691</xdr:rowOff>
    </xdr:from>
    <xdr:to>
      <xdr:col>38</xdr:col>
      <xdr:colOff>530676</xdr:colOff>
      <xdr:row>52</xdr:row>
      <xdr:rowOff>122466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598836</xdr:colOff>
      <xdr:row>26</xdr:row>
      <xdr:rowOff>12313</xdr:rowOff>
    </xdr:from>
    <xdr:to>
      <xdr:col>19</xdr:col>
      <xdr:colOff>43418</xdr:colOff>
      <xdr:row>68</xdr:row>
      <xdr:rowOff>114917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19</xdr:col>
      <xdr:colOff>56903</xdr:colOff>
      <xdr:row>112</xdr:row>
      <xdr:rowOff>101243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13607</xdr:colOff>
      <xdr:row>114</xdr:row>
      <xdr:rowOff>1</xdr:rowOff>
    </xdr:from>
    <xdr:to>
      <xdr:col>19</xdr:col>
      <xdr:colOff>70510</xdr:colOff>
      <xdr:row>156</xdr:row>
      <xdr:rowOff>101244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39</xdr:col>
      <xdr:colOff>533154</xdr:colOff>
      <xdr:row>68</xdr:row>
      <xdr:rowOff>102604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70</xdr:row>
      <xdr:rowOff>0</xdr:rowOff>
    </xdr:from>
    <xdr:to>
      <xdr:col>39</xdr:col>
      <xdr:colOff>533154</xdr:colOff>
      <xdr:row>112</xdr:row>
      <xdr:rowOff>102604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114</xdr:row>
      <xdr:rowOff>0</xdr:rowOff>
    </xdr:from>
    <xdr:to>
      <xdr:col>39</xdr:col>
      <xdr:colOff>533154</xdr:colOff>
      <xdr:row>156</xdr:row>
      <xdr:rowOff>102604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26</xdr:row>
      <xdr:rowOff>0</xdr:rowOff>
    </xdr:from>
    <xdr:to>
      <xdr:col>60</xdr:col>
      <xdr:colOff>174566</xdr:colOff>
      <xdr:row>68</xdr:row>
      <xdr:rowOff>102604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0</xdr:colOff>
      <xdr:row>70</xdr:row>
      <xdr:rowOff>0</xdr:rowOff>
    </xdr:from>
    <xdr:to>
      <xdr:col>60</xdr:col>
      <xdr:colOff>174566</xdr:colOff>
      <xdr:row>112</xdr:row>
      <xdr:rowOff>102604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0</xdr:colOff>
      <xdr:row>114</xdr:row>
      <xdr:rowOff>0</xdr:rowOff>
    </xdr:from>
    <xdr:to>
      <xdr:col>60</xdr:col>
      <xdr:colOff>174566</xdr:colOff>
      <xdr:row>156</xdr:row>
      <xdr:rowOff>102604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27433</xdr:colOff>
      <xdr:row>2</xdr:row>
      <xdr:rowOff>652859</xdr:rowOff>
    </xdr:from>
    <xdr:to>
      <xdr:col>28</xdr:col>
      <xdr:colOff>537882</xdr:colOff>
      <xdr:row>31</xdr:row>
      <xdr:rowOff>173130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20408</xdr:colOff>
      <xdr:row>12</xdr:row>
      <xdr:rowOff>17691</xdr:rowOff>
    </xdr:from>
    <xdr:to>
      <xdr:col>38</xdr:col>
      <xdr:colOff>530676</xdr:colOff>
      <xdr:row>52</xdr:row>
      <xdr:rowOff>122466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598836</xdr:colOff>
      <xdr:row>34</xdr:row>
      <xdr:rowOff>12313</xdr:rowOff>
    </xdr:from>
    <xdr:to>
      <xdr:col>19</xdr:col>
      <xdr:colOff>43418</xdr:colOff>
      <xdr:row>76</xdr:row>
      <xdr:rowOff>114917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19</xdr:col>
      <xdr:colOff>56903</xdr:colOff>
      <xdr:row>120</xdr:row>
      <xdr:rowOff>101243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13607</xdr:colOff>
      <xdr:row>122</xdr:row>
      <xdr:rowOff>1</xdr:rowOff>
    </xdr:from>
    <xdr:to>
      <xdr:col>19</xdr:col>
      <xdr:colOff>70510</xdr:colOff>
      <xdr:row>164</xdr:row>
      <xdr:rowOff>101244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266700</xdr:colOff>
      <xdr:row>33</xdr:row>
      <xdr:rowOff>142875</xdr:rowOff>
    </xdr:from>
    <xdr:to>
      <xdr:col>39</xdr:col>
      <xdr:colOff>504579</xdr:colOff>
      <xdr:row>76</xdr:row>
      <xdr:rowOff>83554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78</xdr:row>
      <xdr:rowOff>0</xdr:rowOff>
    </xdr:from>
    <xdr:to>
      <xdr:col>39</xdr:col>
      <xdr:colOff>533154</xdr:colOff>
      <xdr:row>120</xdr:row>
      <xdr:rowOff>102604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122</xdr:row>
      <xdr:rowOff>0</xdr:rowOff>
    </xdr:from>
    <xdr:to>
      <xdr:col>39</xdr:col>
      <xdr:colOff>533154</xdr:colOff>
      <xdr:row>164</xdr:row>
      <xdr:rowOff>102604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0</xdr:colOff>
      <xdr:row>34</xdr:row>
      <xdr:rowOff>0</xdr:rowOff>
    </xdr:from>
    <xdr:to>
      <xdr:col>61</xdr:col>
      <xdr:colOff>161679</xdr:colOff>
      <xdr:row>76</xdr:row>
      <xdr:rowOff>102604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78</xdr:row>
      <xdr:rowOff>0</xdr:rowOff>
    </xdr:from>
    <xdr:to>
      <xdr:col>61</xdr:col>
      <xdr:colOff>161679</xdr:colOff>
      <xdr:row>120</xdr:row>
      <xdr:rowOff>102604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122</xdr:row>
      <xdr:rowOff>0</xdr:rowOff>
    </xdr:from>
    <xdr:to>
      <xdr:col>61</xdr:col>
      <xdr:colOff>161679</xdr:colOff>
      <xdr:row>164</xdr:row>
      <xdr:rowOff>102604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0000_DOKTORSKA%20DISERTACIJA_2018\025_STARO\New%20folder%20(18)\014_KONACNA_OBRADA_28-03-2018\OBRADA_2014-2015-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antel_12-06-2014"/>
      <sheetName val="Ovis. kol. ekspl. o udalj.-14-0"/>
      <sheetName val="Ovis. kol. eksp. o proš.-14-0"/>
      <sheetName val="Instantel_12-06-2015"/>
      <sheetName val="Ovis. kol. ekspl. o udalj.-15-0"/>
      <sheetName val="Ovisn. kol. eksp. o proš.-15-0"/>
      <sheetName val="Instantel_20-07-2015"/>
      <sheetName val="Ovis. kol. ekspl. o udalj.-15-1"/>
      <sheetName val="Ovisn. kol. eksp. o proš.-15-1"/>
      <sheetName val="Instantel_31-08-2016"/>
      <sheetName val="Ovis. kol. ekspl. o udalj.-16"/>
      <sheetName val="Ovisn. kol. eksp. o proš.-16-1"/>
      <sheetName val="Vlažnost"/>
      <sheetName val="Karakteristike eksploziva"/>
      <sheetName val="Ovisn. kol. eksp. o proš.-Čret"/>
      <sheetName val="Ovisn. kol. eksp. o proš.-Cerje"/>
      <sheetName val="Proširenje MB"/>
      <sheetName val="Konačna obrada"/>
      <sheetName val="Instanteli_2014-2015-20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T2" t="str">
            <v>Cukavec II</v>
          </cell>
          <cell r="AI2" t="str">
            <v>grupa 1</v>
          </cell>
          <cell r="AM2" t="str">
            <v>grupa 2</v>
          </cell>
          <cell r="AQ2" t="str">
            <v>grupa 3</v>
          </cell>
        </row>
        <row r="3">
          <cell r="AI3">
            <v>1.5</v>
          </cell>
          <cell r="AJ3">
            <v>110.5</v>
          </cell>
          <cell r="AM3">
            <v>2.9</v>
          </cell>
          <cell r="AN3">
            <v>30.1</v>
          </cell>
          <cell r="AQ3">
            <v>106.9</v>
          </cell>
          <cell r="AR3">
            <v>0.9</v>
          </cell>
        </row>
        <row r="4">
          <cell r="AI4">
            <v>1.01</v>
          </cell>
          <cell r="AJ4">
            <v>61</v>
          </cell>
          <cell r="AM4">
            <v>5.46</v>
          </cell>
          <cell r="AN4">
            <v>26</v>
          </cell>
          <cell r="AQ4">
            <v>120.1</v>
          </cell>
          <cell r="AR4">
            <v>2.7</v>
          </cell>
        </row>
        <row r="5">
          <cell r="AI5">
            <v>1.1000000000000001</v>
          </cell>
          <cell r="AJ5">
            <v>81.2</v>
          </cell>
          <cell r="AM5">
            <v>6.48</v>
          </cell>
          <cell r="AN5">
            <v>24.7</v>
          </cell>
          <cell r="AQ5">
            <v>96.6</v>
          </cell>
          <cell r="AR5">
            <v>1.1000000000000001</v>
          </cell>
        </row>
        <row r="6">
          <cell r="D6">
            <v>18.171512878746501</v>
          </cell>
          <cell r="G6">
            <v>34.058815781283158</v>
          </cell>
          <cell r="AI6">
            <v>1.8</v>
          </cell>
          <cell r="AJ6">
            <v>58</v>
          </cell>
          <cell r="AM6">
            <v>6.21</v>
          </cell>
          <cell r="AN6">
            <v>28.4</v>
          </cell>
          <cell r="AQ6">
            <v>62.5</v>
          </cell>
          <cell r="AR6">
            <v>1.4</v>
          </cell>
        </row>
        <row r="7">
          <cell r="D7">
            <v>29.107673716785701</v>
          </cell>
          <cell r="G7">
            <v>19.875128569986636</v>
          </cell>
          <cell r="AI7">
            <v>2.2000000000000002</v>
          </cell>
          <cell r="AJ7">
            <v>75.400000000000006</v>
          </cell>
          <cell r="AM7">
            <v>1.78</v>
          </cell>
          <cell r="AN7">
            <v>41.5</v>
          </cell>
          <cell r="AQ7">
            <v>3.5</v>
          </cell>
          <cell r="AR7">
            <v>19.8</v>
          </cell>
        </row>
        <row r="8">
          <cell r="AI8">
            <v>2.2999999999999998</v>
          </cell>
          <cell r="AJ8">
            <v>77.8</v>
          </cell>
          <cell r="AM8">
            <v>1.78</v>
          </cell>
          <cell r="AN8">
            <v>40.200000000000003</v>
          </cell>
          <cell r="AQ8">
            <v>4.3</v>
          </cell>
          <cell r="AR8">
            <v>18</v>
          </cell>
        </row>
        <row r="9">
          <cell r="D9">
            <v>28.2041537884581</v>
          </cell>
          <cell r="G9">
            <v>19.453181010376841</v>
          </cell>
          <cell r="AI9">
            <v>3.5</v>
          </cell>
          <cell r="AJ9">
            <v>62.1</v>
          </cell>
          <cell r="AM9">
            <v>3.35</v>
          </cell>
          <cell r="AN9">
            <v>32.5</v>
          </cell>
          <cell r="AQ9">
            <v>4</v>
          </cell>
          <cell r="AR9">
            <v>14.8</v>
          </cell>
        </row>
        <row r="10">
          <cell r="D10">
            <v>16.953235654800899</v>
          </cell>
          <cell r="G10">
            <v>37.37719584249627</v>
          </cell>
          <cell r="AI10">
            <v>2.4</v>
          </cell>
          <cell r="AJ10">
            <v>68.2</v>
          </cell>
          <cell r="AM10">
            <v>6.1</v>
          </cell>
          <cell r="AN10">
            <v>23.3</v>
          </cell>
          <cell r="AQ10">
            <v>3.4</v>
          </cell>
          <cell r="AR10">
            <v>15.9</v>
          </cell>
        </row>
        <row r="11">
          <cell r="D11">
            <v>23.77275962104526</v>
          </cell>
          <cell r="G11">
            <v>24.739575651379436</v>
          </cell>
          <cell r="AI11">
            <v>4.5</v>
          </cell>
          <cell r="AJ11">
            <v>67.8</v>
          </cell>
          <cell r="AM11">
            <v>13.3</v>
          </cell>
          <cell r="AN11">
            <v>22</v>
          </cell>
          <cell r="AQ11">
            <v>73.5</v>
          </cell>
          <cell r="AR11">
            <v>4.2</v>
          </cell>
        </row>
        <row r="12">
          <cell r="AI12">
            <v>0.91</v>
          </cell>
          <cell r="AJ12">
            <v>95</v>
          </cell>
          <cell r="AM12">
            <v>2.9</v>
          </cell>
          <cell r="AN12">
            <v>37.299999999999997</v>
          </cell>
          <cell r="AQ12">
            <v>28.8</v>
          </cell>
          <cell r="AR12">
            <v>6.3</v>
          </cell>
        </row>
        <row r="13">
          <cell r="AI13">
            <v>3.9</v>
          </cell>
          <cell r="AJ13">
            <v>46.5</v>
          </cell>
          <cell r="AM13">
            <v>2.2999999999999998</v>
          </cell>
          <cell r="AN13">
            <v>43</v>
          </cell>
          <cell r="AQ13">
            <v>11.2</v>
          </cell>
          <cell r="AR13">
            <v>13.1</v>
          </cell>
        </row>
        <row r="14">
          <cell r="D14">
            <v>49.663081070436299</v>
          </cell>
          <cell r="G14">
            <v>15.302668561984627</v>
          </cell>
          <cell r="AI14">
            <v>0.95</v>
          </cell>
          <cell r="AJ14">
            <v>98</v>
          </cell>
          <cell r="AM14">
            <v>3.1</v>
          </cell>
          <cell r="AN14">
            <v>37.299999999999997</v>
          </cell>
          <cell r="AQ14">
            <v>32.1</v>
          </cell>
          <cell r="AR14">
            <v>5.2</v>
          </cell>
        </row>
        <row r="15">
          <cell r="D15">
            <v>25.8659118264023</v>
          </cell>
          <cell r="G15">
            <v>28.276466342592375</v>
          </cell>
          <cell r="AI15">
            <v>1.5</v>
          </cell>
          <cell r="AJ15">
            <v>86</v>
          </cell>
          <cell r="AM15">
            <v>4.0999999999999996</v>
          </cell>
          <cell r="AN15">
            <v>33.1</v>
          </cell>
          <cell r="AQ15">
            <v>85.5</v>
          </cell>
          <cell r="AR15">
            <v>2.6</v>
          </cell>
        </row>
        <row r="16">
          <cell r="AI16">
            <v>1.01</v>
          </cell>
          <cell r="AJ16">
            <v>125</v>
          </cell>
          <cell r="AM16">
            <v>19.5</v>
          </cell>
          <cell r="AN16">
            <v>7.5</v>
          </cell>
          <cell r="AQ16">
            <v>52.1</v>
          </cell>
          <cell r="AR16">
            <v>1.8</v>
          </cell>
        </row>
        <row r="17">
          <cell r="AI17">
            <v>1</v>
          </cell>
          <cell r="AJ17">
            <v>71.099999999999994</v>
          </cell>
          <cell r="AM17">
            <v>9.5</v>
          </cell>
          <cell r="AN17">
            <v>22.5</v>
          </cell>
          <cell r="AQ17">
            <v>15.3</v>
          </cell>
          <cell r="AR17">
            <v>3.5</v>
          </cell>
        </row>
        <row r="18">
          <cell r="AI18">
            <v>0.6</v>
          </cell>
          <cell r="AJ18">
            <v>120.4</v>
          </cell>
          <cell r="AM18">
            <v>8.9</v>
          </cell>
          <cell r="AN18">
            <v>31</v>
          </cell>
          <cell r="AQ18">
            <v>105.1</v>
          </cell>
          <cell r="AR18">
            <v>1.9</v>
          </cell>
        </row>
        <row r="19">
          <cell r="D19">
            <v>23.503395499374129</v>
          </cell>
          <cell r="G19">
            <v>30.624700000000001</v>
          </cell>
          <cell r="AI19">
            <v>0.7</v>
          </cell>
          <cell r="AJ19">
            <v>122</v>
          </cell>
          <cell r="AM19">
            <v>4</v>
          </cell>
          <cell r="AN19">
            <v>30</v>
          </cell>
          <cell r="AQ19">
            <v>125.3</v>
          </cell>
          <cell r="AR19">
            <v>2.2000000000000002</v>
          </cell>
        </row>
        <row r="20">
          <cell r="D20">
            <v>18.439864957817299</v>
          </cell>
          <cell r="G20">
            <v>44.971699999999998</v>
          </cell>
          <cell r="AI20">
            <v>1.97</v>
          </cell>
          <cell r="AJ20">
            <v>67.5</v>
          </cell>
          <cell r="AM20">
            <v>37.299999999999997</v>
          </cell>
          <cell r="AN20">
            <v>10.1</v>
          </cell>
          <cell r="AQ20">
            <v>10.199999999999999</v>
          </cell>
          <cell r="AR20">
            <v>6.9</v>
          </cell>
        </row>
        <row r="21">
          <cell r="D21">
            <v>36.772000217556837</v>
          </cell>
          <cell r="G21">
            <v>19.695399999999999</v>
          </cell>
          <cell r="AI21">
            <v>2.8</v>
          </cell>
          <cell r="AJ21">
            <v>70</v>
          </cell>
          <cell r="AM21">
            <v>17.100000000000001</v>
          </cell>
          <cell r="AN21">
            <v>15.5</v>
          </cell>
          <cell r="AQ21">
            <v>28.2</v>
          </cell>
          <cell r="AR21">
            <v>11.3</v>
          </cell>
        </row>
        <row r="22">
          <cell r="AI22">
            <v>0.65</v>
          </cell>
          <cell r="AJ22">
            <v>117.2</v>
          </cell>
          <cell r="AM22">
            <v>19.2</v>
          </cell>
          <cell r="AN22">
            <v>16.5</v>
          </cell>
          <cell r="AQ22">
            <v>20.100000000000001</v>
          </cell>
          <cell r="AR22">
            <v>10.4</v>
          </cell>
        </row>
        <row r="23">
          <cell r="D23">
            <v>34.098973591590699</v>
          </cell>
          <cell r="G23">
            <v>20.878900000000002</v>
          </cell>
          <cell r="AI23">
            <v>3.7</v>
          </cell>
          <cell r="AJ23">
            <v>60</v>
          </cell>
          <cell r="AM23">
            <v>14.4</v>
          </cell>
          <cell r="AN23">
            <v>17.8</v>
          </cell>
          <cell r="AQ23">
            <v>12.1</v>
          </cell>
          <cell r="AR23">
            <v>18.8</v>
          </cell>
        </row>
        <row r="24">
          <cell r="D24">
            <v>19.214432075916267</v>
          </cell>
          <cell r="G24">
            <v>32.692700000000002</v>
          </cell>
          <cell r="AI24">
            <v>4.4000000000000004</v>
          </cell>
          <cell r="AJ24">
            <v>65</v>
          </cell>
          <cell r="AM24">
            <v>11.1</v>
          </cell>
          <cell r="AN24">
            <v>19.100000000000001</v>
          </cell>
          <cell r="AQ24">
            <v>6.5</v>
          </cell>
          <cell r="AR24">
            <v>13.1</v>
          </cell>
        </row>
        <row r="25">
          <cell r="D25">
            <v>14.5106478146222</v>
          </cell>
          <cell r="G25">
            <v>46.0961</v>
          </cell>
          <cell r="AI25">
            <v>0.73</v>
          </cell>
          <cell r="AJ25">
            <v>126</v>
          </cell>
          <cell r="AM25">
            <v>4.3</v>
          </cell>
          <cell r="AN25">
            <v>22.5</v>
          </cell>
          <cell r="AQ25">
            <v>29.1</v>
          </cell>
          <cell r="AR25">
            <v>2.7</v>
          </cell>
        </row>
        <row r="26">
          <cell r="D26">
            <v>20.320108858413999</v>
          </cell>
          <cell r="G26">
            <v>37.764400000000002</v>
          </cell>
          <cell r="AI26">
            <v>0.7</v>
          </cell>
          <cell r="AJ26">
            <v>119</v>
          </cell>
          <cell r="AM26">
            <v>26.3</v>
          </cell>
          <cell r="AN26">
            <v>12.3</v>
          </cell>
          <cell r="AQ26">
            <v>10.3</v>
          </cell>
          <cell r="AR26">
            <v>7.1</v>
          </cell>
        </row>
        <row r="27">
          <cell r="D27">
            <v>20.068333264125346</v>
          </cell>
          <cell r="G27">
            <v>35.122700000000002</v>
          </cell>
          <cell r="AI27">
            <v>4</v>
          </cell>
          <cell r="AJ27">
            <v>44</v>
          </cell>
          <cell r="AM27">
            <v>10.199999999999999</v>
          </cell>
          <cell r="AN27">
            <v>13.3</v>
          </cell>
          <cell r="AQ27">
            <v>5.2</v>
          </cell>
          <cell r="AR27">
            <v>13.1</v>
          </cell>
        </row>
        <row r="28">
          <cell r="D28">
            <v>17.079042713220201</v>
          </cell>
          <cell r="G28">
            <v>37.509</v>
          </cell>
          <cell r="AI28">
            <v>9.1</v>
          </cell>
          <cell r="AJ28">
            <v>40.200000000000003</v>
          </cell>
          <cell r="AM28">
            <v>14.4</v>
          </cell>
          <cell r="AN28">
            <v>8.4</v>
          </cell>
          <cell r="AQ28">
            <v>37.200000000000003</v>
          </cell>
          <cell r="AR28">
            <v>2.4</v>
          </cell>
        </row>
        <row r="29">
          <cell r="D29">
            <v>13.621402277298765</v>
          </cell>
          <cell r="G29">
            <v>44.719200000000001</v>
          </cell>
          <cell r="AI29">
            <v>1.01</v>
          </cell>
          <cell r="AJ29">
            <v>105</v>
          </cell>
          <cell r="AM29">
            <v>22.4</v>
          </cell>
          <cell r="AN29">
            <v>13.5</v>
          </cell>
          <cell r="AQ29">
            <v>8.4</v>
          </cell>
          <cell r="AR29">
            <v>8.1999999999999993</v>
          </cell>
        </row>
        <row r="30">
          <cell r="D30">
            <v>11.2427593282525</v>
          </cell>
          <cell r="G30">
            <v>55.020499999999998</v>
          </cell>
          <cell r="AI30">
            <v>0.72</v>
          </cell>
          <cell r="AJ30">
            <v>111</v>
          </cell>
          <cell r="AM30">
            <v>8.5</v>
          </cell>
          <cell r="AN30">
            <v>16.399999999999999</v>
          </cell>
          <cell r="AQ30">
            <v>91.2</v>
          </cell>
          <cell r="AR30">
            <v>3.6</v>
          </cell>
        </row>
        <row r="31">
          <cell r="AI31">
            <v>7</v>
          </cell>
          <cell r="AJ31">
            <v>32</v>
          </cell>
          <cell r="AM31">
            <v>44.3</v>
          </cell>
          <cell r="AN31">
            <v>8.1999999999999993</v>
          </cell>
          <cell r="AQ31">
            <v>93.3</v>
          </cell>
          <cell r="AR31">
            <v>3.6</v>
          </cell>
        </row>
        <row r="32">
          <cell r="AI32">
            <v>1.01</v>
          </cell>
          <cell r="AJ32">
            <v>80.099999999999994</v>
          </cell>
          <cell r="AM32">
            <v>4.9000000000000004</v>
          </cell>
          <cell r="AN32">
            <v>42.5</v>
          </cell>
          <cell r="AQ32">
            <v>9.1</v>
          </cell>
          <cell r="AR32">
            <v>8.1999999999999993</v>
          </cell>
        </row>
        <row r="33">
          <cell r="D33">
            <v>54.88</v>
          </cell>
          <cell r="G33">
            <v>22.86</v>
          </cell>
          <cell r="AI33">
            <v>14.4</v>
          </cell>
          <cell r="AJ33">
            <v>22.1</v>
          </cell>
          <cell r="AM33">
            <v>7.62</v>
          </cell>
          <cell r="AN33">
            <v>29.67</v>
          </cell>
          <cell r="AQ33">
            <v>30.4</v>
          </cell>
          <cell r="AR33">
            <v>11.3</v>
          </cell>
        </row>
        <row r="34">
          <cell r="D34">
            <v>58.3</v>
          </cell>
          <cell r="G34">
            <v>22.45</v>
          </cell>
          <cell r="AI34">
            <v>0.8</v>
          </cell>
          <cell r="AJ34">
            <v>84.9</v>
          </cell>
          <cell r="AM34">
            <v>23</v>
          </cell>
          <cell r="AN34">
            <v>10.35</v>
          </cell>
          <cell r="AQ34">
            <v>192</v>
          </cell>
          <cell r="AR34">
            <v>2.15</v>
          </cell>
        </row>
        <row r="35">
          <cell r="D35">
            <v>61.48</v>
          </cell>
          <cell r="G35">
            <v>22.85</v>
          </cell>
          <cell r="AI35">
            <v>29.5</v>
          </cell>
          <cell r="AJ35">
            <v>13.9</v>
          </cell>
          <cell r="AM35">
            <v>24</v>
          </cell>
          <cell r="AN35">
            <v>17.940000000000001</v>
          </cell>
          <cell r="AQ35">
            <v>8.3000000000000007</v>
          </cell>
          <cell r="AR35">
            <v>18.18</v>
          </cell>
        </row>
        <row r="36">
          <cell r="D36">
            <v>60.56</v>
          </cell>
          <cell r="G36">
            <v>24.02</v>
          </cell>
          <cell r="AI36">
            <v>10.1</v>
          </cell>
          <cell r="AJ36">
            <v>35.020000000000003</v>
          </cell>
          <cell r="AM36">
            <v>21.6</v>
          </cell>
          <cell r="AN36">
            <v>11.74</v>
          </cell>
          <cell r="AQ36">
            <v>3.4</v>
          </cell>
          <cell r="AR36">
            <v>16.39</v>
          </cell>
        </row>
        <row r="37">
          <cell r="AI37">
            <v>9.9</v>
          </cell>
          <cell r="AJ37">
            <v>47.4</v>
          </cell>
          <cell r="AM37">
            <v>8.64</v>
          </cell>
          <cell r="AN37">
            <v>31.21</v>
          </cell>
          <cell r="AQ37">
            <v>1.7</v>
          </cell>
          <cell r="AR37">
            <v>24.53</v>
          </cell>
        </row>
        <row r="38">
          <cell r="D38">
            <v>21.29</v>
          </cell>
          <cell r="G38">
            <v>36.06</v>
          </cell>
          <cell r="AI38">
            <v>21.2</v>
          </cell>
          <cell r="AJ38">
            <v>21</v>
          </cell>
          <cell r="AM38">
            <v>21.6</v>
          </cell>
          <cell r="AN38">
            <v>17.239999999999998</v>
          </cell>
          <cell r="AQ38">
            <v>232</v>
          </cell>
          <cell r="AR38">
            <v>1.9</v>
          </cell>
        </row>
        <row r="39">
          <cell r="D39">
            <v>21.41</v>
          </cell>
          <cell r="G39">
            <v>35.57</v>
          </cell>
          <cell r="AI39">
            <v>20.5</v>
          </cell>
          <cell r="AJ39">
            <v>28.5</v>
          </cell>
          <cell r="AM39">
            <v>19.8</v>
          </cell>
          <cell r="AN39">
            <v>15.26</v>
          </cell>
          <cell r="AQ39">
            <v>25.3</v>
          </cell>
          <cell r="AR39">
            <v>19.29</v>
          </cell>
        </row>
        <row r="40">
          <cell r="D40">
            <v>20.97</v>
          </cell>
          <cell r="G40">
            <v>36.06</v>
          </cell>
          <cell r="AI40">
            <v>19.100000000000001</v>
          </cell>
          <cell r="AJ40">
            <v>29.3</v>
          </cell>
          <cell r="AM40">
            <v>21.8</v>
          </cell>
          <cell r="AN40">
            <v>13.29</v>
          </cell>
          <cell r="AQ40">
            <v>15.5</v>
          </cell>
          <cell r="AR40">
            <v>17.71</v>
          </cell>
        </row>
        <row r="41">
          <cell r="D41">
            <v>20.13</v>
          </cell>
          <cell r="G41">
            <v>37.49</v>
          </cell>
          <cell r="AI41">
            <v>17.100000000000001</v>
          </cell>
          <cell r="AJ41">
            <v>21.1</v>
          </cell>
          <cell r="AM41">
            <v>25.1</v>
          </cell>
          <cell r="AN41">
            <v>11.31</v>
          </cell>
          <cell r="AQ41">
            <v>6</v>
          </cell>
          <cell r="AR41">
            <v>27.41</v>
          </cell>
        </row>
        <row r="42">
          <cell r="AI42">
            <v>10.199999999999999</v>
          </cell>
          <cell r="AJ42">
            <v>42</v>
          </cell>
          <cell r="AM42">
            <v>9.65</v>
          </cell>
          <cell r="AN42">
            <v>30.33</v>
          </cell>
          <cell r="AQ42">
            <v>101.9</v>
          </cell>
          <cell r="AR42">
            <v>3.7</v>
          </cell>
        </row>
        <row r="43">
          <cell r="D43">
            <v>20.36</v>
          </cell>
          <cell r="G43">
            <v>65.48</v>
          </cell>
          <cell r="AI43">
            <v>9</v>
          </cell>
          <cell r="AJ43">
            <v>75.3</v>
          </cell>
          <cell r="AM43">
            <v>4.38</v>
          </cell>
          <cell r="AN43">
            <v>38.049999999999997</v>
          </cell>
          <cell r="AQ43">
            <v>18.5</v>
          </cell>
          <cell r="AR43">
            <v>18.29</v>
          </cell>
        </row>
        <row r="44">
          <cell r="D44">
            <v>22.56</v>
          </cell>
          <cell r="G44">
            <v>66.28</v>
          </cell>
          <cell r="AI44">
            <v>8.4</v>
          </cell>
          <cell r="AJ44">
            <v>69.5</v>
          </cell>
          <cell r="AM44">
            <v>5.4</v>
          </cell>
          <cell r="AN44">
            <v>38.049999999999997</v>
          </cell>
          <cell r="AQ44">
            <v>12.8</v>
          </cell>
          <cell r="AR44">
            <v>16.78</v>
          </cell>
        </row>
        <row r="45">
          <cell r="D45">
            <v>20.07</v>
          </cell>
          <cell r="G45">
            <v>67.59</v>
          </cell>
          <cell r="AI45">
            <v>17.7</v>
          </cell>
          <cell r="AJ45">
            <v>19.5</v>
          </cell>
          <cell r="AM45">
            <v>4.51</v>
          </cell>
          <cell r="AN45">
            <v>43.96</v>
          </cell>
          <cell r="AQ45">
            <v>4.5</v>
          </cell>
          <cell r="AR45">
            <v>25.65</v>
          </cell>
        </row>
        <row r="46">
          <cell r="D46">
            <v>16.829999999999998</v>
          </cell>
          <cell r="G46">
            <v>69.39</v>
          </cell>
          <cell r="AI46">
            <v>7.2</v>
          </cell>
          <cell r="AJ46">
            <v>83.7</v>
          </cell>
          <cell r="AM46">
            <v>37.6</v>
          </cell>
          <cell r="AN46">
            <v>6.14</v>
          </cell>
          <cell r="AQ46">
            <v>6</v>
          </cell>
          <cell r="AR46">
            <v>27.41</v>
          </cell>
        </row>
        <row r="47">
          <cell r="AI47">
            <v>15.3</v>
          </cell>
          <cell r="AJ47">
            <v>40.200000000000003</v>
          </cell>
          <cell r="AM47">
            <v>17.3</v>
          </cell>
          <cell r="AN47">
            <v>15.05</v>
          </cell>
          <cell r="AQ47">
            <v>204.3</v>
          </cell>
          <cell r="AR47">
            <v>2.91</v>
          </cell>
        </row>
        <row r="48">
          <cell r="D48">
            <v>16.010000000000002</v>
          </cell>
          <cell r="G48">
            <v>50.74</v>
          </cell>
          <cell r="AI48">
            <v>25.5</v>
          </cell>
          <cell r="AJ48">
            <v>15.1</v>
          </cell>
          <cell r="AM48">
            <v>4.45</v>
          </cell>
          <cell r="AN48">
            <v>34.65</v>
          </cell>
          <cell r="AQ48">
            <v>7</v>
          </cell>
          <cell r="AR48">
            <v>13.41</v>
          </cell>
        </row>
        <row r="49">
          <cell r="D49">
            <v>16.600000000000001</v>
          </cell>
          <cell r="G49">
            <v>51.77</v>
          </cell>
          <cell r="AI49">
            <v>12.5</v>
          </cell>
          <cell r="AJ49">
            <v>57.5</v>
          </cell>
          <cell r="AM49">
            <v>4.7</v>
          </cell>
          <cell r="AN49">
            <v>34.65</v>
          </cell>
          <cell r="AQ49">
            <v>12.8</v>
          </cell>
          <cell r="AR49">
            <v>16.78</v>
          </cell>
        </row>
        <row r="50">
          <cell r="D50">
            <v>16.899999999999999</v>
          </cell>
          <cell r="G50">
            <v>53.44</v>
          </cell>
          <cell r="AI50">
            <v>9.5</v>
          </cell>
          <cell r="AJ50">
            <v>83.7</v>
          </cell>
          <cell r="AM50">
            <v>4.95</v>
          </cell>
          <cell r="AN50">
            <v>32.369999999999997</v>
          </cell>
          <cell r="AQ50">
            <v>2.6</v>
          </cell>
          <cell r="AR50">
            <v>19.75</v>
          </cell>
        </row>
        <row r="51">
          <cell r="D51">
            <v>15.6</v>
          </cell>
          <cell r="G51">
            <v>55.69</v>
          </cell>
          <cell r="AI51">
            <v>14.1</v>
          </cell>
          <cell r="AJ51">
            <v>42</v>
          </cell>
          <cell r="AM51">
            <v>6.48</v>
          </cell>
          <cell r="AN51">
            <v>30.1</v>
          </cell>
          <cell r="AQ51">
            <v>245</v>
          </cell>
          <cell r="AR51">
            <v>1.83</v>
          </cell>
        </row>
        <row r="52">
          <cell r="AI52">
            <v>15.5</v>
          </cell>
          <cell r="AJ52">
            <v>35.020000000000003</v>
          </cell>
          <cell r="AM52">
            <v>35.6</v>
          </cell>
          <cell r="AN52">
            <v>12.27</v>
          </cell>
          <cell r="AQ52">
            <v>41.1</v>
          </cell>
          <cell r="AR52">
            <v>15.8</v>
          </cell>
        </row>
        <row r="53">
          <cell r="D53">
            <v>10.83</v>
          </cell>
          <cell r="G53">
            <v>58.08</v>
          </cell>
          <cell r="AI53">
            <v>12.1</v>
          </cell>
          <cell r="AJ53">
            <v>60</v>
          </cell>
          <cell r="AM53">
            <v>8.3800000000000008</v>
          </cell>
          <cell r="AN53">
            <v>28.68</v>
          </cell>
          <cell r="AQ53">
            <v>74.900000000000006</v>
          </cell>
          <cell r="AR53">
            <v>2.27</v>
          </cell>
        </row>
        <row r="54">
          <cell r="D54">
            <v>10.84</v>
          </cell>
          <cell r="G54">
            <v>59.26</v>
          </cell>
          <cell r="AI54">
            <v>28.5</v>
          </cell>
          <cell r="AJ54">
            <v>12.5</v>
          </cell>
          <cell r="AM54">
            <v>15</v>
          </cell>
          <cell r="AN54">
            <v>15.9</v>
          </cell>
          <cell r="AQ54">
            <v>8.3000000000000007</v>
          </cell>
          <cell r="AR54">
            <v>20.91</v>
          </cell>
        </row>
        <row r="55">
          <cell r="D55">
            <v>12.33</v>
          </cell>
          <cell r="G55">
            <v>61.17</v>
          </cell>
          <cell r="AI55">
            <v>35.200000000000003</v>
          </cell>
          <cell r="AJ55">
            <v>13.9</v>
          </cell>
          <cell r="AM55">
            <v>42.7</v>
          </cell>
          <cell r="AN55">
            <v>10.220000000000001</v>
          </cell>
          <cell r="AQ55">
            <v>56.4</v>
          </cell>
          <cell r="AR55">
            <v>3.73</v>
          </cell>
        </row>
        <row r="56">
          <cell r="D56">
            <v>13.13</v>
          </cell>
          <cell r="G56">
            <v>63.75</v>
          </cell>
          <cell r="AI56">
            <v>11.1</v>
          </cell>
          <cell r="AJ56">
            <v>69.5</v>
          </cell>
          <cell r="AM56">
            <v>11.4</v>
          </cell>
          <cell r="AN56">
            <v>20.45</v>
          </cell>
          <cell r="AQ56">
            <v>8.6</v>
          </cell>
          <cell r="AR56">
            <v>12</v>
          </cell>
        </row>
        <row r="57">
          <cell r="AI57">
            <v>13.2</v>
          </cell>
          <cell r="AJ57">
            <v>47.4</v>
          </cell>
          <cell r="AM57">
            <v>33.5</v>
          </cell>
          <cell r="AN57">
            <v>10.39</v>
          </cell>
          <cell r="AQ57">
            <v>51.2</v>
          </cell>
          <cell r="AR57">
            <v>3.65</v>
          </cell>
        </row>
        <row r="58">
          <cell r="D58">
            <v>12.19</v>
          </cell>
          <cell r="G58">
            <v>51.35</v>
          </cell>
          <cell r="AI58">
            <v>9.8000000000000007</v>
          </cell>
          <cell r="AJ58">
            <v>87.1</v>
          </cell>
          <cell r="AM58">
            <v>20.6</v>
          </cell>
          <cell r="AN58">
            <v>10.68</v>
          </cell>
          <cell r="AQ58">
            <v>26.1</v>
          </cell>
          <cell r="AR58">
            <v>15.13</v>
          </cell>
        </row>
        <row r="59">
          <cell r="D59">
            <v>13.66</v>
          </cell>
          <cell r="G59">
            <v>52.67</v>
          </cell>
          <cell r="AI59">
            <v>10.5</v>
          </cell>
          <cell r="AJ59">
            <v>60</v>
          </cell>
          <cell r="AM59">
            <v>34.5</v>
          </cell>
          <cell r="AN59">
            <v>10.51</v>
          </cell>
          <cell r="AQ59">
            <v>125.5</v>
          </cell>
          <cell r="AR59">
            <v>3.16</v>
          </cell>
        </row>
        <row r="60">
          <cell r="D60">
            <v>12.95</v>
          </cell>
          <cell r="G60">
            <v>54.82</v>
          </cell>
          <cell r="AI60">
            <v>11.2</v>
          </cell>
          <cell r="AJ60">
            <v>75.3</v>
          </cell>
          <cell r="AM60">
            <v>29.5</v>
          </cell>
          <cell r="AN60">
            <v>19.899999999999999</v>
          </cell>
          <cell r="AQ60">
            <v>30.5</v>
          </cell>
          <cell r="AR60">
            <v>9.6199999999999992</v>
          </cell>
        </row>
        <row r="61">
          <cell r="D61">
            <v>13.47</v>
          </cell>
          <cell r="G61">
            <v>57.68</v>
          </cell>
          <cell r="AI61">
            <v>15.3</v>
          </cell>
          <cell r="AJ61">
            <v>40.200000000000003</v>
          </cell>
          <cell r="AM61">
            <v>2.29</v>
          </cell>
          <cell r="AN61">
            <v>63.22</v>
          </cell>
          <cell r="AQ61">
            <v>50.3</v>
          </cell>
          <cell r="AR61">
            <v>6.46</v>
          </cell>
        </row>
        <row r="62">
          <cell r="AI62">
            <v>18.8</v>
          </cell>
          <cell r="AJ62">
            <v>19.5</v>
          </cell>
          <cell r="AM62">
            <v>2.1</v>
          </cell>
          <cell r="AN62">
            <v>65.19</v>
          </cell>
          <cell r="AQ62">
            <v>21.3</v>
          </cell>
          <cell r="AR62">
            <v>13.25</v>
          </cell>
        </row>
        <row r="63">
          <cell r="D63">
            <v>11.08</v>
          </cell>
          <cell r="G63">
            <v>56.23</v>
          </cell>
          <cell r="AI63">
            <v>7.8</v>
          </cell>
          <cell r="AJ63">
            <v>87.1</v>
          </cell>
          <cell r="AM63">
            <v>1.1399999999999999</v>
          </cell>
          <cell r="AN63">
            <v>67.17</v>
          </cell>
          <cell r="AQ63">
            <v>35.5</v>
          </cell>
          <cell r="AR63">
            <v>9.5</v>
          </cell>
        </row>
        <row r="64">
          <cell r="D64">
            <v>12.14</v>
          </cell>
          <cell r="G64">
            <v>58.15</v>
          </cell>
          <cell r="AI64">
            <v>22.2</v>
          </cell>
          <cell r="AJ64">
            <v>30.1</v>
          </cell>
          <cell r="AM64">
            <v>16.3</v>
          </cell>
          <cell r="AN64">
            <v>27.76</v>
          </cell>
          <cell r="AQ64">
            <v>13.6</v>
          </cell>
          <cell r="AR64">
            <v>10.66</v>
          </cell>
        </row>
        <row r="65">
          <cell r="D65">
            <v>10.82</v>
          </cell>
          <cell r="G65">
            <v>61.21</v>
          </cell>
          <cell r="AI65">
            <v>20.3</v>
          </cell>
          <cell r="AJ65">
            <v>22.2</v>
          </cell>
          <cell r="AM65">
            <v>12.2</v>
          </cell>
          <cell r="AN65">
            <v>25.78</v>
          </cell>
          <cell r="AQ65">
            <v>18.3</v>
          </cell>
          <cell r="AR65">
            <v>7.1</v>
          </cell>
        </row>
        <row r="66">
          <cell r="D66">
            <v>10.39</v>
          </cell>
          <cell r="G66">
            <v>65.25</v>
          </cell>
          <cell r="AI66">
            <v>21.1</v>
          </cell>
          <cell r="AJ66">
            <v>13.2</v>
          </cell>
          <cell r="AM66">
            <v>9.14</v>
          </cell>
          <cell r="AN66">
            <v>23.8</v>
          </cell>
          <cell r="AQ66">
            <v>13</v>
          </cell>
          <cell r="AR66">
            <v>16.3</v>
          </cell>
        </row>
        <row r="67">
          <cell r="AI67">
            <v>39.1</v>
          </cell>
          <cell r="AJ67">
            <v>13.4</v>
          </cell>
          <cell r="AM67">
            <v>40.6</v>
          </cell>
          <cell r="AN67">
            <v>10.220000000000001</v>
          </cell>
          <cell r="AQ67">
            <v>6.6</v>
          </cell>
          <cell r="AR67">
            <v>21.2</v>
          </cell>
        </row>
        <row r="68">
          <cell r="D68">
            <v>22.6</v>
          </cell>
          <cell r="G68">
            <v>51.45</v>
          </cell>
          <cell r="AI68">
            <v>17.2</v>
          </cell>
          <cell r="AJ68">
            <v>27.5</v>
          </cell>
          <cell r="AQ68">
            <v>6.2</v>
          </cell>
          <cell r="AR68">
            <v>21.2</v>
          </cell>
        </row>
        <row r="69">
          <cell r="D69">
            <v>20.74</v>
          </cell>
          <cell r="G69">
            <v>52.29</v>
          </cell>
          <cell r="AI69">
            <v>10.8</v>
          </cell>
          <cell r="AJ69">
            <v>28.4</v>
          </cell>
          <cell r="AQ69">
            <v>9.5</v>
          </cell>
          <cell r="AR69">
            <v>10.1</v>
          </cell>
        </row>
        <row r="70">
          <cell r="D70">
            <v>22.87</v>
          </cell>
          <cell r="G70">
            <v>53.66</v>
          </cell>
          <cell r="AI70">
            <v>4.5999999999999996</v>
          </cell>
          <cell r="AJ70">
            <v>53.6</v>
          </cell>
          <cell r="AQ70">
            <v>22.3</v>
          </cell>
          <cell r="AR70">
            <v>6.4</v>
          </cell>
        </row>
        <row r="71">
          <cell r="D71">
            <v>20.48</v>
          </cell>
          <cell r="G71">
            <v>55.52</v>
          </cell>
          <cell r="AI71">
            <v>6.3</v>
          </cell>
          <cell r="AJ71">
            <v>36.700000000000003</v>
          </cell>
          <cell r="AQ71">
            <v>12.2</v>
          </cell>
          <cell r="AR71">
            <v>8.1999999999999993</v>
          </cell>
        </row>
        <row r="72">
          <cell r="AI72">
            <v>15.1</v>
          </cell>
          <cell r="AJ72">
            <v>18.2</v>
          </cell>
          <cell r="AQ72">
            <v>30.5</v>
          </cell>
          <cell r="AR72">
            <v>6.1</v>
          </cell>
        </row>
        <row r="73">
          <cell r="AI73">
            <v>9.3000000000000007</v>
          </cell>
          <cell r="AJ73">
            <v>22.1</v>
          </cell>
          <cell r="AQ73">
            <v>12.5</v>
          </cell>
          <cell r="AR73">
            <v>19.3</v>
          </cell>
        </row>
        <row r="74">
          <cell r="D74">
            <v>45.28</v>
          </cell>
          <cell r="G74">
            <v>21.8</v>
          </cell>
          <cell r="AI74">
            <v>20.100000000000001</v>
          </cell>
          <cell r="AJ74">
            <v>17.3</v>
          </cell>
          <cell r="AQ74">
            <v>15.1</v>
          </cell>
          <cell r="AR74">
            <v>12.6</v>
          </cell>
        </row>
        <row r="75">
          <cell r="D75">
            <v>41.83</v>
          </cell>
          <cell r="G75">
            <v>23.02</v>
          </cell>
          <cell r="AI75">
            <v>12.1</v>
          </cell>
          <cell r="AJ75">
            <v>40.200000000000003</v>
          </cell>
          <cell r="AQ75">
            <v>2.9</v>
          </cell>
          <cell r="AR75">
            <v>25</v>
          </cell>
        </row>
        <row r="76">
          <cell r="D76">
            <v>38.869999999999997</v>
          </cell>
          <cell r="G76">
            <v>24.92</v>
          </cell>
          <cell r="AI76">
            <v>7.1</v>
          </cell>
          <cell r="AJ76">
            <v>52.2</v>
          </cell>
          <cell r="AQ76">
            <v>3.5</v>
          </cell>
          <cell r="AR76">
            <v>18.3</v>
          </cell>
        </row>
        <row r="77">
          <cell r="D77">
            <v>34.76</v>
          </cell>
          <cell r="G77">
            <v>27.38</v>
          </cell>
          <cell r="AI77">
            <v>3.1</v>
          </cell>
          <cell r="AJ77">
            <v>63.5</v>
          </cell>
          <cell r="AQ77">
            <v>2.5</v>
          </cell>
          <cell r="AR77">
            <v>18.7</v>
          </cell>
        </row>
        <row r="78">
          <cell r="AI78">
            <v>5.0999999999999996</v>
          </cell>
          <cell r="AJ78">
            <v>80.2</v>
          </cell>
          <cell r="AQ78">
            <v>1</v>
          </cell>
          <cell r="AR78">
            <v>18.899999999999999</v>
          </cell>
        </row>
        <row r="79">
          <cell r="D79">
            <v>245.5</v>
          </cell>
          <cell r="G79">
            <v>5.39</v>
          </cell>
          <cell r="AI79">
            <v>2.81</v>
          </cell>
          <cell r="AJ79">
            <v>83.3</v>
          </cell>
          <cell r="AQ79">
            <v>0.7</v>
          </cell>
          <cell r="AR79">
            <v>40.4</v>
          </cell>
        </row>
        <row r="80">
          <cell r="D80">
            <v>105.32</v>
          </cell>
          <cell r="G80">
            <v>10.77</v>
          </cell>
          <cell r="AI80">
            <v>7.02</v>
          </cell>
          <cell r="AJ80">
            <v>31.3</v>
          </cell>
          <cell r="AQ80">
            <v>6.9</v>
          </cell>
          <cell r="AR80">
            <v>21.2</v>
          </cell>
        </row>
        <row r="81">
          <cell r="D81">
            <v>63.69</v>
          </cell>
          <cell r="G81">
            <v>16.16</v>
          </cell>
          <cell r="AI81">
            <v>17.3</v>
          </cell>
          <cell r="AJ81">
            <v>17.5</v>
          </cell>
          <cell r="AQ81">
            <v>4</v>
          </cell>
          <cell r="AR81">
            <v>20.399999999999999</v>
          </cell>
        </row>
        <row r="82">
          <cell r="D82">
            <v>49.51</v>
          </cell>
          <cell r="G82">
            <v>21.54</v>
          </cell>
          <cell r="AI82">
            <v>4.3</v>
          </cell>
          <cell r="AJ82">
            <v>69.3</v>
          </cell>
          <cell r="AQ82">
            <v>4.5999999999999996</v>
          </cell>
          <cell r="AR82">
            <v>18.7</v>
          </cell>
        </row>
        <row r="83">
          <cell r="AI83">
            <v>44.1</v>
          </cell>
          <cell r="AJ83">
            <v>13.4</v>
          </cell>
          <cell r="AQ83">
            <v>2.1</v>
          </cell>
          <cell r="AR83">
            <v>29.2</v>
          </cell>
        </row>
        <row r="84">
          <cell r="D84">
            <v>38.32</v>
          </cell>
          <cell r="G84">
            <v>40.31</v>
          </cell>
          <cell r="AI84">
            <v>29.1</v>
          </cell>
          <cell r="AJ84">
            <v>13.4</v>
          </cell>
          <cell r="AQ84">
            <v>2.5</v>
          </cell>
          <cell r="AR84">
            <v>21.2</v>
          </cell>
        </row>
        <row r="85">
          <cell r="D85">
            <v>40.58</v>
          </cell>
          <cell r="G85">
            <v>41.23</v>
          </cell>
          <cell r="AI85">
            <v>18.8</v>
          </cell>
          <cell r="AJ85">
            <v>20.2</v>
          </cell>
          <cell r="AQ85">
            <v>1.6</v>
          </cell>
          <cell r="AR85">
            <v>23.7</v>
          </cell>
        </row>
        <row r="86">
          <cell r="D86">
            <v>40.619999999999997</v>
          </cell>
          <cell r="G86">
            <v>42.72</v>
          </cell>
          <cell r="AI86">
            <v>25.6</v>
          </cell>
          <cell r="AJ86">
            <v>30</v>
          </cell>
          <cell r="AQ86">
            <v>0.6</v>
          </cell>
          <cell r="AR86">
            <v>23.6</v>
          </cell>
        </row>
        <row r="87">
          <cell r="D87">
            <v>34.770000000000003</v>
          </cell>
          <cell r="G87">
            <v>44.72</v>
          </cell>
          <cell r="AI87">
            <v>12.9</v>
          </cell>
          <cell r="AJ87">
            <v>38.700000000000003</v>
          </cell>
          <cell r="AQ87">
            <v>0.2</v>
          </cell>
          <cell r="AR87">
            <v>50.8</v>
          </cell>
        </row>
        <row r="88">
          <cell r="AI88">
            <v>13.5</v>
          </cell>
          <cell r="AJ88">
            <v>28.1</v>
          </cell>
          <cell r="AQ88">
            <v>3.5</v>
          </cell>
          <cell r="AR88">
            <v>28</v>
          </cell>
        </row>
        <row r="89">
          <cell r="AI89">
            <v>17.2</v>
          </cell>
          <cell r="AJ89">
            <v>27.5</v>
          </cell>
          <cell r="AQ89">
            <v>1.4</v>
          </cell>
          <cell r="AR89">
            <v>26.7</v>
          </cell>
        </row>
        <row r="90">
          <cell r="D90">
            <v>28.45</v>
          </cell>
          <cell r="G90">
            <v>42.6</v>
          </cell>
          <cell r="AI90">
            <v>5.3</v>
          </cell>
          <cell r="AJ90">
            <v>42.1</v>
          </cell>
          <cell r="AQ90">
            <v>2</v>
          </cell>
          <cell r="AR90">
            <v>23.6</v>
          </cell>
        </row>
        <row r="91">
          <cell r="D91">
            <v>25.92</v>
          </cell>
          <cell r="G91">
            <v>43.37</v>
          </cell>
          <cell r="AI91">
            <v>4.5999999999999996</v>
          </cell>
          <cell r="AJ91">
            <v>53.6</v>
          </cell>
          <cell r="AQ91">
            <v>1.8</v>
          </cell>
          <cell r="AR91">
            <v>23.6</v>
          </cell>
        </row>
        <row r="92">
          <cell r="D92">
            <v>21.11</v>
          </cell>
          <cell r="G92">
            <v>44.63</v>
          </cell>
          <cell r="AI92">
            <v>4.3</v>
          </cell>
          <cell r="AJ92">
            <v>69.2</v>
          </cell>
          <cell r="AQ92">
            <v>3.1</v>
          </cell>
          <cell r="AR92">
            <v>25</v>
          </cell>
        </row>
        <row r="93">
          <cell r="D93">
            <v>19.7</v>
          </cell>
          <cell r="G93">
            <v>46.34</v>
          </cell>
          <cell r="AQ93">
            <v>30.2</v>
          </cell>
          <cell r="AR93">
            <v>6.1</v>
          </cell>
        </row>
        <row r="94">
          <cell r="AQ94">
            <v>13.7</v>
          </cell>
          <cell r="AR94">
            <v>19.3</v>
          </cell>
        </row>
        <row r="95">
          <cell r="D95">
            <v>25.7</v>
          </cell>
          <cell r="G95">
            <v>37.840000000000003</v>
          </cell>
          <cell r="AQ95">
            <v>17.100000000000001</v>
          </cell>
          <cell r="AR95">
            <v>12.6</v>
          </cell>
        </row>
        <row r="96">
          <cell r="D96">
            <v>24.53</v>
          </cell>
          <cell r="G96">
            <v>38.82</v>
          </cell>
        </row>
        <row r="97">
          <cell r="D97">
            <v>26</v>
          </cell>
          <cell r="G97">
            <v>40.4</v>
          </cell>
        </row>
        <row r="98">
          <cell r="D98">
            <v>21.28</v>
          </cell>
          <cell r="G98">
            <v>42.51</v>
          </cell>
        </row>
        <row r="100">
          <cell r="D100">
            <v>96.92</v>
          </cell>
          <cell r="G100">
            <v>17.04</v>
          </cell>
        </row>
        <row r="101">
          <cell r="D101">
            <v>71.209999999999994</v>
          </cell>
          <cell r="G101">
            <v>19.420000000000002</v>
          </cell>
        </row>
        <row r="102">
          <cell r="D102">
            <v>33.53</v>
          </cell>
          <cell r="G102">
            <v>22.86</v>
          </cell>
        </row>
        <row r="103">
          <cell r="D103">
            <v>29.09</v>
          </cell>
          <cell r="G103">
            <v>26.93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1"/>
  <sheetViews>
    <sheetView zoomScale="85" zoomScaleNormal="85" zoomScaleSheetLayoutView="130" workbookViewId="0">
      <selection activeCell="D7" sqref="D7:D31"/>
    </sheetView>
  </sheetViews>
  <sheetFormatPr defaultRowHeight="18" customHeight="1" x14ac:dyDescent="0.25"/>
  <cols>
    <col min="1" max="1" width="9.140625" style="7"/>
    <col min="2" max="2" width="6.5703125" style="7" bestFit="1" customWidth="1"/>
    <col min="3" max="3" width="11.28515625" style="7" customWidth="1"/>
    <col min="4" max="4" width="11.140625" style="7" customWidth="1"/>
    <col min="5" max="5" width="10.28515625" style="7" customWidth="1"/>
    <col min="6" max="7" width="10.5703125" style="7" customWidth="1"/>
    <col min="8" max="8" width="11.28515625" style="7" customWidth="1"/>
    <col min="9" max="16384" width="9.140625" style="7"/>
  </cols>
  <sheetData>
    <row r="2" spans="2:21" ht="18" customHeight="1" thickBot="1" x14ac:dyDescent="0.3">
      <c r="J2" s="324" t="s">
        <v>43</v>
      </c>
      <c r="K2" s="324"/>
      <c r="L2" s="324"/>
      <c r="M2" s="324"/>
      <c r="N2" s="324"/>
      <c r="O2" s="324"/>
    </row>
    <row r="3" spans="2:21" ht="52.5" x14ac:dyDescent="0.25">
      <c r="B3" s="230" t="s">
        <v>42</v>
      </c>
      <c r="C3" s="231" t="s">
        <v>20</v>
      </c>
      <c r="D3" s="231" t="s">
        <v>40</v>
      </c>
      <c r="E3" s="231" t="s">
        <v>21</v>
      </c>
      <c r="F3" s="231" t="s">
        <v>22</v>
      </c>
      <c r="G3" s="231" t="s">
        <v>41</v>
      </c>
      <c r="H3" s="232" t="s">
        <v>23</v>
      </c>
    </row>
    <row r="4" spans="2:21" ht="11.25" x14ac:dyDescent="0.25">
      <c r="B4" s="8" t="s">
        <v>24</v>
      </c>
      <c r="C4" s="9" t="s">
        <v>25</v>
      </c>
      <c r="D4" s="9" t="s">
        <v>26</v>
      </c>
      <c r="E4" s="9" t="s">
        <v>27</v>
      </c>
      <c r="F4" s="9" t="s">
        <v>28</v>
      </c>
      <c r="G4" s="9" t="s">
        <v>29</v>
      </c>
      <c r="H4" s="10" t="s">
        <v>30</v>
      </c>
      <c r="P4" s="6"/>
      <c r="Q4" s="6"/>
      <c r="R4" s="6"/>
      <c r="S4" s="6"/>
      <c r="T4" s="6"/>
      <c r="U4" s="6"/>
    </row>
    <row r="5" spans="2:21" ht="12" thickBot="1" x14ac:dyDescent="0.3">
      <c r="B5" s="11"/>
      <c r="C5" s="12"/>
      <c r="D5" s="12" t="s">
        <v>31</v>
      </c>
      <c r="E5" s="12" t="s">
        <v>6</v>
      </c>
      <c r="F5" s="12" t="s">
        <v>32</v>
      </c>
      <c r="G5" s="12" t="s">
        <v>33</v>
      </c>
      <c r="H5" s="13" t="s">
        <v>34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2:21" ht="34.5" customHeight="1" thickTop="1" thickBot="1" x14ac:dyDescent="0.3">
      <c r="B6" s="328" t="s">
        <v>156</v>
      </c>
      <c r="C6" s="329"/>
      <c r="D6" s="329"/>
      <c r="E6" s="329"/>
      <c r="F6" s="329"/>
      <c r="G6" s="329"/>
      <c r="H6" s="330"/>
      <c r="K6" s="6"/>
      <c r="L6" s="5"/>
      <c r="M6" s="5"/>
      <c r="N6" s="5"/>
      <c r="O6" s="5"/>
      <c r="P6" s="5"/>
      <c r="Q6" s="5"/>
      <c r="R6" s="5"/>
      <c r="S6" s="6"/>
      <c r="T6" s="6"/>
      <c r="U6" s="6"/>
    </row>
    <row r="7" spans="2:21" ht="18" customHeight="1" x14ac:dyDescent="0.25">
      <c r="B7" s="325">
        <v>1</v>
      </c>
      <c r="C7" s="14" t="s">
        <v>35</v>
      </c>
      <c r="D7" s="15">
        <v>18.171512878746501</v>
      </c>
      <c r="E7" s="16">
        <v>27.032499999999999</v>
      </c>
      <c r="F7" s="16">
        <v>0.5</v>
      </c>
      <c r="G7" s="16">
        <v>34.058815781283158</v>
      </c>
      <c r="H7" s="17">
        <v>15</v>
      </c>
      <c r="K7" s="6"/>
      <c r="L7" s="5"/>
      <c r="M7" s="5"/>
      <c r="N7" s="5"/>
      <c r="O7" s="5"/>
      <c r="P7" s="5"/>
      <c r="Q7" s="5"/>
      <c r="R7" s="5"/>
      <c r="S7" s="6"/>
      <c r="T7" s="6"/>
      <c r="U7" s="6"/>
    </row>
    <row r="8" spans="2:21" ht="18" customHeight="1" x14ac:dyDescent="0.25">
      <c r="B8" s="326"/>
      <c r="C8" s="18" t="s">
        <v>36</v>
      </c>
      <c r="D8" s="15">
        <v>29.107673716785701</v>
      </c>
      <c r="E8" s="19">
        <v>15.774900000000001</v>
      </c>
      <c r="F8" s="19">
        <v>0.5</v>
      </c>
      <c r="G8" s="16">
        <v>19.875128569986636</v>
      </c>
      <c r="H8" s="20">
        <v>18</v>
      </c>
      <c r="K8" s="6"/>
      <c r="L8" s="5"/>
      <c r="M8" s="5"/>
      <c r="N8" s="5"/>
      <c r="O8" s="5"/>
      <c r="P8" s="5"/>
      <c r="Q8" s="5"/>
      <c r="R8" s="5"/>
      <c r="S8" s="6"/>
      <c r="T8" s="6"/>
      <c r="U8" s="6"/>
    </row>
    <row r="9" spans="2:21" ht="18" customHeight="1" x14ac:dyDescent="0.25">
      <c r="B9" s="326"/>
      <c r="C9" s="18" t="s">
        <v>37</v>
      </c>
      <c r="D9" s="19" t="s">
        <v>16</v>
      </c>
      <c r="E9" s="19">
        <v>4.3582999999999998</v>
      </c>
      <c r="F9" s="19">
        <v>0.5</v>
      </c>
      <c r="G9" s="16">
        <v>5.4911139117568251</v>
      </c>
      <c r="H9" s="20">
        <v>19</v>
      </c>
      <c r="K9" s="6"/>
      <c r="L9" s="5"/>
      <c r="M9" s="5"/>
      <c r="N9" s="5"/>
      <c r="O9" s="5"/>
      <c r="P9" s="5"/>
      <c r="Q9" s="5"/>
      <c r="R9" s="5"/>
      <c r="S9" s="6"/>
      <c r="T9" s="6"/>
      <c r="U9" s="6"/>
    </row>
    <row r="10" spans="2:21" ht="18" customHeight="1" x14ac:dyDescent="0.25">
      <c r="B10" s="326"/>
      <c r="C10" s="18" t="s">
        <v>38</v>
      </c>
      <c r="D10" s="15">
        <v>28.2041537884581</v>
      </c>
      <c r="E10" s="19">
        <v>15.44</v>
      </c>
      <c r="F10" s="19">
        <v>0.5</v>
      </c>
      <c r="G10" s="16">
        <v>19.453181010376841</v>
      </c>
      <c r="H10" s="20">
        <v>15</v>
      </c>
      <c r="K10" s="6"/>
      <c r="L10" s="5"/>
      <c r="M10" s="5"/>
      <c r="N10" s="5"/>
      <c r="O10" s="5"/>
      <c r="P10" s="5"/>
      <c r="Q10" s="5"/>
      <c r="R10" s="5"/>
      <c r="S10" s="6"/>
      <c r="T10" s="6"/>
      <c r="U10" s="6"/>
    </row>
    <row r="11" spans="2:21" ht="18" customHeight="1" thickBot="1" x14ac:dyDescent="0.3">
      <c r="B11" s="327"/>
      <c r="C11" s="21" t="s">
        <v>39</v>
      </c>
      <c r="D11" s="22">
        <v>16.953235654800899</v>
      </c>
      <c r="E11" s="23">
        <v>29.6663</v>
      </c>
      <c r="F11" s="23">
        <v>0.5</v>
      </c>
      <c r="G11" s="22">
        <v>37.37719584249627</v>
      </c>
      <c r="H11" s="24">
        <v>30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2:21" ht="18" customHeight="1" x14ac:dyDescent="0.25">
      <c r="B12" s="325">
        <v>2</v>
      </c>
      <c r="C12" s="14" t="s">
        <v>35</v>
      </c>
      <c r="D12" s="15">
        <v>23.77275962104526</v>
      </c>
      <c r="E12" s="16">
        <v>26.649899999999999</v>
      </c>
      <c r="F12" s="16">
        <v>1.25</v>
      </c>
      <c r="G12" s="16">
        <v>24.739575651379436</v>
      </c>
      <c r="H12" s="17">
        <v>13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2:21" ht="18" customHeight="1" x14ac:dyDescent="0.25">
      <c r="B13" s="326"/>
      <c r="C13" s="18" t="s">
        <v>36</v>
      </c>
      <c r="D13" s="19" t="s">
        <v>16</v>
      </c>
      <c r="E13" s="19">
        <v>15.653</v>
      </c>
      <c r="F13" s="19">
        <v>1.25</v>
      </c>
      <c r="G13" s="16">
        <v>14.530958002508166</v>
      </c>
      <c r="H13" s="20">
        <v>12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2:21" ht="18" customHeight="1" x14ac:dyDescent="0.25">
      <c r="B14" s="326"/>
      <c r="C14" s="18" t="s">
        <v>37</v>
      </c>
      <c r="D14" s="19" t="s">
        <v>16</v>
      </c>
      <c r="E14" s="19">
        <v>5.6780999999999997</v>
      </c>
      <c r="F14" s="19">
        <v>1.25</v>
      </c>
      <c r="G14" s="16">
        <v>5.2710811112273435</v>
      </c>
      <c r="H14" s="20">
        <v>15</v>
      </c>
    </row>
    <row r="15" spans="2:21" ht="18" customHeight="1" x14ac:dyDescent="0.25">
      <c r="B15" s="326"/>
      <c r="C15" s="18" t="s">
        <v>38</v>
      </c>
      <c r="D15" s="15">
        <v>49.663081070436299</v>
      </c>
      <c r="E15" s="19">
        <v>16.484300000000001</v>
      </c>
      <c r="F15" s="19">
        <v>1.25</v>
      </c>
      <c r="G15" s="16">
        <v>15.302668561984627</v>
      </c>
      <c r="H15" s="20">
        <v>12</v>
      </c>
    </row>
    <row r="16" spans="2:21" ht="18" customHeight="1" thickBot="1" x14ac:dyDescent="0.3">
      <c r="B16" s="327"/>
      <c r="C16" s="21" t="s">
        <v>39</v>
      </c>
      <c r="D16" s="22">
        <v>25.8659118264023</v>
      </c>
      <c r="E16" s="23">
        <v>30.459900000000001</v>
      </c>
      <c r="F16" s="23">
        <v>1.25</v>
      </c>
      <c r="G16" s="22">
        <v>28.276466342592375</v>
      </c>
      <c r="H16" s="24">
        <v>11</v>
      </c>
    </row>
    <row r="17" spans="2:8" ht="18" customHeight="1" x14ac:dyDescent="0.25">
      <c r="B17" s="325">
        <v>3</v>
      </c>
      <c r="C17" s="14" t="s">
        <v>35</v>
      </c>
      <c r="D17" s="15" t="s">
        <v>16</v>
      </c>
      <c r="E17" s="16">
        <v>12.2392</v>
      </c>
      <c r="F17" s="16">
        <v>1</v>
      </c>
      <c r="G17" s="16">
        <v>12.2392</v>
      </c>
      <c r="H17" s="17">
        <v>11</v>
      </c>
    </row>
    <row r="18" spans="2:8" ht="18" customHeight="1" x14ac:dyDescent="0.25">
      <c r="B18" s="326"/>
      <c r="C18" s="18" t="s">
        <v>36</v>
      </c>
      <c r="D18" s="19" t="s">
        <v>16</v>
      </c>
      <c r="E18" s="19">
        <v>4.8757000000000001</v>
      </c>
      <c r="F18" s="19">
        <v>1</v>
      </c>
      <c r="G18" s="16">
        <v>4.8757000000000001</v>
      </c>
      <c r="H18" s="20">
        <v>23</v>
      </c>
    </row>
    <row r="19" spans="2:8" ht="18" customHeight="1" x14ac:dyDescent="0.25">
      <c r="B19" s="326"/>
      <c r="C19" s="18" t="s">
        <v>37</v>
      </c>
      <c r="D19" s="19" t="s">
        <v>16</v>
      </c>
      <c r="E19" s="19">
        <v>16.279</v>
      </c>
      <c r="F19" s="19">
        <v>1</v>
      </c>
      <c r="G19" s="16">
        <v>16.279</v>
      </c>
      <c r="H19" s="20">
        <v>12</v>
      </c>
    </row>
    <row r="20" spans="2:8" ht="18" customHeight="1" x14ac:dyDescent="0.25">
      <c r="B20" s="326"/>
      <c r="C20" s="18" t="s">
        <v>38</v>
      </c>
      <c r="D20" s="15">
        <v>23.503395499374129</v>
      </c>
      <c r="E20" s="19">
        <v>30.624700000000001</v>
      </c>
      <c r="F20" s="19">
        <v>1</v>
      </c>
      <c r="G20" s="16">
        <v>30.624700000000001</v>
      </c>
      <c r="H20" s="20">
        <v>11</v>
      </c>
    </row>
    <row r="21" spans="2:8" ht="18" customHeight="1" thickBot="1" x14ac:dyDescent="0.3">
      <c r="B21" s="327"/>
      <c r="C21" s="21" t="s">
        <v>39</v>
      </c>
      <c r="D21" s="22">
        <v>18.439864957817299</v>
      </c>
      <c r="E21" s="23">
        <v>44.971699999999998</v>
      </c>
      <c r="F21" s="23">
        <v>1</v>
      </c>
      <c r="G21" s="22">
        <v>44.971699999999998</v>
      </c>
      <c r="H21" s="24">
        <v>11</v>
      </c>
    </row>
    <row r="22" spans="2:8" ht="18" customHeight="1" x14ac:dyDescent="0.25">
      <c r="B22" s="325">
        <v>4</v>
      </c>
      <c r="C22" s="14" t="s">
        <v>35</v>
      </c>
      <c r="D22" s="15">
        <v>36.772000217556837</v>
      </c>
      <c r="E22" s="16">
        <v>19.695399999999999</v>
      </c>
      <c r="F22" s="16">
        <v>1</v>
      </c>
      <c r="G22" s="16">
        <v>19.695399999999999</v>
      </c>
      <c r="H22" s="17">
        <v>13</v>
      </c>
    </row>
    <row r="23" spans="2:8" ht="18" customHeight="1" x14ac:dyDescent="0.25">
      <c r="B23" s="326"/>
      <c r="C23" s="18" t="s">
        <v>36</v>
      </c>
      <c r="D23" s="19" t="s">
        <v>16</v>
      </c>
      <c r="E23" s="19">
        <v>15.120699999999999</v>
      </c>
      <c r="F23" s="19">
        <v>1</v>
      </c>
      <c r="G23" s="16">
        <v>15.120699999999999</v>
      </c>
      <c r="H23" s="20">
        <v>19</v>
      </c>
    </row>
    <row r="24" spans="2:8" ht="18" customHeight="1" x14ac:dyDescent="0.25">
      <c r="B24" s="326"/>
      <c r="C24" s="18" t="s">
        <v>37</v>
      </c>
      <c r="D24" s="15">
        <v>34.098973591590699</v>
      </c>
      <c r="E24" s="19">
        <v>20.878900000000002</v>
      </c>
      <c r="F24" s="19">
        <v>1</v>
      </c>
      <c r="G24" s="16">
        <v>20.878900000000002</v>
      </c>
      <c r="H24" s="20">
        <v>16</v>
      </c>
    </row>
    <row r="25" spans="2:8" ht="18" customHeight="1" x14ac:dyDescent="0.25">
      <c r="B25" s="326"/>
      <c r="C25" s="18" t="s">
        <v>38</v>
      </c>
      <c r="D25" s="15">
        <v>19.214432075916267</v>
      </c>
      <c r="E25" s="19">
        <v>32.692700000000002</v>
      </c>
      <c r="F25" s="19">
        <v>1</v>
      </c>
      <c r="G25" s="16">
        <v>32.692700000000002</v>
      </c>
      <c r="H25" s="20">
        <v>11</v>
      </c>
    </row>
    <row r="26" spans="2:8" ht="18" customHeight="1" thickBot="1" x14ac:dyDescent="0.3">
      <c r="B26" s="327"/>
      <c r="C26" s="21" t="s">
        <v>39</v>
      </c>
      <c r="D26" s="22">
        <v>14.5106478146222</v>
      </c>
      <c r="E26" s="23">
        <v>46.0961</v>
      </c>
      <c r="F26" s="23">
        <v>1</v>
      </c>
      <c r="G26" s="22">
        <v>46.0961</v>
      </c>
      <c r="H26" s="24">
        <v>11</v>
      </c>
    </row>
    <row r="27" spans="2:8" ht="18" customHeight="1" x14ac:dyDescent="0.25">
      <c r="B27" s="325">
        <v>5</v>
      </c>
      <c r="C27" s="14" t="s">
        <v>35</v>
      </c>
      <c r="D27" s="15">
        <v>20.320108858413999</v>
      </c>
      <c r="E27" s="16">
        <v>37.764400000000002</v>
      </c>
      <c r="F27" s="16">
        <v>1</v>
      </c>
      <c r="G27" s="16">
        <v>37.764400000000002</v>
      </c>
      <c r="H27" s="17">
        <v>13</v>
      </c>
    </row>
    <row r="28" spans="2:8" ht="18" customHeight="1" x14ac:dyDescent="0.25">
      <c r="B28" s="326"/>
      <c r="C28" s="18" t="s">
        <v>36</v>
      </c>
      <c r="D28" s="15">
        <v>20.068333264125346</v>
      </c>
      <c r="E28" s="19">
        <v>35.122700000000002</v>
      </c>
      <c r="F28" s="19">
        <v>1</v>
      </c>
      <c r="G28" s="16">
        <v>35.122700000000002</v>
      </c>
      <c r="H28" s="20">
        <v>14</v>
      </c>
    </row>
    <row r="29" spans="2:8" ht="18" customHeight="1" x14ac:dyDescent="0.25">
      <c r="B29" s="326"/>
      <c r="C29" s="18" t="s">
        <v>37</v>
      </c>
      <c r="D29" s="15">
        <v>17.079042713220201</v>
      </c>
      <c r="E29" s="19">
        <v>37.509</v>
      </c>
      <c r="F29" s="19">
        <v>1</v>
      </c>
      <c r="G29" s="16">
        <v>37.509</v>
      </c>
      <c r="H29" s="20">
        <v>16</v>
      </c>
    </row>
    <row r="30" spans="2:8" ht="18" customHeight="1" x14ac:dyDescent="0.25">
      <c r="B30" s="326"/>
      <c r="C30" s="18" t="s">
        <v>38</v>
      </c>
      <c r="D30" s="15">
        <v>13.621402277298765</v>
      </c>
      <c r="E30" s="19">
        <v>44.719200000000001</v>
      </c>
      <c r="F30" s="19">
        <v>1</v>
      </c>
      <c r="G30" s="16">
        <v>44.719200000000001</v>
      </c>
      <c r="H30" s="20">
        <v>14</v>
      </c>
    </row>
    <row r="31" spans="2:8" ht="18" customHeight="1" thickBot="1" x14ac:dyDescent="0.3">
      <c r="B31" s="327"/>
      <c r="C31" s="21" t="s">
        <v>39</v>
      </c>
      <c r="D31" s="22">
        <v>11.2427593282525</v>
      </c>
      <c r="E31" s="23">
        <v>55.020499999999998</v>
      </c>
      <c r="F31" s="23">
        <v>1</v>
      </c>
      <c r="G31" s="22">
        <v>55.020499999999998</v>
      </c>
      <c r="H31" s="24">
        <v>13</v>
      </c>
    </row>
  </sheetData>
  <mergeCells count="7">
    <mergeCell ref="J2:O2"/>
    <mergeCell ref="B27:B31"/>
    <mergeCell ref="B6:H6"/>
    <mergeCell ref="B7:B11"/>
    <mergeCell ref="B12:B16"/>
    <mergeCell ref="B17:B21"/>
    <mergeCell ref="B22:B26"/>
  </mergeCells>
  <pageMargins left="0.98425196850393704" right="0.98425196850393704" top="0.98425196850393704" bottom="0.98425196850393704" header="0" footer="0"/>
  <pageSetup paperSize="8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U46"/>
  <sheetViews>
    <sheetView zoomScaleNormal="100" zoomScaleSheetLayoutView="130" workbookViewId="0">
      <selection activeCell="W32" sqref="W32"/>
    </sheetView>
  </sheetViews>
  <sheetFormatPr defaultRowHeight="18" customHeight="1" x14ac:dyDescent="0.25"/>
  <cols>
    <col min="1" max="1" width="9.140625" style="7"/>
    <col min="2" max="2" width="6.5703125" style="7" bestFit="1" customWidth="1"/>
    <col min="3" max="3" width="11.28515625" style="7" customWidth="1"/>
    <col min="4" max="4" width="11.140625" style="7" customWidth="1"/>
    <col min="5" max="5" width="10.28515625" style="7" customWidth="1"/>
    <col min="6" max="7" width="10.5703125" style="7" customWidth="1"/>
    <col min="8" max="8" width="11.28515625" style="7" customWidth="1"/>
    <col min="9" max="16384" width="9.140625" style="7"/>
  </cols>
  <sheetData>
    <row r="2" spans="2:21" ht="18" customHeight="1" thickBot="1" x14ac:dyDescent="0.3">
      <c r="J2" s="324" t="s">
        <v>43</v>
      </c>
      <c r="K2" s="324"/>
      <c r="L2" s="324"/>
      <c r="M2" s="324"/>
      <c r="N2" s="324"/>
      <c r="O2" s="324"/>
    </row>
    <row r="3" spans="2:21" ht="52.5" x14ac:dyDescent="0.25">
      <c r="B3" s="230" t="s">
        <v>42</v>
      </c>
      <c r="C3" s="231" t="s">
        <v>20</v>
      </c>
      <c r="D3" s="231" t="s">
        <v>40</v>
      </c>
      <c r="E3" s="231" t="s">
        <v>21</v>
      </c>
      <c r="F3" s="231" t="s">
        <v>22</v>
      </c>
      <c r="G3" s="231" t="s">
        <v>41</v>
      </c>
      <c r="H3" s="232" t="s">
        <v>23</v>
      </c>
    </row>
    <row r="4" spans="2:21" ht="11.25" x14ac:dyDescent="0.25">
      <c r="B4" s="8" t="s">
        <v>24</v>
      </c>
      <c r="C4" s="9" t="s">
        <v>25</v>
      </c>
      <c r="D4" s="9" t="s">
        <v>26</v>
      </c>
      <c r="E4" s="9" t="s">
        <v>27</v>
      </c>
      <c r="F4" s="9" t="s">
        <v>28</v>
      </c>
      <c r="G4" s="9" t="s">
        <v>29</v>
      </c>
      <c r="H4" s="10" t="s">
        <v>30</v>
      </c>
      <c r="P4" s="6"/>
      <c r="Q4" s="6"/>
      <c r="R4" s="6"/>
      <c r="S4" s="6"/>
      <c r="T4" s="6"/>
      <c r="U4" s="6"/>
    </row>
    <row r="5" spans="2:21" ht="12" thickBot="1" x14ac:dyDescent="0.3">
      <c r="B5" s="11"/>
      <c r="C5" s="12"/>
      <c r="D5" s="12" t="s">
        <v>31</v>
      </c>
      <c r="E5" s="12" t="s">
        <v>6</v>
      </c>
      <c r="F5" s="12" t="s">
        <v>32</v>
      </c>
      <c r="G5" s="12" t="s">
        <v>33</v>
      </c>
      <c r="H5" s="13" t="s">
        <v>34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2:21" ht="34.5" customHeight="1" thickTop="1" thickBot="1" x14ac:dyDescent="0.3">
      <c r="B6" s="328" t="s">
        <v>155</v>
      </c>
      <c r="C6" s="350"/>
      <c r="D6" s="350"/>
      <c r="E6" s="350"/>
      <c r="F6" s="350"/>
      <c r="G6" s="350"/>
      <c r="H6" s="351"/>
      <c r="K6" s="6"/>
      <c r="L6" s="5"/>
      <c r="M6" s="5"/>
      <c r="N6" s="5"/>
      <c r="O6" s="5"/>
      <c r="P6" s="5"/>
      <c r="Q6" s="5"/>
      <c r="R6" s="5"/>
      <c r="S6" s="6"/>
      <c r="T6" s="6"/>
      <c r="U6" s="6"/>
    </row>
    <row r="7" spans="2:21" ht="18" customHeight="1" x14ac:dyDescent="0.25">
      <c r="B7" s="325">
        <v>1</v>
      </c>
      <c r="C7" s="14" t="s">
        <v>35</v>
      </c>
      <c r="D7" s="15"/>
      <c r="E7" s="16"/>
      <c r="F7" s="16"/>
      <c r="G7" s="16"/>
      <c r="H7" s="17"/>
      <c r="K7" s="6"/>
      <c r="L7" s="5"/>
      <c r="M7" s="5"/>
      <c r="N7" s="5"/>
      <c r="O7" s="5"/>
      <c r="P7" s="5"/>
      <c r="Q7" s="5"/>
      <c r="R7" s="5"/>
      <c r="S7" s="6"/>
      <c r="T7" s="6"/>
      <c r="U7" s="6"/>
    </row>
    <row r="8" spans="2:21" ht="18" customHeight="1" x14ac:dyDescent="0.25">
      <c r="B8" s="326"/>
      <c r="C8" s="18" t="s">
        <v>36</v>
      </c>
      <c r="D8" s="15">
        <v>28.45</v>
      </c>
      <c r="E8" s="19">
        <v>45.27</v>
      </c>
      <c r="F8" s="19">
        <v>1.2</v>
      </c>
      <c r="G8" s="16">
        <v>42.6</v>
      </c>
      <c r="H8" s="20">
        <v>12</v>
      </c>
      <c r="K8" s="6"/>
      <c r="L8" s="5"/>
      <c r="M8" s="5"/>
      <c r="N8" s="5"/>
      <c r="O8" s="5"/>
      <c r="P8" s="5"/>
      <c r="Q8" s="5"/>
      <c r="R8" s="5"/>
      <c r="S8" s="6"/>
      <c r="T8" s="6"/>
      <c r="U8" s="6"/>
    </row>
    <row r="9" spans="2:21" ht="18" customHeight="1" x14ac:dyDescent="0.25">
      <c r="B9" s="326"/>
      <c r="C9" s="18" t="s">
        <v>37</v>
      </c>
      <c r="D9" s="19">
        <v>25.92</v>
      </c>
      <c r="E9" s="19">
        <v>46.09</v>
      </c>
      <c r="F9" s="19">
        <v>1.2</v>
      </c>
      <c r="G9" s="16">
        <v>43.37</v>
      </c>
      <c r="H9" s="20">
        <v>11</v>
      </c>
      <c r="K9" s="6"/>
      <c r="L9" s="5"/>
      <c r="M9" s="5"/>
      <c r="N9" s="5"/>
      <c r="O9" s="5"/>
      <c r="P9" s="5"/>
      <c r="Q9" s="5"/>
      <c r="R9" s="5"/>
      <c r="S9" s="6"/>
      <c r="T9" s="6"/>
      <c r="U9" s="6"/>
    </row>
    <row r="10" spans="2:21" ht="18" customHeight="1" x14ac:dyDescent="0.25">
      <c r="B10" s="326"/>
      <c r="C10" s="18" t="s">
        <v>38</v>
      </c>
      <c r="D10" s="15">
        <v>21.11</v>
      </c>
      <c r="E10" s="19">
        <v>47.43</v>
      </c>
      <c r="F10" s="19">
        <v>1.2</v>
      </c>
      <c r="G10" s="16">
        <v>44.63</v>
      </c>
      <c r="H10" s="20">
        <v>10</v>
      </c>
      <c r="K10" s="6"/>
      <c r="L10" s="5"/>
      <c r="M10" s="5"/>
      <c r="N10" s="5"/>
      <c r="O10" s="5"/>
      <c r="P10" s="5"/>
      <c r="Q10" s="5"/>
      <c r="R10" s="5"/>
      <c r="S10" s="6"/>
      <c r="T10" s="6"/>
      <c r="U10" s="6"/>
    </row>
    <row r="11" spans="2:21" ht="18" customHeight="1" thickBot="1" x14ac:dyDescent="0.3">
      <c r="B11" s="327"/>
      <c r="C11" s="21" t="s">
        <v>39</v>
      </c>
      <c r="D11" s="22">
        <v>19.7</v>
      </c>
      <c r="E11" s="23">
        <v>49.24</v>
      </c>
      <c r="F11" s="23">
        <v>1.2</v>
      </c>
      <c r="G11" s="22">
        <v>46.34</v>
      </c>
      <c r="H11" s="24">
        <v>10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2:21" ht="18" customHeight="1" x14ac:dyDescent="0.25">
      <c r="B12" s="325">
        <v>2</v>
      </c>
      <c r="C12" s="14" t="s">
        <v>35</v>
      </c>
      <c r="D12" s="15"/>
      <c r="E12" s="16"/>
      <c r="F12" s="16"/>
      <c r="G12" s="16"/>
      <c r="H12" s="17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2:21" ht="18" customHeight="1" x14ac:dyDescent="0.25">
      <c r="B13" s="326"/>
      <c r="C13" s="18" t="s">
        <v>36</v>
      </c>
      <c r="D13" s="19">
        <v>25.7</v>
      </c>
      <c r="E13" s="19">
        <v>37.840000000000003</v>
      </c>
      <c r="F13" s="19">
        <v>1</v>
      </c>
      <c r="G13" s="16">
        <v>37.840000000000003</v>
      </c>
      <c r="H13" s="20">
        <v>47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2:21" ht="18" customHeight="1" x14ac:dyDescent="0.25">
      <c r="B14" s="326"/>
      <c r="C14" s="18" t="s">
        <v>37</v>
      </c>
      <c r="D14" s="19">
        <v>24.53</v>
      </c>
      <c r="E14" s="19">
        <v>38.82</v>
      </c>
      <c r="F14" s="19">
        <v>1</v>
      </c>
      <c r="G14" s="16">
        <v>38.82</v>
      </c>
      <c r="H14" s="20">
        <v>57</v>
      </c>
    </row>
    <row r="15" spans="2:21" ht="18" customHeight="1" x14ac:dyDescent="0.25">
      <c r="B15" s="326"/>
      <c r="C15" s="18" t="s">
        <v>38</v>
      </c>
      <c r="D15" s="15">
        <v>26</v>
      </c>
      <c r="E15" s="19">
        <v>40.4</v>
      </c>
      <c r="F15" s="19">
        <v>1</v>
      </c>
      <c r="G15" s="16">
        <v>40.4</v>
      </c>
      <c r="H15" s="20">
        <v>85</v>
      </c>
    </row>
    <row r="16" spans="2:21" ht="18" customHeight="1" thickBot="1" x14ac:dyDescent="0.3">
      <c r="B16" s="327"/>
      <c r="C16" s="21" t="s">
        <v>39</v>
      </c>
      <c r="D16" s="22">
        <v>21.28</v>
      </c>
      <c r="E16" s="23">
        <v>42.51</v>
      </c>
      <c r="F16" s="23">
        <v>1</v>
      </c>
      <c r="G16" s="22">
        <v>42.51</v>
      </c>
      <c r="H16" s="24">
        <v>23</v>
      </c>
    </row>
    <row r="17" spans="2:8" ht="18" customHeight="1" x14ac:dyDescent="0.25">
      <c r="B17" s="325">
        <v>3</v>
      </c>
      <c r="C17" s="14" t="s">
        <v>35</v>
      </c>
      <c r="D17" s="15"/>
      <c r="E17" s="16"/>
      <c r="F17" s="16"/>
      <c r="G17" s="16"/>
      <c r="H17" s="17"/>
    </row>
    <row r="18" spans="2:8" ht="18" customHeight="1" x14ac:dyDescent="0.25">
      <c r="B18" s="326"/>
      <c r="C18" s="18" t="s">
        <v>36</v>
      </c>
      <c r="D18" s="19">
        <v>96.92</v>
      </c>
      <c r="E18" s="19">
        <v>15.82</v>
      </c>
      <c r="F18" s="19">
        <v>0.8</v>
      </c>
      <c r="G18" s="16">
        <v>17.04</v>
      </c>
      <c r="H18" s="20">
        <v>13</v>
      </c>
    </row>
    <row r="19" spans="2:8" ht="18" customHeight="1" x14ac:dyDescent="0.25">
      <c r="B19" s="326"/>
      <c r="C19" s="18" t="s">
        <v>37</v>
      </c>
      <c r="D19" s="19">
        <v>71.209999999999994</v>
      </c>
      <c r="E19" s="19">
        <v>18.03</v>
      </c>
      <c r="F19" s="19">
        <v>0.8</v>
      </c>
      <c r="G19" s="16">
        <v>19.420000000000002</v>
      </c>
      <c r="H19" s="20">
        <v>12</v>
      </c>
    </row>
    <row r="20" spans="2:8" ht="18" customHeight="1" x14ac:dyDescent="0.25">
      <c r="B20" s="326"/>
      <c r="C20" s="18" t="s">
        <v>38</v>
      </c>
      <c r="D20" s="15">
        <v>33.53</v>
      </c>
      <c r="E20" s="19">
        <v>21.22</v>
      </c>
      <c r="F20" s="19">
        <v>0.8</v>
      </c>
      <c r="G20" s="16">
        <v>22.86</v>
      </c>
      <c r="H20" s="20">
        <v>12</v>
      </c>
    </row>
    <row r="21" spans="2:8" ht="18" customHeight="1" thickBot="1" x14ac:dyDescent="0.3">
      <c r="B21" s="327"/>
      <c r="C21" s="21" t="s">
        <v>39</v>
      </c>
      <c r="D21" s="22">
        <v>29.09</v>
      </c>
      <c r="E21" s="23">
        <v>25</v>
      </c>
      <c r="F21" s="23">
        <v>0.8</v>
      </c>
      <c r="G21" s="22">
        <v>26.93</v>
      </c>
      <c r="H21" s="24">
        <v>12</v>
      </c>
    </row>
    <row r="22" spans="2:8" ht="18" customHeight="1" x14ac:dyDescent="0.25">
      <c r="B22" s="5"/>
      <c r="C22" s="117"/>
      <c r="D22" s="118"/>
      <c r="E22" s="118"/>
      <c r="F22" s="118"/>
      <c r="G22" s="118"/>
      <c r="H22" s="119"/>
    </row>
    <row r="23" spans="2:8" ht="18" customHeight="1" x14ac:dyDescent="0.25">
      <c r="B23" s="5"/>
      <c r="C23" s="120"/>
      <c r="D23" s="121"/>
      <c r="E23" s="121"/>
      <c r="F23" s="121"/>
      <c r="G23" s="118"/>
      <c r="H23" s="122"/>
    </row>
    <row r="24" spans="2:8" ht="18" customHeight="1" x14ac:dyDescent="0.25">
      <c r="B24" s="5"/>
      <c r="C24" s="120"/>
      <c r="D24" s="118"/>
      <c r="E24" s="121"/>
      <c r="F24" s="121"/>
      <c r="G24" s="118"/>
      <c r="H24" s="122"/>
    </row>
    <row r="25" spans="2:8" ht="18" customHeight="1" x14ac:dyDescent="0.25">
      <c r="B25" s="5"/>
      <c r="C25" s="120"/>
      <c r="D25" s="118"/>
      <c r="E25" s="121"/>
      <c r="F25" s="121"/>
      <c r="G25" s="118"/>
      <c r="H25" s="122"/>
    </row>
    <row r="26" spans="2:8" ht="18" customHeight="1" x14ac:dyDescent="0.25">
      <c r="B26" s="5"/>
      <c r="C26" s="120"/>
      <c r="D26" s="118"/>
      <c r="E26" s="121"/>
      <c r="F26" s="121"/>
      <c r="G26" s="118"/>
      <c r="H26" s="122"/>
    </row>
    <row r="27" spans="2:8" ht="18" customHeight="1" x14ac:dyDescent="0.25">
      <c r="B27" s="5"/>
      <c r="C27" s="117"/>
      <c r="D27" s="118"/>
      <c r="E27" s="118"/>
      <c r="F27" s="118"/>
      <c r="G27" s="118"/>
      <c r="H27" s="119"/>
    </row>
    <row r="28" spans="2:8" ht="18" customHeight="1" x14ac:dyDescent="0.25">
      <c r="B28" s="5"/>
      <c r="C28" s="120"/>
      <c r="D28" s="118"/>
      <c r="E28" s="121"/>
      <c r="F28" s="121"/>
      <c r="G28" s="118"/>
      <c r="H28" s="122"/>
    </row>
    <row r="29" spans="2:8" ht="18" customHeight="1" x14ac:dyDescent="0.25">
      <c r="B29" s="5"/>
      <c r="C29" s="120"/>
      <c r="D29" s="118"/>
      <c r="E29" s="121"/>
      <c r="F29" s="121"/>
      <c r="G29" s="118"/>
      <c r="H29" s="122"/>
    </row>
    <row r="30" spans="2:8" ht="18" customHeight="1" x14ac:dyDescent="0.25">
      <c r="B30" s="5"/>
      <c r="C30" s="120"/>
      <c r="D30" s="118"/>
      <c r="E30" s="121"/>
      <c r="F30" s="121"/>
      <c r="G30" s="118"/>
      <c r="H30" s="122"/>
    </row>
    <row r="31" spans="2:8" ht="18" customHeight="1" x14ac:dyDescent="0.25">
      <c r="B31" s="5"/>
      <c r="C31" s="120"/>
      <c r="D31" s="118"/>
      <c r="E31" s="121"/>
      <c r="F31" s="121"/>
      <c r="G31" s="118"/>
      <c r="H31" s="122"/>
    </row>
    <row r="32" spans="2:8" ht="18" customHeight="1" x14ac:dyDescent="0.25">
      <c r="B32" s="5"/>
      <c r="C32" s="117"/>
      <c r="D32" s="118"/>
      <c r="E32" s="118"/>
      <c r="F32" s="118"/>
      <c r="G32" s="118"/>
      <c r="H32" s="119"/>
    </row>
    <row r="33" spans="2:8" ht="18" customHeight="1" x14ac:dyDescent="0.25">
      <c r="B33" s="5"/>
      <c r="C33" s="120"/>
      <c r="D33" s="118"/>
      <c r="E33" s="121"/>
      <c r="F33" s="121"/>
      <c r="G33" s="118"/>
      <c r="H33" s="122"/>
    </row>
    <row r="34" spans="2:8" ht="18" customHeight="1" x14ac:dyDescent="0.25">
      <c r="B34" s="5"/>
      <c r="C34" s="120"/>
      <c r="D34" s="118"/>
      <c r="E34" s="121"/>
      <c r="F34" s="121"/>
      <c r="G34" s="118"/>
      <c r="H34" s="122"/>
    </row>
    <row r="35" spans="2:8" ht="18" customHeight="1" x14ac:dyDescent="0.25">
      <c r="B35" s="5"/>
      <c r="C35" s="120"/>
      <c r="D35" s="118"/>
      <c r="E35" s="121"/>
      <c r="F35" s="121"/>
      <c r="G35" s="118"/>
      <c r="H35" s="122"/>
    </row>
    <row r="36" spans="2:8" ht="18" customHeight="1" x14ac:dyDescent="0.25">
      <c r="B36" s="5"/>
      <c r="C36" s="120"/>
      <c r="D36" s="118"/>
      <c r="E36" s="121"/>
      <c r="F36" s="121"/>
      <c r="G36" s="118"/>
      <c r="H36" s="122"/>
    </row>
    <row r="37" spans="2:8" ht="18" customHeight="1" x14ac:dyDescent="0.25">
      <c r="B37" s="5"/>
      <c r="C37" s="117"/>
      <c r="D37" s="118"/>
      <c r="E37" s="118"/>
      <c r="F37" s="118"/>
      <c r="G37" s="118"/>
      <c r="H37" s="119"/>
    </row>
    <row r="38" spans="2:8" ht="18" customHeight="1" x14ac:dyDescent="0.25">
      <c r="B38" s="5"/>
      <c r="C38" s="120"/>
      <c r="D38" s="118"/>
      <c r="E38" s="121"/>
      <c r="F38" s="121"/>
      <c r="G38" s="118"/>
      <c r="H38" s="122"/>
    </row>
    <row r="39" spans="2:8" ht="18" customHeight="1" x14ac:dyDescent="0.25">
      <c r="B39" s="5"/>
      <c r="C39" s="120"/>
      <c r="D39" s="118"/>
      <c r="E39" s="121"/>
      <c r="F39" s="121"/>
      <c r="G39" s="118"/>
      <c r="H39" s="122"/>
    </row>
    <row r="40" spans="2:8" ht="18" customHeight="1" x14ac:dyDescent="0.25">
      <c r="B40" s="5"/>
      <c r="C40" s="120"/>
      <c r="D40" s="118"/>
      <c r="E40" s="121"/>
      <c r="F40" s="121"/>
      <c r="G40" s="118"/>
      <c r="H40" s="122"/>
    </row>
    <row r="41" spans="2:8" ht="18" customHeight="1" x14ac:dyDescent="0.25">
      <c r="B41" s="5"/>
      <c r="C41" s="120"/>
      <c r="D41" s="118"/>
      <c r="E41" s="121"/>
      <c r="F41" s="121"/>
      <c r="G41" s="118"/>
      <c r="H41" s="122"/>
    </row>
    <row r="42" spans="2:8" ht="18" customHeight="1" x14ac:dyDescent="0.25">
      <c r="B42" s="5"/>
      <c r="C42" s="117"/>
      <c r="D42" s="118"/>
      <c r="E42" s="118"/>
      <c r="F42" s="118"/>
      <c r="G42" s="118"/>
      <c r="H42" s="119"/>
    </row>
    <row r="43" spans="2:8" ht="18" customHeight="1" x14ac:dyDescent="0.25">
      <c r="B43" s="5"/>
      <c r="C43" s="120"/>
      <c r="D43" s="118"/>
      <c r="E43" s="121"/>
      <c r="F43" s="121"/>
      <c r="G43" s="118"/>
      <c r="H43" s="122"/>
    </row>
    <row r="44" spans="2:8" ht="18" customHeight="1" x14ac:dyDescent="0.25">
      <c r="B44" s="5"/>
      <c r="C44" s="120"/>
      <c r="D44" s="118"/>
      <c r="E44" s="121"/>
      <c r="F44" s="121"/>
      <c r="G44" s="118"/>
      <c r="H44" s="122"/>
    </row>
    <row r="45" spans="2:8" ht="18" customHeight="1" x14ac:dyDescent="0.25">
      <c r="B45" s="5"/>
      <c r="C45" s="120"/>
      <c r="D45" s="118"/>
      <c r="E45" s="121"/>
      <c r="F45" s="121"/>
      <c r="G45" s="118"/>
      <c r="H45" s="122"/>
    </row>
    <row r="46" spans="2:8" ht="18" customHeight="1" x14ac:dyDescent="0.25">
      <c r="B46" s="5"/>
      <c r="C46" s="120"/>
      <c r="D46" s="118"/>
      <c r="E46" s="121"/>
      <c r="F46" s="121"/>
      <c r="G46" s="118"/>
      <c r="H46" s="122"/>
    </row>
  </sheetData>
  <mergeCells count="5">
    <mergeCell ref="J2:O2"/>
    <mergeCell ref="B6:H6"/>
    <mergeCell ref="B7:B11"/>
    <mergeCell ref="B12:B16"/>
    <mergeCell ref="B17:B21"/>
  </mergeCells>
  <pageMargins left="0.98425196850393704" right="0.98425196850393704" top="0.98425196850393704" bottom="0.98425196850393704" header="0" footer="0"/>
  <pageSetup paperSize="8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AA77"/>
  <sheetViews>
    <sheetView zoomScale="85" zoomScaleNormal="85" workbookViewId="0">
      <selection activeCell="H52" sqref="H52"/>
    </sheetView>
  </sheetViews>
  <sheetFormatPr defaultRowHeight="12.75" x14ac:dyDescent="0.25"/>
  <cols>
    <col min="1" max="2" width="9.140625" style="63"/>
    <col min="3" max="3" width="10.42578125" style="63" customWidth="1"/>
    <col min="4" max="4" width="10.5703125" style="63" customWidth="1"/>
    <col min="5" max="5" width="9.140625" style="63"/>
    <col min="6" max="6" width="10.5703125" style="63" customWidth="1"/>
    <col min="7" max="7" width="9.5703125" style="63" customWidth="1"/>
    <col min="8" max="8" width="9.28515625" style="63" customWidth="1"/>
    <col min="9" max="9" width="10.5703125" style="63" customWidth="1"/>
    <col min="10" max="10" width="4.5703125" style="63" bestFit="1" customWidth="1"/>
    <col min="11" max="11" width="6.140625" style="63" bestFit="1" customWidth="1"/>
    <col min="12" max="12" width="6.42578125" style="63" bestFit="1" customWidth="1"/>
    <col min="13" max="13" width="6.7109375" style="63" bestFit="1" customWidth="1"/>
    <col min="14" max="14" width="14.85546875" style="63" bestFit="1" customWidth="1"/>
    <col min="15" max="15" width="4.140625" style="63" bestFit="1" customWidth="1"/>
    <col min="16" max="16" width="6.5703125" style="63" bestFit="1" customWidth="1"/>
    <col min="17" max="17" width="7.42578125" style="63" bestFit="1" customWidth="1"/>
    <col min="18" max="18" width="8.42578125" style="63" bestFit="1" customWidth="1"/>
    <col min="19" max="16384" width="9.140625" style="63"/>
  </cols>
  <sheetData>
    <row r="2" spans="2:27" x14ac:dyDescent="0.25">
      <c r="B2" s="332" t="s">
        <v>44</v>
      </c>
      <c r="C2" s="332"/>
      <c r="D2" s="332"/>
      <c r="E2" s="3" t="s">
        <v>45</v>
      </c>
      <c r="F2" s="3" t="s">
        <v>46</v>
      </c>
      <c r="G2" s="3" t="s">
        <v>47</v>
      </c>
    </row>
    <row r="3" spans="2:27" ht="32.25" customHeight="1" x14ac:dyDescent="0.25">
      <c r="B3" s="332" t="s">
        <v>48</v>
      </c>
      <c r="C3" s="332"/>
      <c r="D3" s="332"/>
      <c r="E3" s="336" t="s">
        <v>49</v>
      </c>
      <c r="F3" s="336"/>
      <c r="G3" s="336"/>
    </row>
    <row r="4" spans="2:27" x14ac:dyDescent="0.25">
      <c r="B4" s="63" t="s">
        <v>50</v>
      </c>
      <c r="E4" s="2">
        <v>20</v>
      </c>
      <c r="F4" s="2" t="s">
        <v>51</v>
      </c>
      <c r="G4" s="2" t="s">
        <v>52</v>
      </c>
    </row>
    <row r="5" spans="2:27" x14ac:dyDescent="0.25">
      <c r="B5" s="332" t="s">
        <v>53</v>
      </c>
      <c r="C5" s="332"/>
      <c r="D5" s="332"/>
      <c r="E5" s="2">
        <v>5</v>
      </c>
      <c r="F5" s="2" t="s">
        <v>57</v>
      </c>
      <c r="G5" s="2" t="s">
        <v>54</v>
      </c>
    </row>
    <row r="6" spans="2:27" x14ac:dyDescent="0.25">
      <c r="B6" s="332" t="s">
        <v>55</v>
      </c>
      <c r="C6" s="332"/>
      <c r="D6" s="332"/>
      <c r="E6" s="2">
        <v>3</v>
      </c>
      <c r="F6" s="2" t="s">
        <v>58</v>
      </c>
      <c r="G6" s="2" t="s">
        <v>59</v>
      </c>
    </row>
    <row r="7" spans="2:27" x14ac:dyDescent="0.25">
      <c r="B7" s="332" t="s">
        <v>56</v>
      </c>
      <c r="C7" s="332"/>
      <c r="D7" s="332"/>
      <c r="E7" s="332"/>
      <c r="F7" s="332"/>
      <c r="G7" s="332"/>
    </row>
    <row r="8" spans="2:27" ht="13.5" thickBot="1" x14ac:dyDescent="0.3"/>
    <row r="9" spans="2:27" ht="52.5" x14ac:dyDescent="0.25">
      <c r="B9" s="25" t="s">
        <v>42</v>
      </c>
      <c r="C9" s="26" t="s">
        <v>20</v>
      </c>
      <c r="D9" s="26" t="s">
        <v>40</v>
      </c>
      <c r="E9" s="26" t="s">
        <v>21</v>
      </c>
      <c r="F9" s="26" t="s">
        <v>22</v>
      </c>
      <c r="G9" s="26" t="s">
        <v>41</v>
      </c>
      <c r="H9" s="27" t="s">
        <v>23</v>
      </c>
    </row>
    <row r="10" spans="2:27" x14ac:dyDescent="0.25">
      <c r="B10" s="8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10" t="s">
        <v>30</v>
      </c>
    </row>
    <row r="11" spans="2:27" ht="13.5" thickBot="1" x14ac:dyDescent="0.3">
      <c r="B11" s="11"/>
      <c r="C11" s="12"/>
      <c r="D11" s="12" t="s">
        <v>31</v>
      </c>
      <c r="E11" s="12" t="s">
        <v>6</v>
      </c>
      <c r="F11" s="12" t="s">
        <v>32</v>
      </c>
      <c r="G11" s="12" t="s">
        <v>33</v>
      </c>
      <c r="H11" s="13" t="s">
        <v>34</v>
      </c>
      <c r="J11" s="331" t="s">
        <v>157</v>
      </c>
      <c r="K11" s="331"/>
      <c r="L11" s="331"/>
      <c r="M11" s="331"/>
      <c r="T11" s="332" t="s">
        <v>67</v>
      </c>
      <c r="U11" s="332"/>
      <c r="V11" s="332"/>
      <c r="W11" s="332"/>
      <c r="X11" s="332"/>
      <c r="Y11" s="332"/>
      <c r="Z11" s="332"/>
      <c r="AA11" s="332"/>
    </row>
    <row r="12" spans="2:27" ht="30" customHeight="1" thickTop="1" thickBot="1" x14ac:dyDescent="0.3">
      <c r="B12" s="328" t="s">
        <v>155</v>
      </c>
      <c r="C12" s="350"/>
      <c r="D12" s="350"/>
      <c r="E12" s="350"/>
      <c r="F12" s="350"/>
      <c r="G12" s="350"/>
      <c r="H12" s="351"/>
    </row>
    <row r="13" spans="2:27" x14ac:dyDescent="0.25">
      <c r="B13" s="325">
        <v>1</v>
      </c>
      <c r="C13" s="14" t="s">
        <v>35</v>
      </c>
      <c r="D13" s="15"/>
      <c r="E13" s="16"/>
      <c r="F13" s="16"/>
      <c r="G13" s="16"/>
      <c r="H13" s="17"/>
      <c r="J13" s="4" t="s">
        <v>26</v>
      </c>
      <c r="K13" s="4" t="s">
        <v>60</v>
      </c>
      <c r="L13" s="4" t="s">
        <v>61</v>
      </c>
      <c r="M13" s="4" t="s">
        <v>115</v>
      </c>
      <c r="N13" s="4" t="s">
        <v>158</v>
      </c>
      <c r="O13" s="4" t="s">
        <v>27</v>
      </c>
      <c r="P13" s="4"/>
      <c r="Q13" s="4" t="s">
        <v>64</v>
      </c>
      <c r="R13" s="4" t="s">
        <v>65</v>
      </c>
    </row>
    <row r="14" spans="2:27" x14ac:dyDescent="0.25">
      <c r="B14" s="326"/>
      <c r="C14" s="18" t="s">
        <v>36</v>
      </c>
      <c r="D14" s="15">
        <v>28.45</v>
      </c>
      <c r="E14" s="19">
        <v>45.27</v>
      </c>
      <c r="F14" s="19">
        <v>1.2</v>
      </c>
      <c r="G14" s="16">
        <v>42.6</v>
      </c>
      <c r="H14" s="20">
        <v>12</v>
      </c>
      <c r="J14" s="30">
        <v>3</v>
      </c>
      <c r="K14" s="63">
        <v>5996.2</v>
      </c>
      <c r="L14" s="28">
        <f>J14/K14</f>
        <v>5.0031686734932127E-4</v>
      </c>
      <c r="M14" s="28">
        <f>1/1.491</f>
        <v>0.67069081153588195</v>
      </c>
      <c r="N14" s="28">
        <f>L14^M14</f>
        <v>6.1124320941738624E-3</v>
      </c>
      <c r="O14" s="63">
        <v>5</v>
      </c>
      <c r="P14" s="28">
        <f>N14*O14</f>
        <v>3.0562160470869314E-2</v>
      </c>
      <c r="Q14" s="28">
        <f>P14^2</f>
        <v>9.3404565264716688E-4</v>
      </c>
      <c r="R14" s="29">
        <f>Q14</f>
        <v>9.3404565264716688E-4</v>
      </c>
    </row>
    <row r="15" spans="2:27" x14ac:dyDescent="0.25">
      <c r="B15" s="326"/>
      <c r="C15" s="18" t="s">
        <v>37</v>
      </c>
      <c r="D15" s="19">
        <v>25.92</v>
      </c>
      <c r="E15" s="19">
        <v>46.09</v>
      </c>
      <c r="F15" s="19">
        <v>1.2</v>
      </c>
      <c r="G15" s="16">
        <v>43.37</v>
      </c>
      <c r="H15" s="20">
        <v>11</v>
      </c>
      <c r="J15" s="30">
        <v>3</v>
      </c>
      <c r="K15" s="63">
        <v>5996.2</v>
      </c>
      <c r="L15" s="28">
        <f t="shared" ref="L15:L77" si="0">J15/K15</f>
        <v>5.0031686734932127E-4</v>
      </c>
      <c r="M15" s="28">
        <f t="shared" ref="M15:M77" si="1">1/1.491</f>
        <v>0.67069081153588195</v>
      </c>
      <c r="N15" s="28">
        <f t="shared" ref="N15:N77" si="2">L15^M15</f>
        <v>6.1124320941738624E-3</v>
      </c>
      <c r="O15" s="63">
        <v>10</v>
      </c>
      <c r="P15" s="28">
        <f t="shared" ref="P15:P77" si="3">N15*O15</f>
        <v>6.1124320941738627E-2</v>
      </c>
      <c r="Q15" s="28">
        <f t="shared" ref="Q15:Q77" si="4">P15^2</f>
        <v>3.7361826105886675E-3</v>
      </c>
      <c r="R15" s="29">
        <f t="shared" ref="R15:R77" si="5">Q15</f>
        <v>3.7361826105886675E-3</v>
      </c>
    </row>
    <row r="16" spans="2:27" x14ac:dyDescent="0.25">
      <c r="B16" s="326"/>
      <c r="C16" s="18" t="s">
        <v>38</v>
      </c>
      <c r="D16" s="15">
        <v>21.11</v>
      </c>
      <c r="E16" s="19">
        <v>47.43</v>
      </c>
      <c r="F16" s="19">
        <v>1.2</v>
      </c>
      <c r="G16" s="16">
        <v>44.63</v>
      </c>
      <c r="H16" s="20">
        <v>10</v>
      </c>
      <c r="J16" s="30">
        <v>3</v>
      </c>
      <c r="K16" s="63">
        <v>5996.2</v>
      </c>
      <c r="L16" s="28">
        <f t="shared" si="0"/>
        <v>5.0031686734932127E-4</v>
      </c>
      <c r="M16" s="28">
        <f t="shared" si="1"/>
        <v>0.67069081153588195</v>
      </c>
      <c r="N16" s="28">
        <f t="shared" si="2"/>
        <v>6.1124320941738624E-3</v>
      </c>
      <c r="O16" s="63">
        <v>20</v>
      </c>
      <c r="P16" s="28">
        <f t="shared" si="3"/>
        <v>0.12224864188347725</v>
      </c>
      <c r="Q16" s="28">
        <f t="shared" si="4"/>
        <v>1.494473044235467E-2</v>
      </c>
      <c r="R16" s="29">
        <f t="shared" si="5"/>
        <v>1.494473044235467E-2</v>
      </c>
    </row>
    <row r="17" spans="2:18" ht="13.5" thickBot="1" x14ac:dyDescent="0.3">
      <c r="B17" s="327"/>
      <c r="C17" s="21" t="s">
        <v>39</v>
      </c>
      <c r="D17" s="22">
        <v>19.7</v>
      </c>
      <c r="E17" s="23">
        <v>49.24</v>
      </c>
      <c r="F17" s="23">
        <v>1.2</v>
      </c>
      <c r="G17" s="22">
        <v>46.34</v>
      </c>
      <c r="H17" s="24">
        <v>10</v>
      </c>
      <c r="J17" s="30">
        <v>3</v>
      </c>
      <c r="K17" s="63">
        <v>5996.2</v>
      </c>
      <c r="L17" s="28">
        <f t="shared" si="0"/>
        <v>5.0031686734932127E-4</v>
      </c>
      <c r="M17" s="28">
        <f t="shared" si="1"/>
        <v>0.67069081153588195</v>
      </c>
      <c r="N17" s="28">
        <f t="shared" si="2"/>
        <v>6.1124320941738624E-3</v>
      </c>
      <c r="O17" s="63">
        <v>50</v>
      </c>
      <c r="P17" s="28">
        <f t="shared" si="3"/>
        <v>0.3056216047086931</v>
      </c>
      <c r="Q17" s="28">
        <f t="shared" si="4"/>
        <v>9.340456526471666E-2</v>
      </c>
      <c r="R17" s="29">
        <f t="shared" si="5"/>
        <v>9.340456526471666E-2</v>
      </c>
    </row>
    <row r="18" spans="2:18" x14ac:dyDescent="0.25">
      <c r="B18" s="325">
        <v>2</v>
      </c>
      <c r="C18" s="14" t="s">
        <v>35</v>
      </c>
      <c r="D18" s="15"/>
      <c r="E18" s="16"/>
      <c r="F18" s="16"/>
      <c r="G18" s="16"/>
      <c r="H18" s="17"/>
      <c r="J18" s="30">
        <v>3</v>
      </c>
      <c r="K18" s="63">
        <v>5996.2</v>
      </c>
      <c r="L18" s="28">
        <f t="shared" si="0"/>
        <v>5.0031686734932127E-4</v>
      </c>
      <c r="M18" s="28">
        <f t="shared" si="1"/>
        <v>0.67069081153588195</v>
      </c>
      <c r="N18" s="28">
        <f t="shared" si="2"/>
        <v>6.1124320941738624E-3</v>
      </c>
      <c r="O18" s="63">
        <v>100</v>
      </c>
      <c r="P18" s="28">
        <f t="shared" si="3"/>
        <v>0.61124320941738619</v>
      </c>
      <c r="Q18" s="28">
        <f t="shared" si="4"/>
        <v>0.37361826105886664</v>
      </c>
      <c r="R18" s="29">
        <f t="shared" si="5"/>
        <v>0.37361826105886664</v>
      </c>
    </row>
    <row r="19" spans="2:18" x14ac:dyDescent="0.25">
      <c r="B19" s="326"/>
      <c r="C19" s="18" t="s">
        <v>36</v>
      </c>
      <c r="D19" s="19">
        <v>25.7</v>
      </c>
      <c r="E19" s="19">
        <v>37.840000000000003</v>
      </c>
      <c r="F19" s="19">
        <v>1</v>
      </c>
      <c r="G19" s="16">
        <v>37.840000000000003</v>
      </c>
      <c r="H19" s="20">
        <v>47</v>
      </c>
      <c r="J19" s="30">
        <v>3</v>
      </c>
      <c r="K19" s="63">
        <v>5996.2</v>
      </c>
      <c r="L19" s="28">
        <f t="shared" si="0"/>
        <v>5.0031686734932127E-4</v>
      </c>
      <c r="M19" s="28">
        <f t="shared" si="1"/>
        <v>0.67069081153588195</v>
      </c>
      <c r="N19" s="28">
        <f t="shared" si="2"/>
        <v>6.1124320941738624E-3</v>
      </c>
      <c r="O19" s="63">
        <v>150</v>
      </c>
      <c r="P19" s="28">
        <f t="shared" si="3"/>
        <v>0.91686481412607934</v>
      </c>
      <c r="Q19" s="28">
        <f t="shared" si="4"/>
        <v>0.84064108738245003</v>
      </c>
      <c r="R19" s="29">
        <f t="shared" si="5"/>
        <v>0.84064108738245003</v>
      </c>
    </row>
    <row r="20" spans="2:18" x14ac:dyDescent="0.25">
      <c r="B20" s="326"/>
      <c r="C20" s="18" t="s">
        <v>37</v>
      </c>
      <c r="D20" s="19">
        <v>24.53</v>
      </c>
      <c r="E20" s="19">
        <v>38.82</v>
      </c>
      <c r="F20" s="19">
        <v>1</v>
      </c>
      <c r="G20" s="16">
        <v>38.82</v>
      </c>
      <c r="H20" s="20">
        <v>57</v>
      </c>
      <c r="J20" s="30">
        <v>3</v>
      </c>
      <c r="K20" s="63">
        <v>5996.2</v>
      </c>
      <c r="L20" s="28">
        <f t="shared" si="0"/>
        <v>5.0031686734932127E-4</v>
      </c>
      <c r="M20" s="28">
        <f t="shared" si="1"/>
        <v>0.67069081153588195</v>
      </c>
      <c r="N20" s="28">
        <f t="shared" si="2"/>
        <v>6.1124320941738624E-3</v>
      </c>
      <c r="O20" s="63">
        <v>200</v>
      </c>
      <c r="P20" s="28">
        <f t="shared" si="3"/>
        <v>1.2224864188347724</v>
      </c>
      <c r="Q20" s="28">
        <f t="shared" si="4"/>
        <v>1.4944730442354666</v>
      </c>
      <c r="R20" s="29">
        <f t="shared" si="5"/>
        <v>1.4944730442354666</v>
      </c>
    </row>
    <row r="21" spans="2:18" x14ac:dyDescent="0.25">
      <c r="B21" s="326"/>
      <c r="C21" s="18" t="s">
        <v>38</v>
      </c>
      <c r="D21" s="15">
        <v>26</v>
      </c>
      <c r="E21" s="19">
        <v>40.4</v>
      </c>
      <c r="F21" s="19">
        <v>1</v>
      </c>
      <c r="G21" s="16">
        <v>40.4</v>
      </c>
      <c r="H21" s="20">
        <v>85</v>
      </c>
      <c r="J21" s="30">
        <v>3</v>
      </c>
      <c r="K21" s="63">
        <v>5996.2</v>
      </c>
      <c r="L21" s="28">
        <f t="shared" si="0"/>
        <v>5.0031686734932127E-4</v>
      </c>
      <c r="M21" s="28">
        <f t="shared" si="1"/>
        <v>0.67069081153588195</v>
      </c>
      <c r="N21" s="28">
        <f t="shared" si="2"/>
        <v>6.1124320941738624E-3</v>
      </c>
      <c r="O21" s="63">
        <v>250</v>
      </c>
      <c r="P21" s="28">
        <f t="shared" si="3"/>
        <v>1.5281080235434656</v>
      </c>
      <c r="Q21" s="28">
        <f t="shared" si="4"/>
        <v>2.3351141316179169</v>
      </c>
      <c r="R21" s="29">
        <f t="shared" si="5"/>
        <v>2.3351141316179169</v>
      </c>
    </row>
    <row r="22" spans="2:18" ht="13.5" thickBot="1" x14ac:dyDescent="0.3">
      <c r="B22" s="327"/>
      <c r="C22" s="21" t="s">
        <v>39</v>
      </c>
      <c r="D22" s="22">
        <v>21.28</v>
      </c>
      <c r="E22" s="23">
        <v>42.51</v>
      </c>
      <c r="F22" s="23">
        <v>1</v>
      </c>
      <c r="G22" s="22">
        <v>42.51</v>
      </c>
      <c r="H22" s="24">
        <v>23</v>
      </c>
      <c r="J22" s="32">
        <v>5</v>
      </c>
      <c r="K22" s="63">
        <v>5996.2</v>
      </c>
      <c r="L22" s="28">
        <f t="shared" si="0"/>
        <v>8.3386144558220208E-4</v>
      </c>
      <c r="M22" s="28">
        <f t="shared" si="1"/>
        <v>0.67069081153588195</v>
      </c>
      <c r="N22" s="28">
        <f t="shared" si="2"/>
        <v>8.6100557853950269E-3</v>
      </c>
      <c r="O22" s="63">
        <v>5</v>
      </c>
      <c r="P22" s="28">
        <f t="shared" si="3"/>
        <v>4.3050278926975133E-2</v>
      </c>
      <c r="Q22" s="28">
        <f t="shared" si="4"/>
        <v>1.8533265156903591E-3</v>
      </c>
      <c r="R22" s="31">
        <f t="shared" si="5"/>
        <v>1.8533265156903591E-3</v>
      </c>
    </row>
    <row r="23" spans="2:18" x14ac:dyDescent="0.25">
      <c r="B23" s="325">
        <v>3</v>
      </c>
      <c r="C23" s="14" t="s">
        <v>35</v>
      </c>
      <c r="D23" s="15"/>
      <c r="E23" s="16"/>
      <c r="F23" s="16"/>
      <c r="G23" s="16"/>
      <c r="H23" s="17"/>
      <c r="J23" s="32">
        <v>5</v>
      </c>
      <c r="K23" s="63">
        <v>5996.2</v>
      </c>
      <c r="L23" s="28">
        <f t="shared" si="0"/>
        <v>8.3386144558220208E-4</v>
      </c>
      <c r="M23" s="28">
        <f t="shared" si="1"/>
        <v>0.67069081153588195</v>
      </c>
      <c r="N23" s="28">
        <f t="shared" si="2"/>
        <v>8.6100557853950269E-3</v>
      </c>
      <c r="O23" s="63">
        <v>10</v>
      </c>
      <c r="P23" s="28">
        <f t="shared" si="3"/>
        <v>8.6100557853950266E-2</v>
      </c>
      <c r="Q23" s="28">
        <f t="shared" si="4"/>
        <v>7.4133060627614364E-3</v>
      </c>
      <c r="R23" s="31">
        <f t="shared" si="5"/>
        <v>7.4133060627614364E-3</v>
      </c>
    </row>
    <row r="24" spans="2:18" x14ac:dyDescent="0.25">
      <c r="B24" s="326"/>
      <c r="C24" s="18" t="s">
        <v>36</v>
      </c>
      <c r="D24" s="19">
        <v>156.91999999999999</v>
      </c>
      <c r="E24" s="19">
        <v>15.82</v>
      </c>
      <c r="F24" s="19">
        <v>0.8</v>
      </c>
      <c r="G24" s="16">
        <v>17.04</v>
      </c>
      <c r="H24" s="20">
        <v>13</v>
      </c>
      <c r="J24" s="32">
        <v>5</v>
      </c>
      <c r="K24" s="63">
        <v>5996.2</v>
      </c>
      <c r="L24" s="28">
        <f t="shared" si="0"/>
        <v>8.3386144558220208E-4</v>
      </c>
      <c r="M24" s="28">
        <f t="shared" si="1"/>
        <v>0.67069081153588195</v>
      </c>
      <c r="N24" s="28">
        <f t="shared" si="2"/>
        <v>8.6100557853950269E-3</v>
      </c>
      <c r="O24" s="63">
        <v>20</v>
      </c>
      <c r="P24" s="28">
        <f t="shared" si="3"/>
        <v>0.17220111570790053</v>
      </c>
      <c r="Q24" s="28">
        <f t="shared" si="4"/>
        <v>2.9653224251045746E-2</v>
      </c>
      <c r="R24" s="31">
        <f t="shared" si="5"/>
        <v>2.9653224251045746E-2</v>
      </c>
    </row>
    <row r="25" spans="2:18" x14ac:dyDescent="0.25">
      <c r="B25" s="326"/>
      <c r="C25" s="18" t="s">
        <v>37</v>
      </c>
      <c r="D25" s="19">
        <v>71.209999999999994</v>
      </c>
      <c r="E25" s="19">
        <v>18.03</v>
      </c>
      <c r="F25" s="19">
        <v>0.8</v>
      </c>
      <c r="G25" s="16">
        <v>19.420000000000002</v>
      </c>
      <c r="H25" s="20">
        <v>12</v>
      </c>
      <c r="J25" s="32">
        <v>5</v>
      </c>
      <c r="K25" s="63">
        <v>5996.2</v>
      </c>
      <c r="L25" s="28">
        <f t="shared" si="0"/>
        <v>8.3386144558220208E-4</v>
      </c>
      <c r="M25" s="28">
        <f t="shared" si="1"/>
        <v>0.67069081153588195</v>
      </c>
      <c r="N25" s="28">
        <f t="shared" si="2"/>
        <v>8.6100557853950269E-3</v>
      </c>
      <c r="O25" s="63">
        <v>50</v>
      </c>
      <c r="P25" s="28">
        <f t="shared" si="3"/>
        <v>0.43050278926975133</v>
      </c>
      <c r="Q25" s="28">
        <f t="shared" si="4"/>
        <v>0.18533265156903592</v>
      </c>
      <c r="R25" s="31">
        <f t="shared" si="5"/>
        <v>0.18533265156903592</v>
      </c>
    </row>
    <row r="26" spans="2:18" x14ac:dyDescent="0.25">
      <c r="B26" s="326"/>
      <c r="C26" s="18" t="s">
        <v>38</v>
      </c>
      <c r="D26" s="15">
        <v>33.53</v>
      </c>
      <c r="E26" s="19">
        <v>21.22</v>
      </c>
      <c r="F26" s="19">
        <v>0.8</v>
      </c>
      <c r="G26" s="16">
        <v>22.86</v>
      </c>
      <c r="H26" s="20">
        <v>12</v>
      </c>
      <c r="J26" s="32">
        <v>5</v>
      </c>
      <c r="K26" s="63">
        <v>5996.2</v>
      </c>
      <c r="L26" s="28">
        <f t="shared" si="0"/>
        <v>8.3386144558220208E-4</v>
      </c>
      <c r="M26" s="28">
        <f t="shared" si="1"/>
        <v>0.67069081153588195</v>
      </c>
      <c r="N26" s="28">
        <f t="shared" si="2"/>
        <v>8.6100557853950269E-3</v>
      </c>
      <c r="O26" s="63">
        <v>100</v>
      </c>
      <c r="P26" s="28">
        <f t="shared" si="3"/>
        <v>0.86100557853950266</v>
      </c>
      <c r="Q26" s="28">
        <f t="shared" si="4"/>
        <v>0.74133060627614367</v>
      </c>
      <c r="R26" s="31">
        <f t="shared" si="5"/>
        <v>0.74133060627614367</v>
      </c>
    </row>
    <row r="27" spans="2:18" ht="13.5" thickBot="1" x14ac:dyDescent="0.3">
      <c r="B27" s="327"/>
      <c r="C27" s="21" t="s">
        <v>39</v>
      </c>
      <c r="D27" s="22">
        <v>29.09</v>
      </c>
      <c r="E27" s="23">
        <v>25</v>
      </c>
      <c r="F27" s="23">
        <v>0.8</v>
      </c>
      <c r="G27" s="22">
        <v>26.93</v>
      </c>
      <c r="H27" s="24">
        <v>12</v>
      </c>
      <c r="J27" s="32">
        <v>5</v>
      </c>
      <c r="K27" s="63">
        <v>5996.2</v>
      </c>
      <c r="L27" s="28">
        <f t="shared" si="0"/>
        <v>8.3386144558220208E-4</v>
      </c>
      <c r="M27" s="28">
        <f t="shared" si="1"/>
        <v>0.67069081153588195</v>
      </c>
      <c r="N27" s="28">
        <f t="shared" si="2"/>
        <v>8.6100557853950269E-3</v>
      </c>
      <c r="O27" s="63">
        <v>150</v>
      </c>
      <c r="P27" s="28">
        <f t="shared" si="3"/>
        <v>1.291508367809254</v>
      </c>
      <c r="Q27" s="28">
        <f t="shared" si="4"/>
        <v>1.6679938641213234</v>
      </c>
      <c r="R27" s="31">
        <f t="shared" si="5"/>
        <v>1.6679938641213234</v>
      </c>
    </row>
    <row r="28" spans="2:18" x14ac:dyDescent="0.25">
      <c r="B28" s="5"/>
      <c r="C28" s="117"/>
      <c r="D28" s="118"/>
      <c r="E28" s="118"/>
      <c r="F28" s="118"/>
      <c r="G28" s="118"/>
      <c r="H28" s="119"/>
      <c r="J28" s="32">
        <v>5</v>
      </c>
      <c r="K28" s="63">
        <v>5996.2</v>
      </c>
      <c r="L28" s="28">
        <f t="shared" si="0"/>
        <v>8.3386144558220208E-4</v>
      </c>
      <c r="M28" s="28">
        <f t="shared" si="1"/>
        <v>0.67069081153588195</v>
      </c>
      <c r="N28" s="28">
        <f t="shared" si="2"/>
        <v>8.6100557853950269E-3</v>
      </c>
      <c r="O28" s="63">
        <v>200</v>
      </c>
      <c r="P28" s="28">
        <f t="shared" si="3"/>
        <v>1.7220111570790053</v>
      </c>
      <c r="Q28" s="28">
        <f t="shared" si="4"/>
        <v>2.9653224251045747</v>
      </c>
      <c r="R28" s="31">
        <f t="shared" si="5"/>
        <v>2.9653224251045747</v>
      </c>
    </row>
    <row r="29" spans="2:18" x14ac:dyDescent="0.25">
      <c r="B29" s="5"/>
      <c r="C29" s="120"/>
      <c r="D29" s="121"/>
      <c r="E29" s="121"/>
      <c r="F29" s="121"/>
      <c r="G29" s="118"/>
      <c r="H29" s="122"/>
      <c r="J29" s="32">
        <v>5</v>
      </c>
      <c r="K29" s="63">
        <v>5996.2</v>
      </c>
      <c r="L29" s="28">
        <f t="shared" si="0"/>
        <v>8.3386144558220208E-4</v>
      </c>
      <c r="M29" s="28">
        <f t="shared" si="1"/>
        <v>0.67069081153588195</v>
      </c>
      <c r="N29" s="28">
        <f t="shared" si="2"/>
        <v>8.6100557853950269E-3</v>
      </c>
      <c r="O29" s="63">
        <v>250</v>
      </c>
      <c r="P29" s="28">
        <f t="shared" si="3"/>
        <v>2.1525139463487566</v>
      </c>
      <c r="Q29" s="28">
        <f t="shared" si="4"/>
        <v>4.6333162892258981</v>
      </c>
      <c r="R29" s="31">
        <f t="shared" si="5"/>
        <v>4.6333162892258981</v>
      </c>
    </row>
    <row r="30" spans="2:18" x14ac:dyDescent="0.25">
      <c r="B30" s="5"/>
      <c r="C30" s="120"/>
      <c r="D30" s="118"/>
      <c r="E30" s="121"/>
      <c r="F30" s="121"/>
      <c r="G30" s="118"/>
      <c r="H30" s="122"/>
      <c r="J30" s="30">
        <v>8</v>
      </c>
      <c r="K30" s="63">
        <v>5996.2</v>
      </c>
      <c r="L30" s="28">
        <f t="shared" si="0"/>
        <v>1.3341783129315232E-3</v>
      </c>
      <c r="M30" s="28">
        <f t="shared" si="1"/>
        <v>0.67069081153588195</v>
      </c>
      <c r="N30" s="28">
        <f t="shared" si="2"/>
        <v>1.1800688923115341E-2</v>
      </c>
      <c r="O30" s="63">
        <v>5</v>
      </c>
      <c r="P30" s="28">
        <f t="shared" si="3"/>
        <v>5.9003444615576703E-2</v>
      </c>
      <c r="Q30" s="28">
        <f t="shared" si="4"/>
        <v>3.4814064765034273E-3</v>
      </c>
      <c r="R30" s="29">
        <f t="shared" si="5"/>
        <v>3.4814064765034273E-3</v>
      </c>
    </row>
    <row r="31" spans="2:18" x14ac:dyDescent="0.25">
      <c r="B31" s="5"/>
      <c r="C31" s="120"/>
      <c r="D31" s="118"/>
      <c r="E31" s="121"/>
      <c r="F31" s="121"/>
      <c r="G31" s="118"/>
      <c r="H31" s="122"/>
      <c r="J31" s="30">
        <v>8</v>
      </c>
      <c r="K31" s="63">
        <v>5996.2</v>
      </c>
      <c r="L31" s="28">
        <f t="shared" si="0"/>
        <v>1.3341783129315232E-3</v>
      </c>
      <c r="M31" s="28">
        <f t="shared" si="1"/>
        <v>0.67069081153588195</v>
      </c>
      <c r="N31" s="28">
        <f t="shared" si="2"/>
        <v>1.1800688923115341E-2</v>
      </c>
      <c r="O31" s="63">
        <v>10</v>
      </c>
      <c r="P31" s="28">
        <f t="shared" si="3"/>
        <v>0.11800688923115341</v>
      </c>
      <c r="Q31" s="28">
        <f t="shared" si="4"/>
        <v>1.3925625906013709E-2</v>
      </c>
      <c r="R31" s="29">
        <f t="shared" si="5"/>
        <v>1.3925625906013709E-2</v>
      </c>
    </row>
    <row r="32" spans="2:18" x14ac:dyDescent="0.25">
      <c r="B32" s="5"/>
      <c r="C32" s="120"/>
      <c r="D32" s="118"/>
      <c r="E32" s="121"/>
      <c r="F32" s="121"/>
      <c r="G32" s="118"/>
      <c r="H32" s="122"/>
      <c r="J32" s="30">
        <v>8</v>
      </c>
      <c r="K32" s="63">
        <v>5996.2</v>
      </c>
      <c r="L32" s="28">
        <f t="shared" si="0"/>
        <v>1.3341783129315232E-3</v>
      </c>
      <c r="M32" s="28">
        <f t="shared" si="1"/>
        <v>0.67069081153588195</v>
      </c>
      <c r="N32" s="28">
        <f t="shared" si="2"/>
        <v>1.1800688923115341E-2</v>
      </c>
      <c r="O32" s="63">
        <v>20</v>
      </c>
      <c r="P32" s="28">
        <f t="shared" si="3"/>
        <v>0.23601377846230681</v>
      </c>
      <c r="Q32" s="28">
        <f t="shared" si="4"/>
        <v>5.5702503624054836E-2</v>
      </c>
      <c r="R32" s="29">
        <f t="shared" si="5"/>
        <v>5.5702503624054836E-2</v>
      </c>
    </row>
    <row r="33" spans="2:18" x14ac:dyDescent="0.25">
      <c r="B33" s="5"/>
      <c r="C33" s="117"/>
      <c r="D33" s="118"/>
      <c r="E33" s="118"/>
      <c r="F33" s="118"/>
      <c r="G33" s="118"/>
      <c r="H33" s="119"/>
      <c r="J33" s="30">
        <v>8</v>
      </c>
      <c r="K33" s="63">
        <v>5996.2</v>
      </c>
      <c r="L33" s="28">
        <f t="shared" si="0"/>
        <v>1.3341783129315232E-3</v>
      </c>
      <c r="M33" s="28">
        <f t="shared" si="1"/>
        <v>0.67069081153588195</v>
      </c>
      <c r="N33" s="28">
        <f t="shared" si="2"/>
        <v>1.1800688923115341E-2</v>
      </c>
      <c r="O33" s="63">
        <v>50</v>
      </c>
      <c r="P33" s="28">
        <f t="shared" si="3"/>
        <v>0.59003444615576706</v>
      </c>
      <c r="Q33" s="28">
        <f t="shared" si="4"/>
        <v>0.34814064765034275</v>
      </c>
      <c r="R33" s="29">
        <f t="shared" si="5"/>
        <v>0.34814064765034275</v>
      </c>
    </row>
    <row r="34" spans="2:18" x14ac:dyDescent="0.25">
      <c r="B34" s="5"/>
      <c r="C34" s="120"/>
      <c r="D34" s="118"/>
      <c r="E34" s="121"/>
      <c r="F34" s="121"/>
      <c r="G34" s="118"/>
      <c r="H34" s="122"/>
      <c r="J34" s="30">
        <v>8</v>
      </c>
      <c r="K34" s="63">
        <v>5996.2</v>
      </c>
      <c r="L34" s="28">
        <f t="shared" si="0"/>
        <v>1.3341783129315232E-3</v>
      </c>
      <c r="M34" s="28">
        <f t="shared" si="1"/>
        <v>0.67069081153588195</v>
      </c>
      <c r="N34" s="28">
        <f t="shared" si="2"/>
        <v>1.1800688923115341E-2</v>
      </c>
      <c r="O34" s="63">
        <v>100</v>
      </c>
      <c r="P34" s="28">
        <f t="shared" si="3"/>
        <v>1.1800688923115341</v>
      </c>
      <c r="Q34" s="28">
        <f t="shared" si="4"/>
        <v>1.392562590601371</v>
      </c>
      <c r="R34" s="29">
        <f t="shared" si="5"/>
        <v>1.392562590601371</v>
      </c>
    </row>
    <row r="35" spans="2:18" x14ac:dyDescent="0.25">
      <c r="B35" s="5"/>
      <c r="C35" s="120"/>
      <c r="D35" s="118"/>
      <c r="E35" s="121"/>
      <c r="F35" s="121"/>
      <c r="G35" s="118"/>
      <c r="H35" s="122"/>
      <c r="J35" s="30">
        <v>8</v>
      </c>
      <c r="K35" s="63">
        <v>5996.2</v>
      </c>
      <c r="L35" s="28">
        <f t="shared" si="0"/>
        <v>1.3341783129315232E-3</v>
      </c>
      <c r="M35" s="28">
        <f t="shared" si="1"/>
        <v>0.67069081153588195</v>
      </c>
      <c r="N35" s="28">
        <f t="shared" si="2"/>
        <v>1.1800688923115341E-2</v>
      </c>
      <c r="O35" s="63">
        <v>150</v>
      </c>
      <c r="P35" s="28">
        <f t="shared" si="3"/>
        <v>1.7701033384673013</v>
      </c>
      <c r="Q35" s="28">
        <f t="shared" si="4"/>
        <v>3.1332658288530855</v>
      </c>
      <c r="R35" s="29">
        <f t="shared" si="5"/>
        <v>3.1332658288530855</v>
      </c>
    </row>
    <row r="36" spans="2:18" x14ac:dyDescent="0.25">
      <c r="B36" s="5"/>
      <c r="C36" s="120"/>
      <c r="D36" s="118"/>
      <c r="E36" s="121"/>
      <c r="F36" s="121"/>
      <c r="G36" s="118"/>
      <c r="H36" s="122"/>
      <c r="J36" s="30">
        <v>8</v>
      </c>
      <c r="K36" s="63">
        <v>5996.2</v>
      </c>
      <c r="L36" s="28">
        <f t="shared" si="0"/>
        <v>1.3341783129315232E-3</v>
      </c>
      <c r="M36" s="28">
        <f t="shared" si="1"/>
        <v>0.67069081153588195</v>
      </c>
      <c r="N36" s="28">
        <f t="shared" si="2"/>
        <v>1.1800688923115341E-2</v>
      </c>
      <c r="O36" s="63">
        <v>200</v>
      </c>
      <c r="P36" s="28">
        <f t="shared" si="3"/>
        <v>2.3601377846230682</v>
      </c>
      <c r="Q36" s="28">
        <f t="shared" si="4"/>
        <v>5.570250362405484</v>
      </c>
      <c r="R36" s="29">
        <f t="shared" si="5"/>
        <v>5.570250362405484</v>
      </c>
    </row>
    <row r="37" spans="2:18" x14ac:dyDescent="0.25">
      <c r="B37" s="5"/>
      <c r="C37" s="120"/>
      <c r="D37" s="118"/>
      <c r="E37" s="121"/>
      <c r="F37" s="121"/>
      <c r="G37" s="118"/>
      <c r="H37" s="122"/>
      <c r="J37" s="30">
        <v>8</v>
      </c>
      <c r="K37" s="63">
        <v>5996.2</v>
      </c>
      <c r="L37" s="28">
        <f t="shared" si="0"/>
        <v>1.3341783129315232E-3</v>
      </c>
      <c r="M37" s="28">
        <f t="shared" si="1"/>
        <v>0.67069081153588195</v>
      </c>
      <c r="N37" s="28">
        <f t="shared" si="2"/>
        <v>1.1800688923115341E-2</v>
      </c>
      <c r="O37" s="63">
        <v>250</v>
      </c>
      <c r="P37" s="28">
        <f t="shared" si="3"/>
        <v>2.9501722307788354</v>
      </c>
      <c r="Q37" s="28">
        <f t="shared" si="4"/>
        <v>8.7035161912585703</v>
      </c>
      <c r="R37" s="29">
        <f t="shared" si="5"/>
        <v>8.7035161912585703</v>
      </c>
    </row>
    <row r="38" spans="2:18" x14ac:dyDescent="0.25">
      <c r="B38" s="5"/>
      <c r="C38" s="117"/>
      <c r="D38" s="118"/>
      <c r="E38" s="118"/>
      <c r="F38" s="118"/>
      <c r="G38" s="118"/>
      <c r="H38" s="119"/>
      <c r="J38" s="32">
        <v>10</v>
      </c>
      <c r="K38" s="63">
        <v>5996.2</v>
      </c>
      <c r="L38" s="28">
        <f t="shared" si="0"/>
        <v>1.6677228911644042E-3</v>
      </c>
      <c r="M38" s="28">
        <f t="shared" si="1"/>
        <v>0.67069081153588195</v>
      </c>
      <c r="N38" s="28">
        <f t="shared" si="2"/>
        <v>1.3705788236240473E-2</v>
      </c>
      <c r="O38" s="63">
        <v>5</v>
      </c>
      <c r="P38" s="28">
        <f t="shared" si="3"/>
        <v>6.8528941181202369E-2</v>
      </c>
      <c r="Q38" s="28">
        <f t="shared" si="4"/>
        <v>4.6962157794166936E-3</v>
      </c>
      <c r="R38" s="31">
        <f t="shared" si="5"/>
        <v>4.6962157794166936E-3</v>
      </c>
    </row>
    <row r="39" spans="2:18" x14ac:dyDescent="0.25">
      <c r="B39" s="5"/>
      <c r="C39" s="120"/>
      <c r="D39" s="118"/>
      <c r="E39" s="121"/>
      <c r="F39" s="121"/>
      <c r="G39" s="118"/>
      <c r="H39" s="122"/>
      <c r="J39" s="32">
        <v>10</v>
      </c>
      <c r="K39" s="63">
        <v>5996.2</v>
      </c>
      <c r="L39" s="28">
        <f t="shared" si="0"/>
        <v>1.6677228911644042E-3</v>
      </c>
      <c r="M39" s="28">
        <f t="shared" si="1"/>
        <v>0.67069081153588195</v>
      </c>
      <c r="N39" s="28">
        <f t="shared" si="2"/>
        <v>1.3705788236240473E-2</v>
      </c>
      <c r="O39" s="63">
        <v>10</v>
      </c>
      <c r="P39" s="28">
        <f t="shared" si="3"/>
        <v>0.13705788236240474</v>
      </c>
      <c r="Q39" s="28">
        <f t="shared" si="4"/>
        <v>1.8784863117666774E-2</v>
      </c>
      <c r="R39" s="31">
        <f t="shared" si="5"/>
        <v>1.8784863117666774E-2</v>
      </c>
    </row>
    <row r="40" spans="2:18" x14ac:dyDescent="0.25">
      <c r="B40" s="5"/>
      <c r="C40" s="120"/>
      <c r="D40" s="118"/>
      <c r="E40" s="121"/>
      <c r="F40" s="121"/>
      <c r="G40" s="118"/>
      <c r="H40" s="122"/>
      <c r="J40" s="32">
        <v>10</v>
      </c>
      <c r="K40" s="63">
        <v>5996.2</v>
      </c>
      <c r="L40" s="28">
        <f t="shared" si="0"/>
        <v>1.6677228911644042E-3</v>
      </c>
      <c r="M40" s="28">
        <f t="shared" si="1"/>
        <v>0.67069081153588195</v>
      </c>
      <c r="N40" s="28">
        <f t="shared" si="2"/>
        <v>1.3705788236240473E-2</v>
      </c>
      <c r="O40" s="63">
        <v>20</v>
      </c>
      <c r="P40" s="28">
        <f t="shared" si="3"/>
        <v>0.27411576472480947</v>
      </c>
      <c r="Q40" s="28">
        <f t="shared" si="4"/>
        <v>7.5139452470667098E-2</v>
      </c>
      <c r="R40" s="31">
        <f t="shared" si="5"/>
        <v>7.5139452470667098E-2</v>
      </c>
    </row>
    <row r="41" spans="2:18" x14ac:dyDescent="0.25">
      <c r="B41" s="5"/>
      <c r="C41" s="120"/>
      <c r="D41" s="118"/>
      <c r="E41" s="121"/>
      <c r="F41" s="121"/>
      <c r="G41" s="118"/>
      <c r="H41" s="122"/>
      <c r="J41" s="32">
        <v>10</v>
      </c>
      <c r="K41" s="63">
        <v>5996.2</v>
      </c>
      <c r="L41" s="28">
        <f t="shared" si="0"/>
        <v>1.6677228911644042E-3</v>
      </c>
      <c r="M41" s="28">
        <f t="shared" si="1"/>
        <v>0.67069081153588195</v>
      </c>
      <c r="N41" s="28">
        <f t="shared" si="2"/>
        <v>1.3705788236240473E-2</v>
      </c>
      <c r="O41" s="63">
        <v>50</v>
      </c>
      <c r="P41" s="28">
        <f t="shared" si="3"/>
        <v>0.68528941181202363</v>
      </c>
      <c r="Q41" s="28">
        <f t="shared" si="4"/>
        <v>0.46962157794166931</v>
      </c>
      <c r="R41" s="31">
        <f t="shared" si="5"/>
        <v>0.46962157794166931</v>
      </c>
    </row>
    <row r="42" spans="2:18" x14ac:dyDescent="0.25">
      <c r="B42" s="5"/>
      <c r="C42" s="120"/>
      <c r="D42" s="118"/>
      <c r="E42" s="121"/>
      <c r="F42" s="121"/>
      <c r="G42" s="118"/>
      <c r="H42" s="122"/>
      <c r="J42" s="32">
        <v>10</v>
      </c>
      <c r="K42" s="63">
        <v>5996.2</v>
      </c>
      <c r="L42" s="28">
        <f t="shared" si="0"/>
        <v>1.6677228911644042E-3</v>
      </c>
      <c r="M42" s="28">
        <f t="shared" si="1"/>
        <v>0.67069081153588195</v>
      </c>
      <c r="N42" s="28">
        <f t="shared" si="2"/>
        <v>1.3705788236240473E-2</v>
      </c>
      <c r="O42" s="63">
        <v>100</v>
      </c>
      <c r="P42" s="28">
        <f t="shared" si="3"/>
        <v>1.3705788236240473</v>
      </c>
      <c r="Q42" s="28">
        <f t="shared" si="4"/>
        <v>1.8784863117666772</v>
      </c>
      <c r="R42" s="31">
        <f t="shared" si="5"/>
        <v>1.8784863117666772</v>
      </c>
    </row>
    <row r="43" spans="2:18" x14ac:dyDescent="0.25">
      <c r="B43" s="5"/>
      <c r="C43" s="117"/>
      <c r="D43" s="118"/>
      <c r="E43" s="118"/>
      <c r="F43" s="118"/>
      <c r="G43" s="118"/>
      <c r="H43" s="119"/>
      <c r="J43" s="32">
        <v>10</v>
      </c>
      <c r="K43" s="63">
        <v>5996.2</v>
      </c>
      <c r="L43" s="28">
        <f t="shared" si="0"/>
        <v>1.6677228911644042E-3</v>
      </c>
      <c r="M43" s="28">
        <f t="shared" si="1"/>
        <v>0.67069081153588195</v>
      </c>
      <c r="N43" s="28">
        <f t="shared" si="2"/>
        <v>1.3705788236240473E-2</v>
      </c>
      <c r="O43" s="63">
        <v>150</v>
      </c>
      <c r="P43" s="28">
        <f t="shared" si="3"/>
        <v>2.0558682354360709</v>
      </c>
      <c r="Q43" s="28">
        <f t="shared" si="4"/>
        <v>4.2265942014750237</v>
      </c>
      <c r="R43" s="31">
        <f t="shared" si="5"/>
        <v>4.2265942014750237</v>
      </c>
    </row>
    <row r="44" spans="2:18" x14ac:dyDescent="0.25">
      <c r="B44" s="5"/>
      <c r="C44" s="120"/>
      <c r="D44" s="118"/>
      <c r="E44" s="121"/>
      <c r="F44" s="121"/>
      <c r="G44" s="118"/>
      <c r="H44" s="122"/>
      <c r="J44" s="32">
        <v>10</v>
      </c>
      <c r="K44" s="63">
        <v>5996.2</v>
      </c>
      <c r="L44" s="28">
        <f t="shared" si="0"/>
        <v>1.6677228911644042E-3</v>
      </c>
      <c r="M44" s="28">
        <f t="shared" si="1"/>
        <v>0.67069081153588195</v>
      </c>
      <c r="N44" s="28">
        <f t="shared" si="2"/>
        <v>1.3705788236240473E-2</v>
      </c>
      <c r="O44" s="63">
        <v>200</v>
      </c>
      <c r="P44" s="28">
        <f t="shared" si="3"/>
        <v>2.7411576472480945</v>
      </c>
      <c r="Q44" s="28">
        <f t="shared" si="4"/>
        <v>7.513945247066709</v>
      </c>
      <c r="R44" s="31">
        <f t="shared" si="5"/>
        <v>7.513945247066709</v>
      </c>
    </row>
    <row r="45" spans="2:18" x14ac:dyDescent="0.25">
      <c r="B45" s="5"/>
      <c r="C45" s="120"/>
      <c r="D45" s="118"/>
      <c r="E45" s="121"/>
      <c r="F45" s="121"/>
      <c r="G45" s="118"/>
      <c r="H45" s="122"/>
      <c r="J45" s="32">
        <v>10</v>
      </c>
      <c r="K45" s="63">
        <v>5996.2</v>
      </c>
      <c r="L45" s="28">
        <f t="shared" si="0"/>
        <v>1.6677228911644042E-3</v>
      </c>
      <c r="M45" s="28">
        <f t="shared" si="1"/>
        <v>0.67069081153588195</v>
      </c>
      <c r="N45" s="28">
        <f t="shared" si="2"/>
        <v>1.3705788236240473E-2</v>
      </c>
      <c r="O45" s="63">
        <v>250</v>
      </c>
      <c r="P45" s="28">
        <f t="shared" si="3"/>
        <v>3.4264470590601181</v>
      </c>
      <c r="Q45" s="28">
        <f t="shared" si="4"/>
        <v>11.740539448541734</v>
      </c>
      <c r="R45" s="31">
        <f t="shared" si="5"/>
        <v>11.740539448541734</v>
      </c>
    </row>
    <row r="46" spans="2:18" x14ac:dyDescent="0.25">
      <c r="B46" s="5"/>
      <c r="C46" s="120"/>
      <c r="D46" s="118"/>
      <c r="E46" s="121"/>
      <c r="F46" s="121"/>
      <c r="G46" s="118"/>
      <c r="H46" s="122"/>
      <c r="J46" s="30">
        <v>15</v>
      </c>
      <c r="K46" s="63">
        <v>5996.2</v>
      </c>
      <c r="L46" s="28">
        <f t="shared" si="0"/>
        <v>2.5015843367466061E-3</v>
      </c>
      <c r="M46" s="28">
        <f t="shared" si="1"/>
        <v>0.67069081153588195</v>
      </c>
      <c r="N46" s="28">
        <f t="shared" si="2"/>
        <v>1.7988991095953859E-2</v>
      </c>
      <c r="O46" s="63">
        <v>5</v>
      </c>
      <c r="P46" s="28">
        <f t="shared" si="3"/>
        <v>8.9944955479769301E-2</v>
      </c>
      <c r="Q46" s="28">
        <f t="shared" si="4"/>
        <v>8.0900950162576812E-3</v>
      </c>
      <c r="R46" s="29">
        <f t="shared" si="5"/>
        <v>8.0900950162576812E-3</v>
      </c>
    </row>
    <row r="47" spans="2:18" x14ac:dyDescent="0.25">
      <c r="B47" s="5"/>
      <c r="C47" s="120"/>
      <c r="D47" s="118"/>
      <c r="E47" s="121"/>
      <c r="F47" s="121"/>
      <c r="G47" s="118"/>
      <c r="H47" s="122"/>
      <c r="J47" s="30">
        <v>15</v>
      </c>
      <c r="K47" s="63">
        <v>5996.2</v>
      </c>
      <c r="L47" s="28">
        <f t="shared" si="0"/>
        <v>2.5015843367466061E-3</v>
      </c>
      <c r="M47" s="28">
        <f t="shared" si="1"/>
        <v>0.67069081153588195</v>
      </c>
      <c r="N47" s="28">
        <f t="shared" si="2"/>
        <v>1.7988991095953859E-2</v>
      </c>
      <c r="O47" s="63">
        <v>10</v>
      </c>
      <c r="P47" s="28">
        <f t="shared" si="3"/>
        <v>0.1798899109595386</v>
      </c>
      <c r="Q47" s="28">
        <f t="shared" si="4"/>
        <v>3.2360380065030725E-2</v>
      </c>
      <c r="R47" s="29">
        <f t="shared" si="5"/>
        <v>3.2360380065030725E-2</v>
      </c>
    </row>
    <row r="48" spans="2:18" x14ac:dyDescent="0.25">
      <c r="B48" s="5"/>
      <c r="C48" s="117"/>
      <c r="D48" s="118"/>
      <c r="E48" s="118"/>
      <c r="F48" s="118"/>
      <c r="G48" s="118"/>
      <c r="H48" s="119"/>
      <c r="J48" s="30">
        <v>15</v>
      </c>
      <c r="K48" s="63">
        <v>5996.2</v>
      </c>
      <c r="L48" s="28">
        <f t="shared" si="0"/>
        <v>2.5015843367466061E-3</v>
      </c>
      <c r="M48" s="28">
        <f t="shared" si="1"/>
        <v>0.67069081153588195</v>
      </c>
      <c r="N48" s="28">
        <f t="shared" si="2"/>
        <v>1.7988991095953859E-2</v>
      </c>
      <c r="O48" s="63">
        <v>20</v>
      </c>
      <c r="P48" s="28">
        <f t="shared" si="3"/>
        <v>0.3597798219190772</v>
      </c>
      <c r="Q48" s="28">
        <f t="shared" si="4"/>
        <v>0.1294415202601229</v>
      </c>
      <c r="R48" s="29">
        <f t="shared" si="5"/>
        <v>0.1294415202601229</v>
      </c>
    </row>
    <row r="49" spans="2:18" x14ac:dyDescent="0.25">
      <c r="B49" s="5"/>
      <c r="C49" s="120"/>
      <c r="D49" s="118"/>
      <c r="E49" s="121"/>
      <c r="F49" s="121"/>
      <c r="G49" s="118"/>
      <c r="H49" s="122"/>
      <c r="J49" s="30">
        <v>15</v>
      </c>
      <c r="K49" s="63">
        <v>5996.2</v>
      </c>
      <c r="L49" s="28">
        <f t="shared" si="0"/>
        <v>2.5015843367466061E-3</v>
      </c>
      <c r="M49" s="28">
        <f t="shared" si="1"/>
        <v>0.67069081153588195</v>
      </c>
      <c r="N49" s="28">
        <f t="shared" si="2"/>
        <v>1.7988991095953859E-2</v>
      </c>
      <c r="O49" s="63">
        <v>50</v>
      </c>
      <c r="P49" s="28">
        <f t="shared" si="3"/>
        <v>0.89944955479769295</v>
      </c>
      <c r="Q49" s="28">
        <f t="shared" si="4"/>
        <v>0.80900950162576801</v>
      </c>
      <c r="R49" s="29">
        <f t="shared" si="5"/>
        <v>0.80900950162576801</v>
      </c>
    </row>
    <row r="50" spans="2:18" x14ac:dyDescent="0.25">
      <c r="B50" s="5"/>
      <c r="C50" s="120"/>
      <c r="D50" s="118"/>
      <c r="E50" s="121"/>
      <c r="F50" s="121"/>
      <c r="G50" s="118"/>
      <c r="H50" s="122"/>
      <c r="J50" s="30">
        <v>15</v>
      </c>
      <c r="K50" s="63">
        <v>5996.2</v>
      </c>
      <c r="L50" s="28">
        <f t="shared" si="0"/>
        <v>2.5015843367466061E-3</v>
      </c>
      <c r="M50" s="28">
        <f t="shared" si="1"/>
        <v>0.67069081153588195</v>
      </c>
      <c r="N50" s="28">
        <f t="shared" si="2"/>
        <v>1.7988991095953859E-2</v>
      </c>
      <c r="O50" s="63">
        <v>100</v>
      </c>
      <c r="P50" s="28">
        <f t="shared" si="3"/>
        <v>1.7988991095953859</v>
      </c>
      <c r="Q50" s="28">
        <f t="shared" si="4"/>
        <v>3.2360380065030721</v>
      </c>
      <c r="R50" s="29">
        <f t="shared" si="5"/>
        <v>3.2360380065030721</v>
      </c>
    </row>
    <row r="51" spans="2:18" x14ac:dyDescent="0.25">
      <c r="B51" s="5"/>
      <c r="C51" s="120"/>
      <c r="D51" s="118"/>
      <c r="E51" s="121"/>
      <c r="F51" s="121"/>
      <c r="G51" s="118"/>
      <c r="H51" s="122"/>
      <c r="J51" s="30">
        <v>15</v>
      </c>
      <c r="K51" s="63">
        <v>5996.2</v>
      </c>
      <c r="L51" s="28">
        <f t="shared" si="0"/>
        <v>2.5015843367466061E-3</v>
      </c>
      <c r="M51" s="28">
        <f t="shared" si="1"/>
        <v>0.67069081153588195</v>
      </c>
      <c r="N51" s="28">
        <f t="shared" si="2"/>
        <v>1.7988991095953859E-2</v>
      </c>
      <c r="O51" s="63">
        <v>150</v>
      </c>
      <c r="P51" s="28">
        <f t="shared" si="3"/>
        <v>2.698348664393079</v>
      </c>
      <c r="Q51" s="28">
        <f t="shared" si="4"/>
        <v>7.2810855146319131</v>
      </c>
      <c r="R51" s="29">
        <f t="shared" si="5"/>
        <v>7.2810855146319131</v>
      </c>
    </row>
    <row r="52" spans="2:18" x14ac:dyDescent="0.25">
      <c r="B52" s="5"/>
      <c r="C52" s="120"/>
      <c r="D52" s="118"/>
      <c r="E52" s="121"/>
      <c r="F52" s="121"/>
      <c r="G52" s="118"/>
      <c r="H52" s="122"/>
      <c r="J52" s="30">
        <v>15</v>
      </c>
      <c r="K52" s="63">
        <v>5996.2</v>
      </c>
      <c r="L52" s="28">
        <f t="shared" si="0"/>
        <v>2.5015843367466061E-3</v>
      </c>
      <c r="M52" s="28">
        <f t="shared" si="1"/>
        <v>0.67069081153588195</v>
      </c>
      <c r="N52" s="28">
        <f t="shared" si="2"/>
        <v>1.7988991095953859E-2</v>
      </c>
      <c r="O52" s="63">
        <v>200</v>
      </c>
      <c r="P52" s="28">
        <f t="shared" si="3"/>
        <v>3.5977982191907718</v>
      </c>
      <c r="Q52" s="28">
        <f t="shared" si="4"/>
        <v>12.944152026012288</v>
      </c>
      <c r="R52" s="29">
        <f t="shared" si="5"/>
        <v>12.944152026012288</v>
      </c>
    </row>
    <row r="53" spans="2:18" x14ac:dyDescent="0.25">
      <c r="J53" s="30">
        <v>15</v>
      </c>
      <c r="K53" s="63">
        <v>5996.2</v>
      </c>
      <c r="L53" s="28">
        <f t="shared" si="0"/>
        <v>2.5015843367466061E-3</v>
      </c>
      <c r="M53" s="28">
        <f t="shared" si="1"/>
        <v>0.67069081153588195</v>
      </c>
      <c r="N53" s="28">
        <f t="shared" si="2"/>
        <v>1.7988991095953859E-2</v>
      </c>
      <c r="O53" s="63">
        <v>250</v>
      </c>
      <c r="P53" s="28">
        <f t="shared" si="3"/>
        <v>4.4972477739884651</v>
      </c>
      <c r="Q53" s="28">
        <f t="shared" si="4"/>
        <v>20.225237540644205</v>
      </c>
      <c r="R53" s="29">
        <f t="shared" si="5"/>
        <v>20.225237540644205</v>
      </c>
    </row>
    <row r="54" spans="2:18" x14ac:dyDescent="0.25">
      <c r="J54" s="32">
        <v>20</v>
      </c>
      <c r="K54" s="63">
        <v>5996.2</v>
      </c>
      <c r="L54" s="28">
        <f t="shared" si="0"/>
        <v>3.3354457823288083E-3</v>
      </c>
      <c r="M54" s="28">
        <f t="shared" si="1"/>
        <v>0.67069081153588195</v>
      </c>
      <c r="N54" s="28">
        <f t="shared" si="2"/>
        <v>2.1817353552494933E-2</v>
      </c>
      <c r="O54" s="63">
        <v>5</v>
      </c>
      <c r="P54" s="28">
        <f t="shared" si="3"/>
        <v>0.10908676776247467</v>
      </c>
      <c r="Q54" s="28">
        <f t="shared" si="4"/>
        <v>1.1899922900864083E-2</v>
      </c>
      <c r="R54" s="31">
        <f t="shared" si="5"/>
        <v>1.1899922900864083E-2</v>
      </c>
    </row>
    <row r="55" spans="2:18" x14ac:dyDescent="0.25">
      <c r="J55" s="32">
        <v>20</v>
      </c>
      <c r="K55" s="63">
        <v>5996.2</v>
      </c>
      <c r="L55" s="28">
        <f t="shared" si="0"/>
        <v>3.3354457823288083E-3</v>
      </c>
      <c r="M55" s="28">
        <f t="shared" si="1"/>
        <v>0.67069081153588195</v>
      </c>
      <c r="N55" s="28">
        <f t="shared" si="2"/>
        <v>2.1817353552494933E-2</v>
      </c>
      <c r="O55" s="63">
        <v>10</v>
      </c>
      <c r="P55" s="28">
        <f t="shared" si="3"/>
        <v>0.21817353552494934</v>
      </c>
      <c r="Q55" s="28">
        <f t="shared" si="4"/>
        <v>4.7599691603456333E-2</v>
      </c>
      <c r="R55" s="31">
        <f t="shared" si="5"/>
        <v>4.7599691603456333E-2</v>
      </c>
    </row>
    <row r="56" spans="2:18" x14ac:dyDescent="0.25">
      <c r="J56" s="32">
        <v>20</v>
      </c>
      <c r="K56" s="63">
        <v>5996.2</v>
      </c>
      <c r="L56" s="28">
        <f t="shared" si="0"/>
        <v>3.3354457823288083E-3</v>
      </c>
      <c r="M56" s="28">
        <f t="shared" si="1"/>
        <v>0.67069081153588195</v>
      </c>
      <c r="N56" s="28">
        <f t="shared" si="2"/>
        <v>2.1817353552494933E-2</v>
      </c>
      <c r="O56" s="63">
        <v>20</v>
      </c>
      <c r="P56" s="28">
        <f t="shared" si="3"/>
        <v>0.43634707104989867</v>
      </c>
      <c r="Q56" s="28">
        <f t="shared" si="4"/>
        <v>0.19039876641382533</v>
      </c>
      <c r="R56" s="31">
        <f t="shared" si="5"/>
        <v>0.19039876641382533</v>
      </c>
    </row>
    <row r="57" spans="2:18" x14ac:dyDescent="0.25">
      <c r="J57" s="32">
        <v>20</v>
      </c>
      <c r="K57" s="63">
        <v>5996.2</v>
      </c>
      <c r="L57" s="28">
        <f t="shared" si="0"/>
        <v>3.3354457823288083E-3</v>
      </c>
      <c r="M57" s="28">
        <f t="shared" si="1"/>
        <v>0.67069081153588195</v>
      </c>
      <c r="N57" s="28">
        <f t="shared" si="2"/>
        <v>2.1817353552494933E-2</v>
      </c>
      <c r="O57" s="63">
        <v>50</v>
      </c>
      <c r="P57" s="28">
        <f t="shared" si="3"/>
        <v>1.0908676776247466</v>
      </c>
      <c r="Q57" s="28">
        <f t="shared" si="4"/>
        <v>1.1899922900864079</v>
      </c>
      <c r="R57" s="31">
        <f t="shared" si="5"/>
        <v>1.1899922900864079</v>
      </c>
    </row>
    <row r="58" spans="2:18" x14ac:dyDescent="0.25">
      <c r="J58" s="32">
        <v>20</v>
      </c>
      <c r="K58" s="63">
        <v>5996.2</v>
      </c>
      <c r="L58" s="28">
        <f t="shared" si="0"/>
        <v>3.3354457823288083E-3</v>
      </c>
      <c r="M58" s="28">
        <f t="shared" si="1"/>
        <v>0.67069081153588195</v>
      </c>
      <c r="N58" s="28">
        <f t="shared" si="2"/>
        <v>2.1817353552494933E-2</v>
      </c>
      <c r="O58" s="63">
        <v>100</v>
      </c>
      <c r="P58" s="28">
        <f t="shared" si="3"/>
        <v>2.1817353552494931</v>
      </c>
      <c r="Q58" s="28">
        <f t="shared" si="4"/>
        <v>4.7599691603456318</v>
      </c>
      <c r="R58" s="31">
        <f t="shared" si="5"/>
        <v>4.7599691603456318</v>
      </c>
    </row>
    <row r="59" spans="2:18" x14ac:dyDescent="0.25">
      <c r="J59" s="32">
        <v>20</v>
      </c>
      <c r="K59" s="63">
        <v>5996.2</v>
      </c>
      <c r="L59" s="28">
        <f t="shared" si="0"/>
        <v>3.3354457823288083E-3</v>
      </c>
      <c r="M59" s="28">
        <f t="shared" si="1"/>
        <v>0.67069081153588195</v>
      </c>
      <c r="N59" s="28">
        <f t="shared" si="2"/>
        <v>2.1817353552494933E-2</v>
      </c>
      <c r="O59" s="63">
        <v>150</v>
      </c>
      <c r="P59" s="28">
        <f t="shared" si="3"/>
        <v>3.2726030328742399</v>
      </c>
      <c r="Q59" s="28">
        <f t="shared" si="4"/>
        <v>10.709930610777674</v>
      </c>
      <c r="R59" s="31">
        <f t="shared" si="5"/>
        <v>10.709930610777674</v>
      </c>
    </row>
    <row r="60" spans="2:18" x14ac:dyDescent="0.25">
      <c r="J60" s="32">
        <v>20</v>
      </c>
      <c r="K60" s="63">
        <v>5996.2</v>
      </c>
      <c r="L60" s="28">
        <f t="shared" si="0"/>
        <v>3.3354457823288083E-3</v>
      </c>
      <c r="M60" s="28">
        <f t="shared" si="1"/>
        <v>0.67069081153588195</v>
      </c>
      <c r="N60" s="28">
        <f t="shared" si="2"/>
        <v>2.1817353552494933E-2</v>
      </c>
      <c r="O60" s="63">
        <v>200</v>
      </c>
      <c r="P60" s="28">
        <f t="shared" si="3"/>
        <v>4.3634707104989863</v>
      </c>
      <c r="Q60" s="28">
        <f t="shared" si="4"/>
        <v>19.039876641382527</v>
      </c>
      <c r="R60" s="31">
        <f t="shared" si="5"/>
        <v>19.039876641382527</v>
      </c>
    </row>
    <row r="61" spans="2:18" x14ac:dyDescent="0.25">
      <c r="J61" s="32">
        <v>20</v>
      </c>
      <c r="K61" s="63">
        <v>5996.2</v>
      </c>
      <c r="L61" s="28">
        <f t="shared" si="0"/>
        <v>3.3354457823288083E-3</v>
      </c>
      <c r="M61" s="28">
        <f t="shared" si="1"/>
        <v>0.67069081153588195</v>
      </c>
      <c r="N61" s="28">
        <f t="shared" si="2"/>
        <v>2.1817353552494933E-2</v>
      </c>
      <c r="O61" s="63">
        <v>250</v>
      </c>
      <c r="P61" s="28">
        <f t="shared" si="3"/>
        <v>5.4543383881237331</v>
      </c>
      <c r="Q61" s="28">
        <f t="shared" si="4"/>
        <v>29.749807252160203</v>
      </c>
      <c r="R61" s="31">
        <f t="shared" si="5"/>
        <v>29.749807252160203</v>
      </c>
    </row>
    <row r="62" spans="2:18" x14ac:dyDescent="0.25">
      <c r="J62" s="30">
        <v>40</v>
      </c>
      <c r="K62" s="63">
        <v>5996.2</v>
      </c>
      <c r="L62" s="28">
        <f t="shared" si="0"/>
        <v>6.6708915646576166E-3</v>
      </c>
      <c r="M62" s="28">
        <f t="shared" si="1"/>
        <v>0.67069081153588195</v>
      </c>
      <c r="N62" s="28">
        <f t="shared" si="2"/>
        <v>3.472962720786426E-2</v>
      </c>
      <c r="O62" s="63">
        <v>5</v>
      </c>
      <c r="P62" s="28">
        <f t="shared" si="3"/>
        <v>0.1736481360393213</v>
      </c>
      <c r="Q62" s="28">
        <f t="shared" si="4"/>
        <v>3.0153675149930639E-2</v>
      </c>
      <c r="R62" s="29">
        <f t="shared" si="5"/>
        <v>3.0153675149930639E-2</v>
      </c>
    </row>
    <row r="63" spans="2:18" x14ac:dyDescent="0.25">
      <c r="J63" s="30">
        <v>40</v>
      </c>
      <c r="K63" s="63">
        <v>5996.2</v>
      </c>
      <c r="L63" s="28">
        <f t="shared" si="0"/>
        <v>6.6708915646576166E-3</v>
      </c>
      <c r="M63" s="28">
        <f t="shared" si="1"/>
        <v>0.67069081153588195</v>
      </c>
      <c r="N63" s="28">
        <f t="shared" si="2"/>
        <v>3.472962720786426E-2</v>
      </c>
      <c r="O63" s="63">
        <v>10</v>
      </c>
      <c r="P63" s="28">
        <f t="shared" si="3"/>
        <v>0.34729627207864261</v>
      </c>
      <c r="Q63" s="28">
        <f t="shared" si="4"/>
        <v>0.12061470059972255</v>
      </c>
      <c r="R63" s="29">
        <f t="shared" si="5"/>
        <v>0.12061470059972255</v>
      </c>
    </row>
    <row r="64" spans="2:18" x14ac:dyDescent="0.25">
      <c r="J64" s="30">
        <v>40</v>
      </c>
      <c r="K64" s="63">
        <v>5996.2</v>
      </c>
      <c r="L64" s="28">
        <f t="shared" si="0"/>
        <v>6.6708915646576166E-3</v>
      </c>
      <c r="M64" s="28">
        <f t="shared" si="1"/>
        <v>0.67069081153588195</v>
      </c>
      <c r="N64" s="28">
        <f t="shared" si="2"/>
        <v>3.472962720786426E-2</v>
      </c>
      <c r="O64" s="63">
        <v>20</v>
      </c>
      <c r="P64" s="28">
        <f t="shared" si="3"/>
        <v>0.69459254415728522</v>
      </c>
      <c r="Q64" s="28">
        <f t="shared" si="4"/>
        <v>0.48245880239889022</v>
      </c>
      <c r="R64" s="29">
        <f t="shared" si="5"/>
        <v>0.48245880239889022</v>
      </c>
    </row>
    <row r="65" spans="10:18" x14ac:dyDescent="0.25">
      <c r="J65" s="30">
        <v>40</v>
      </c>
      <c r="K65" s="63">
        <v>5996.2</v>
      </c>
      <c r="L65" s="28">
        <f t="shared" si="0"/>
        <v>6.6708915646576166E-3</v>
      </c>
      <c r="M65" s="28">
        <f t="shared" si="1"/>
        <v>0.67069081153588195</v>
      </c>
      <c r="N65" s="28">
        <f t="shared" si="2"/>
        <v>3.472962720786426E-2</v>
      </c>
      <c r="O65" s="63">
        <v>50</v>
      </c>
      <c r="P65" s="28">
        <f t="shared" si="3"/>
        <v>1.736481360393213</v>
      </c>
      <c r="Q65" s="28">
        <f t="shared" si="4"/>
        <v>3.0153675149930637</v>
      </c>
      <c r="R65" s="29">
        <f t="shared" si="5"/>
        <v>3.0153675149930637</v>
      </c>
    </row>
    <row r="66" spans="10:18" x14ac:dyDescent="0.25">
      <c r="J66" s="30">
        <v>40</v>
      </c>
      <c r="K66" s="63">
        <v>5996.2</v>
      </c>
      <c r="L66" s="28">
        <f t="shared" si="0"/>
        <v>6.6708915646576166E-3</v>
      </c>
      <c r="M66" s="28">
        <f t="shared" si="1"/>
        <v>0.67069081153588195</v>
      </c>
      <c r="N66" s="28">
        <f t="shared" si="2"/>
        <v>3.472962720786426E-2</v>
      </c>
      <c r="O66" s="63">
        <v>100</v>
      </c>
      <c r="P66" s="28">
        <f t="shared" si="3"/>
        <v>3.472962720786426</v>
      </c>
      <c r="Q66" s="28">
        <f t="shared" si="4"/>
        <v>12.061470059972255</v>
      </c>
      <c r="R66" s="29">
        <f t="shared" si="5"/>
        <v>12.061470059972255</v>
      </c>
    </row>
    <row r="67" spans="10:18" x14ac:dyDescent="0.25">
      <c r="J67" s="30">
        <v>40</v>
      </c>
      <c r="K67" s="63">
        <v>5996.2</v>
      </c>
      <c r="L67" s="28">
        <f t="shared" si="0"/>
        <v>6.6708915646576166E-3</v>
      </c>
      <c r="M67" s="28">
        <f t="shared" si="1"/>
        <v>0.67069081153588195</v>
      </c>
      <c r="N67" s="28">
        <f t="shared" si="2"/>
        <v>3.472962720786426E-2</v>
      </c>
      <c r="O67" s="63">
        <v>150</v>
      </c>
      <c r="P67" s="28">
        <f t="shared" si="3"/>
        <v>5.2094440811796385</v>
      </c>
      <c r="Q67" s="28">
        <f t="shared" si="4"/>
        <v>27.138307634937568</v>
      </c>
      <c r="R67" s="29">
        <f t="shared" si="5"/>
        <v>27.138307634937568</v>
      </c>
    </row>
    <row r="68" spans="10:18" x14ac:dyDescent="0.25">
      <c r="J68" s="30">
        <v>40</v>
      </c>
      <c r="K68" s="63">
        <v>5996.2</v>
      </c>
      <c r="L68" s="28">
        <f t="shared" si="0"/>
        <v>6.6708915646576166E-3</v>
      </c>
      <c r="M68" s="28">
        <f t="shared" si="1"/>
        <v>0.67069081153588195</v>
      </c>
      <c r="N68" s="28">
        <f t="shared" si="2"/>
        <v>3.472962720786426E-2</v>
      </c>
      <c r="O68" s="63">
        <v>200</v>
      </c>
      <c r="P68" s="28">
        <f t="shared" si="3"/>
        <v>6.945925441572852</v>
      </c>
      <c r="Q68" s="28">
        <f t="shared" si="4"/>
        <v>48.245880239889019</v>
      </c>
      <c r="R68" s="29">
        <f t="shared" si="5"/>
        <v>48.245880239889019</v>
      </c>
    </row>
    <row r="69" spans="10:18" x14ac:dyDescent="0.25">
      <c r="J69" s="30">
        <v>40</v>
      </c>
      <c r="K69" s="63">
        <v>5996.2</v>
      </c>
      <c r="L69" s="28">
        <f t="shared" si="0"/>
        <v>6.6708915646576166E-3</v>
      </c>
      <c r="M69" s="28">
        <f t="shared" si="1"/>
        <v>0.67069081153588195</v>
      </c>
      <c r="N69" s="28">
        <f t="shared" si="2"/>
        <v>3.472962720786426E-2</v>
      </c>
      <c r="O69" s="63">
        <v>250</v>
      </c>
      <c r="P69" s="28">
        <f t="shared" si="3"/>
        <v>8.6824068019660654</v>
      </c>
      <c r="Q69" s="28">
        <f t="shared" si="4"/>
        <v>75.384187874826594</v>
      </c>
      <c r="R69" s="29">
        <f t="shared" si="5"/>
        <v>75.384187874826594</v>
      </c>
    </row>
    <row r="70" spans="10:18" x14ac:dyDescent="0.25">
      <c r="J70" s="32">
        <v>50</v>
      </c>
      <c r="K70" s="63">
        <v>5996.2</v>
      </c>
      <c r="L70" s="28">
        <f t="shared" si="0"/>
        <v>8.3386144558220202E-3</v>
      </c>
      <c r="M70" s="28">
        <f t="shared" si="1"/>
        <v>0.67069081153588195</v>
      </c>
      <c r="N70" s="28">
        <f t="shared" si="2"/>
        <v>4.0336366727045436E-2</v>
      </c>
      <c r="O70" s="63">
        <v>5</v>
      </c>
      <c r="P70" s="28">
        <f t="shared" si="3"/>
        <v>0.20168183363522718</v>
      </c>
      <c r="Q70" s="28">
        <f t="shared" si="4"/>
        <v>4.0675562018467455E-2</v>
      </c>
      <c r="R70" s="31">
        <f t="shared" si="5"/>
        <v>4.0675562018467455E-2</v>
      </c>
    </row>
    <row r="71" spans="10:18" x14ac:dyDescent="0.25">
      <c r="J71" s="32">
        <v>50</v>
      </c>
      <c r="K71" s="63">
        <v>5996.2</v>
      </c>
      <c r="L71" s="28">
        <f t="shared" si="0"/>
        <v>8.3386144558220202E-3</v>
      </c>
      <c r="M71" s="28">
        <f t="shared" si="1"/>
        <v>0.67069081153588195</v>
      </c>
      <c r="N71" s="28">
        <f t="shared" si="2"/>
        <v>4.0336366727045436E-2</v>
      </c>
      <c r="O71" s="63">
        <v>10</v>
      </c>
      <c r="P71" s="28">
        <f t="shared" si="3"/>
        <v>0.40336366727045436</v>
      </c>
      <c r="Q71" s="28">
        <f t="shared" si="4"/>
        <v>0.16270224807386982</v>
      </c>
      <c r="R71" s="31">
        <f t="shared" si="5"/>
        <v>0.16270224807386982</v>
      </c>
    </row>
    <row r="72" spans="10:18" x14ac:dyDescent="0.25">
      <c r="J72" s="32">
        <v>50</v>
      </c>
      <c r="K72" s="63">
        <v>5996.2</v>
      </c>
      <c r="L72" s="28">
        <f t="shared" si="0"/>
        <v>8.3386144558220202E-3</v>
      </c>
      <c r="M72" s="28">
        <f t="shared" si="1"/>
        <v>0.67069081153588195</v>
      </c>
      <c r="N72" s="28">
        <f t="shared" si="2"/>
        <v>4.0336366727045436E-2</v>
      </c>
      <c r="O72" s="63">
        <v>20</v>
      </c>
      <c r="P72" s="28">
        <f t="shared" si="3"/>
        <v>0.80672733454090872</v>
      </c>
      <c r="Q72" s="28">
        <f t="shared" si="4"/>
        <v>0.65080899229547928</v>
      </c>
      <c r="R72" s="31">
        <f t="shared" si="5"/>
        <v>0.65080899229547928</v>
      </c>
    </row>
    <row r="73" spans="10:18" x14ac:dyDescent="0.25">
      <c r="J73" s="32">
        <v>50</v>
      </c>
      <c r="K73" s="63">
        <v>5996.2</v>
      </c>
      <c r="L73" s="28">
        <f t="shared" si="0"/>
        <v>8.3386144558220202E-3</v>
      </c>
      <c r="M73" s="28">
        <f t="shared" si="1"/>
        <v>0.67069081153588195</v>
      </c>
      <c r="N73" s="28">
        <f t="shared" si="2"/>
        <v>4.0336366727045436E-2</v>
      </c>
      <c r="O73" s="63">
        <v>50</v>
      </c>
      <c r="P73" s="28">
        <f t="shared" si="3"/>
        <v>2.016818336352272</v>
      </c>
      <c r="Q73" s="28">
        <f t="shared" si="4"/>
        <v>4.0675562018467462</v>
      </c>
      <c r="R73" s="31">
        <f t="shared" si="5"/>
        <v>4.0675562018467462</v>
      </c>
    </row>
    <row r="74" spans="10:18" x14ac:dyDescent="0.25">
      <c r="J74" s="32">
        <v>50</v>
      </c>
      <c r="K74" s="63">
        <v>5996.2</v>
      </c>
      <c r="L74" s="28">
        <f t="shared" si="0"/>
        <v>8.3386144558220202E-3</v>
      </c>
      <c r="M74" s="28">
        <f t="shared" si="1"/>
        <v>0.67069081153588195</v>
      </c>
      <c r="N74" s="28">
        <f t="shared" si="2"/>
        <v>4.0336366727045436E-2</v>
      </c>
      <c r="O74" s="63">
        <v>100</v>
      </c>
      <c r="P74" s="28">
        <f t="shared" si="3"/>
        <v>4.0336366727045441</v>
      </c>
      <c r="Q74" s="28">
        <f t="shared" si="4"/>
        <v>16.270224807386985</v>
      </c>
      <c r="R74" s="31">
        <f t="shared" si="5"/>
        <v>16.270224807386985</v>
      </c>
    </row>
    <row r="75" spans="10:18" x14ac:dyDescent="0.25">
      <c r="J75" s="32">
        <v>50</v>
      </c>
      <c r="K75" s="63">
        <v>5996.2</v>
      </c>
      <c r="L75" s="28">
        <f t="shared" si="0"/>
        <v>8.3386144558220202E-3</v>
      </c>
      <c r="M75" s="28">
        <f t="shared" si="1"/>
        <v>0.67069081153588195</v>
      </c>
      <c r="N75" s="28">
        <f t="shared" si="2"/>
        <v>4.0336366727045436E-2</v>
      </c>
      <c r="O75" s="63">
        <v>150</v>
      </c>
      <c r="P75" s="28">
        <f t="shared" si="3"/>
        <v>6.0504550090568152</v>
      </c>
      <c r="Q75" s="28">
        <f t="shared" si="4"/>
        <v>36.608005816620704</v>
      </c>
      <c r="R75" s="31">
        <f t="shared" si="5"/>
        <v>36.608005816620704</v>
      </c>
    </row>
    <row r="76" spans="10:18" x14ac:dyDescent="0.25">
      <c r="J76" s="32">
        <v>50</v>
      </c>
      <c r="K76" s="63">
        <v>5996.2</v>
      </c>
      <c r="L76" s="28">
        <f t="shared" si="0"/>
        <v>8.3386144558220202E-3</v>
      </c>
      <c r="M76" s="28">
        <f t="shared" si="1"/>
        <v>0.67069081153588195</v>
      </c>
      <c r="N76" s="28">
        <f t="shared" si="2"/>
        <v>4.0336366727045436E-2</v>
      </c>
      <c r="O76" s="63">
        <v>200</v>
      </c>
      <c r="P76" s="28">
        <f t="shared" si="3"/>
        <v>8.0672733454090881</v>
      </c>
      <c r="Q76" s="28">
        <f t="shared" si="4"/>
        <v>65.080899229547938</v>
      </c>
      <c r="R76" s="31">
        <f t="shared" si="5"/>
        <v>65.080899229547938</v>
      </c>
    </row>
    <row r="77" spans="10:18" x14ac:dyDescent="0.25">
      <c r="J77" s="32">
        <v>50</v>
      </c>
      <c r="K77" s="63">
        <v>5996.2</v>
      </c>
      <c r="L77" s="28">
        <f t="shared" si="0"/>
        <v>8.3386144558220202E-3</v>
      </c>
      <c r="M77" s="28">
        <f t="shared" si="1"/>
        <v>0.67069081153588195</v>
      </c>
      <c r="N77" s="28">
        <f t="shared" si="2"/>
        <v>4.0336366727045436E-2</v>
      </c>
      <c r="O77" s="63">
        <v>250</v>
      </c>
      <c r="P77" s="28">
        <f t="shared" si="3"/>
        <v>10.084091681761359</v>
      </c>
      <c r="Q77" s="28">
        <f t="shared" si="4"/>
        <v>101.68890504616864</v>
      </c>
      <c r="R77" s="31">
        <f t="shared" si="5"/>
        <v>101.68890504616864</v>
      </c>
    </row>
  </sheetData>
  <mergeCells count="12">
    <mergeCell ref="T11:AA11"/>
    <mergeCell ref="B2:D2"/>
    <mergeCell ref="B3:D3"/>
    <mergeCell ref="E3:G3"/>
    <mergeCell ref="B5:D5"/>
    <mergeCell ref="B6:D6"/>
    <mergeCell ref="B7:G7"/>
    <mergeCell ref="B12:H12"/>
    <mergeCell ref="B13:B17"/>
    <mergeCell ref="B18:B22"/>
    <mergeCell ref="B23:B27"/>
    <mergeCell ref="J11:M1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3:AZ26"/>
  <sheetViews>
    <sheetView zoomScale="85" zoomScaleNormal="85" workbookViewId="0">
      <selection activeCell="R158" sqref="R158"/>
    </sheetView>
  </sheetViews>
  <sheetFormatPr defaultRowHeight="12.75" x14ac:dyDescent="0.25"/>
  <cols>
    <col min="1" max="1" width="9.140625" style="63"/>
    <col min="2" max="2" width="8.42578125" style="63" customWidth="1"/>
    <col min="3" max="3" width="8.7109375" style="63" customWidth="1"/>
    <col min="4" max="5" width="10.42578125" style="63" bestFit="1" customWidth="1"/>
    <col min="6" max="6" width="7" style="63" bestFit="1" customWidth="1"/>
    <col min="7" max="8" width="10.42578125" style="63" bestFit="1" customWidth="1"/>
    <col min="9" max="9" width="6.42578125" style="63" bestFit="1" customWidth="1"/>
    <col min="10" max="10" width="8.5703125" style="63" customWidth="1"/>
    <col min="11" max="11" width="13.28515625" style="63" bestFit="1" customWidth="1"/>
    <col min="12" max="12" width="12.140625" style="63" bestFit="1" customWidth="1"/>
    <col min="13" max="13" width="9.42578125" style="63" bestFit="1" customWidth="1"/>
    <col min="14" max="14" width="7.28515625" style="63" bestFit="1" customWidth="1"/>
    <col min="15" max="15" width="9" style="63" customWidth="1"/>
    <col min="16" max="16" width="9.7109375" style="63" customWidth="1"/>
    <col min="17" max="17" width="12.5703125" style="63" customWidth="1"/>
    <col min="18" max="18" width="10" style="63" customWidth="1"/>
    <col min="19" max="19" width="11.85546875" style="63" customWidth="1"/>
    <col min="20" max="20" width="17.140625" style="63" bestFit="1" customWidth="1"/>
    <col min="21" max="21" width="4.42578125" style="63" bestFit="1" customWidth="1"/>
    <col min="22" max="22" width="12.7109375" style="63" customWidth="1"/>
    <col min="23" max="16384" width="9.140625" style="63"/>
  </cols>
  <sheetData>
    <row r="3" spans="2:23" ht="15" customHeight="1" x14ac:dyDescent="0.25"/>
    <row r="5" spans="2:23" ht="15.75" thickBot="1" x14ac:dyDescent="0.3">
      <c r="O5" s="34"/>
      <c r="U5" s="34"/>
    </row>
    <row r="6" spans="2:23" ht="39" thickBot="1" x14ac:dyDescent="0.3">
      <c r="B6" s="337" t="s">
        <v>2</v>
      </c>
      <c r="C6" s="93" t="s">
        <v>77</v>
      </c>
      <c r="D6" s="337" t="s">
        <v>3</v>
      </c>
      <c r="E6" s="337"/>
      <c r="F6" s="337"/>
      <c r="G6" s="337"/>
      <c r="H6" s="337"/>
      <c r="I6" s="337"/>
      <c r="J6" s="93" t="s">
        <v>5</v>
      </c>
      <c r="K6" s="93" t="s">
        <v>4</v>
      </c>
      <c r="L6" s="93" t="s">
        <v>68</v>
      </c>
      <c r="M6" s="93" t="s">
        <v>9</v>
      </c>
      <c r="N6" s="93" t="s">
        <v>0</v>
      </c>
      <c r="O6" s="93" t="s">
        <v>1</v>
      </c>
      <c r="P6" s="93" t="s">
        <v>12</v>
      </c>
      <c r="Q6" s="93" t="s">
        <v>86</v>
      </c>
      <c r="R6" s="93" t="s">
        <v>12</v>
      </c>
      <c r="S6" s="93" t="s">
        <v>86</v>
      </c>
      <c r="T6" s="337" t="s">
        <v>7</v>
      </c>
      <c r="U6" s="337"/>
      <c r="V6" s="208" t="s">
        <v>229</v>
      </c>
    </row>
    <row r="7" spans="2:23" ht="15" customHeight="1" x14ac:dyDescent="0.25">
      <c r="B7" s="338"/>
      <c r="C7" s="40" t="s">
        <v>79</v>
      </c>
      <c r="D7" s="76" t="s">
        <v>82</v>
      </c>
      <c r="E7" s="76" t="s">
        <v>83</v>
      </c>
      <c r="F7" s="76" t="s">
        <v>80</v>
      </c>
      <c r="G7" s="76" t="s">
        <v>84</v>
      </c>
      <c r="H7" s="76" t="s">
        <v>85</v>
      </c>
      <c r="I7" s="76" t="s">
        <v>81</v>
      </c>
      <c r="J7" s="40" t="s">
        <v>87</v>
      </c>
      <c r="K7" s="40" t="s">
        <v>88</v>
      </c>
      <c r="L7" s="40"/>
      <c r="M7" s="40" t="s">
        <v>78</v>
      </c>
      <c r="N7" s="40" t="s">
        <v>89</v>
      </c>
      <c r="O7" s="40"/>
      <c r="P7" s="40" t="s">
        <v>90</v>
      </c>
      <c r="Q7" s="40" t="s">
        <v>91</v>
      </c>
      <c r="R7" s="40" t="s">
        <v>90</v>
      </c>
      <c r="S7" s="40" t="s">
        <v>91</v>
      </c>
      <c r="T7" s="340" t="s">
        <v>92</v>
      </c>
      <c r="U7" s="341"/>
      <c r="V7" s="40" t="s">
        <v>234</v>
      </c>
    </row>
    <row r="8" spans="2:23" ht="15.75" customHeight="1" thickBot="1" x14ac:dyDescent="0.2">
      <c r="B8" s="338"/>
      <c r="C8" s="40" t="s">
        <v>208</v>
      </c>
      <c r="D8" s="40" t="s">
        <v>6</v>
      </c>
      <c r="E8" s="94" t="s">
        <v>6</v>
      </c>
      <c r="F8" s="94" t="s">
        <v>6</v>
      </c>
      <c r="G8" s="94" t="s">
        <v>6</v>
      </c>
      <c r="H8" s="94" t="s">
        <v>6</v>
      </c>
      <c r="I8" s="94" t="s">
        <v>6</v>
      </c>
      <c r="J8" s="94" t="s">
        <v>6</v>
      </c>
      <c r="K8" s="94" t="s">
        <v>6</v>
      </c>
      <c r="L8" s="94"/>
      <c r="M8" s="94" t="s">
        <v>32</v>
      </c>
      <c r="N8" s="95" t="s">
        <v>6</v>
      </c>
      <c r="O8" s="95"/>
      <c r="P8" s="96" t="s">
        <v>8</v>
      </c>
      <c r="Q8" s="96" t="s">
        <v>8</v>
      </c>
      <c r="R8" s="96" t="s">
        <v>93</v>
      </c>
      <c r="S8" s="96" t="s">
        <v>93</v>
      </c>
      <c r="T8" s="349" t="s">
        <v>6</v>
      </c>
      <c r="U8" s="349"/>
      <c r="V8" s="94" t="s">
        <v>6</v>
      </c>
    </row>
    <row r="9" spans="2:23" ht="25.5" customHeight="1" x14ac:dyDescent="0.25">
      <c r="B9" s="182" t="s">
        <v>161</v>
      </c>
      <c r="C9" s="158">
        <v>131</v>
      </c>
      <c r="D9" s="176">
        <v>489059.52</v>
      </c>
      <c r="E9" s="176">
        <v>5122615</v>
      </c>
      <c r="F9" s="176">
        <v>197.34</v>
      </c>
      <c r="G9" s="176">
        <v>489059.52</v>
      </c>
      <c r="H9" s="176">
        <v>5122615</v>
      </c>
      <c r="I9" s="176">
        <v>195.29</v>
      </c>
      <c r="J9" s="164">
        <v>2.0499999999999998</v>
      </c>
      <c r="K9" s="162">
        <v>2.2999999999999998</v>
      </c>
      <c r="L9" s="160" t="s">
        <v>72</v>
      </c>
      <c r="M9" s="161">
        <v>0.2</v>
      </c>
      <c r="N9" s="161">
        <v>0.5</v>
      </c>
      <c r="O9" s="158" t="s">
        <v>11</v>
      </c>
      <c r="P9" s="161">
        <v>117.5</v>
      </c>
      <c r="Q9" s="161">
        <v>138</v>
      </c>
      <c r="R9" s="157">
        <v>0.11749999999999999</v>
      </c>
      <c r="S9" s="157">
        <v>0.13800000000000001</v>
      </c>
      <c r="T9" s="159" t="s">
        <v>70</v>
      </c>
      <c r="U9" s="164">
        <v>0.25</v>
      </c>
      <c r="V9" s="157">
        <v>0.60099999999999998</v>
      </c>
      <c r="W9" s="357" t="s">
        <v>159</v>
      </c>
    </row>
    <row r="10" spans="2:23" ht="25.5" customHeight="1" x14ac:dyDescent="0.25">
      <c r="B10" s="178" t="s">
        <v>162</v>
      </c>
      <c r="C10" s="173">
        <v>131</v>
      </c>
      <c r="D10" s="166">
        <v>489063.24</v>
      </c>
      <c r="E10" s="166">
        <v>5122611.74</v>
      </c>
      <c r="F10" s="166">
        <v>197.45</v>
      </c>
      <c r="G10" s="166">
        <v>489063.24</v>
      </c>
      <c r="H10" s="166">
        <v>5122611.74</v>
      </c>
      <c r="I10" s="166">
        <v>195.35</v>
      </c>
      <c r="J10" s="156">
        <v>2.1</v>
      </c>
      <c r="K10" s="185">
        <v>2.5</v>
      </c>
      <c r="L10" s="181" t="s">
        <v>72</v>
      </c>
      <c r="M10" s="170">
        <v>0.4</v>
      </c>
      <c r="N10" s="170">
        <v>0.5</v>
      </c>
      <c r="O10" s="173" t="s">
        <v>11</v>
      </c>
      <c r="P10" s="170">
        <v>298</v>
      </c>
      <c r="Q10" s="170">
        <v>317.5</v>
      </c>
      <c r="R10" s="163">
        <v>0.29799999999999999</v>
      </c>
      <c r="S10" s="163">
        <v>0.3175</v>
      </c>
      <c r="T10" s="171" t="s">
        <v>70</v>
      </c>
      <c r="U10" s="156">
        <v>0.39999999999999991</v>
      </c>
      <c r="V10" s="163">
        <v>0.84799999999999998</v>
      </c>
      <c r="W10" s="358"/>
    </row>
    <row r="11" spans="2:23" ht="25.5" customHeight="1" x14ac:dyDescent="0.25">
      <c r="B11" s="178" t="s">
        <v>163</v>
      </c>
      <c r="C11" s="173">
        <v>131</v>
      </c>
      <c r="D11" s="166">
        <v>489066.97</v>
      </c>
      <c r="E11" s="166">
        <v>5122608.38</v>
      </c>
      <c r="F11" s="166">
        <v>197.54</v>
      </c>
      <c r="G11" s="166">
        <v>489066.97</v>
      </c>
      <c r="H11" s="166">
        <v>5122608.38</v>
      </c>
      <c r="I11" s="166">
        <v>195.44</v>
      </c>
      <c r="J11" s="156">
        <v>2.1</v>
      </c>
      <c r="K11" s="185">
        <v>2.5</v>
      </c>
      <c r="L11" s="181" t="s">
        <v>72</v>
      </c>
      <c r="M11" s="170">
        <v>0.6</v>
      </c>
      <c r="N11" s="170">
        <v>0.5</v>
      </c>
      <c r="O11" s="173" t="s">
        <v>11</v>
      </c>
      <c r="P11" s="170">
        <v>378.5</v>
      </c>
      <c r="Q11" s="170">
        <v>399</v>
      </c>
      <c r="R11" s="163">
        <v>0.3785</v>
      </c>
      <c r="S11" s="163">
        <v>0.39900000000000002</v>
      </c>
      <c r="T11" s="171" t="s">
        <v>70</v>
      </c>
      <c r="U11" s="156">
        <v>0.39999999999999991</v>
      </c>
      <c r="V11" s="163">
        <v>1.0880000000000001</v>
      </c>
      <c r="W11" s="358"/>
    </row>
    <row r="12" spans="2:23" ht="25.5" customHeight="1" x14ac:dyDescent="0.25">
      <c r="B12" s="178" t="s">
        <v>164</v>
      </c>
      <c r="C12" s="173">
        <v>131</v>
      </c>
      <c r="D12" s="166">
        <v>489070.71</v>
      </c>
      <c r="E12" s="166">
        <v>5122605.03</v>
      </c>
      <c r="F12" s="166">
        <v>197.58</v>
      </c>
      <c r="G12" s="166">
        <v>489070.71</v>
      </c>
      <c r="H12" s="166">
        <v>5122605.03</v>
      </c>
      <c r="I12" s="166">
        <v>195.48000000000002</v>
      </c>
      <c r="J12" s="156">
        <v>2.1</v>
      </c>
      <c r="K12" s="185">
        <v>2.5</v>
      </c>
      <c r="L12" s="181" t="s">
        <v>72</v>
      </c>
      <c r="M12" s="170">
        <v>0.8</v>
      </c>
      <c r="N12" s="170">
        <v>0.5</v>
      </c>
      <c r="O12" s="173" t="s">
        <v>11</v>
      </c>
      <c r="P12" s="170">
        <v>519</v>
      </c>
      <c r="Q12" s="170">
        <v>542</v>
      </c>
      <c r="R12" s="163">
        <v>0.51900000000000002</v>
      </c>
      <c r="S12" s="163">
        <v>0.54200000000000004</v>
      </c>
      <c r="T12" s="171" t="s">
        <v>70</v>
      </c>
      <c r="U12" s="156">
        <v>0.39999999999999991</v>
      </c>
      <c r="V12" s="163">
        <v>1.06</v>
      </c>
      <c r="W12" s="358"/>
    </row>
    <row r="13" spans="2:23" ht="25.5" customHeight="1" x14ac:dyDescent="0.25">
      <c r="B13" s="178" t="s">
        <v>165</v>
      </c>
      <c r="C13" s="173">
        <v>131</v>
      </c>
      <c r="D13" s="166">
        <v>489074.43</v>
      </c>
      <c r="E13" s="166">
        <v>5122601.75</v>
      </c>
      <c r="F13" s="166">
        <v>197.54</v>
      </c>
      <c r="G13" s="166">
        <v>489074.43</v>
      </c>
      <c r="H13" s="166">
        <v>5122601.75</v>
      </c>
      <c r="I13" s="166">
        <v>195.44</v>
      </c>
      <c r="J13" s="156">
        <v>2.1</v>
      </c>
      <c r="K13" s="185">
        <v>2.7</v>
      </c>
      <c r="L13" s="181" t="s">
        <v>72</v>
      </c>
      <c r="M13" s="170">
        <v>1</v>
      </c>
      <c r="N13" s="170">
        <v>0.5</v>
      </c>
      <c r="O13" s="173" t="s">
        <v>11</v>
      </c>
      <c r="P13" s="170">
        <v>809.5</v>
      </c>
      <c r="Q13" s="170">
        <v>822.5</v>
      </c>
      <c r="R13" s="163">
        <v>0.8095</v>
      </c>
      <c r="S13" s="163">
        <v>0.82250000000000001</v>
      </c>
      <c r="T13" s="171" t="s">
        <v>70</v>
      </c>
      <c r="U13" s="156">
        <v>0.60000000000000009</v>
      </c>
      <c r="V13" s="163">
        <v>1.111</v>
      </c>
      <c r="W13" s="358"/>
    </row>
    <row r="14" spans="2:23" ht="25.5" customHeight="1" x14ac:dyDescent="0.25">
      <c r="B14" s="178" t="s">
        <v>166</v>
      </c>
      <c r="C14" s="173">
        <v>131</v>
      </c>
      <c r="D14" s="166">
        <v>489078.13</v>
      </c>
      <c r="E14" s="166">
        <v>5122598.3899999997</v>
      </c>
      <c r="F14" s="166">
        <v>197.63</v>
      </c>
      <c r="G14" s="166">
        <v>489078.13</v>
      </c>
      <c r="H14" s="166">
        <v>5122598.3899999997</v>
      </c>
      <c r="I14" s="166">
        <v>195.53</v>
      </c>
      <c r="J14" s="156">
        <v>2.1</v>
      </c>
      <c r="K14" s="185">
        <v>2.2999999999999998</v>
      </c>
      <c r="L14" s="181" t="s">
        <v>69</v>
      </c>
      <c r="M14" s="170">
        <v>0.2</v>
      </c>
      <c r="N14" s="170">
        <v>0.5</v>
      </c>
      <c r="O14" s="173" t="s">
        <v>11</v>
      </c>
      <c r="P14" s="170">
        <v>148</v>
      </c>
      <c r="Q14" s="170">
        <v>166.5</v>
      </c>
      <c r="R14" s="163">
        <v>0.14799999999999999</v>
      </c>
      <c r="S14" s="163">
        <v>0.16650000000000001</v>
      </c>
      <c r="T14" s="171" t="s">
        <v>70</v>
      </c>
      <c r="U14" s="156">
        <v>0.19999999999999973</v>
      </c>
      <c r="V14" s="163">
        <v>0.66200000000000003</v>
      </c>
      <c r="W14" s="358" t="s">
        <v>160</v>
      </c>
    </row>
    <row r="15" spans="2:23" ht="25.5" customHeight="1" x14ac:dyDescent="0.25">
      <c r="B15" s="178" t="s">
        <v>167</v>
      </c>
      <c r="C15" s="173">
        <v>131</v>
      </c>
      <c r="D15" s="166">
        <v>489081.86</v>
      </c>
      <c r="E15" s="166">
        <v>5122595.05</v>
      </c>
      <c r="F15" s="166">
        <v>197.8</v>
      </c>
      <c r="G15" s="166">
        <v>489081.86</v>
      </c>
      <c r="H15" s="166">
        <v>5122595.05</v>
      </c>
      <c r="I15" s="166">
        <v>195.70000000000002</v>
      </c>
      <c r="J15" s="156">
        <v>2.1</v>
      </c>
      <c r="K15" s="185">
        <v>2.4</v>
      </c>
      <c r="L15" s="181" t="s">
        <v>69</v>
      </c>
      <c r="M15" s="170">
        <v>0.4</v>
      </c>
      <c r="N15" s="170">
        <v>0.5</v>
      </c>
      <c r="O15" s="173" t="s">
        <v>11</v>
      </c>
      <c r="P15" s="170">
        <v>281.5</v>
      </c>
      <c r="Q15" s="170">
        <v>299.5</v>
      </c>
      <c r="R15" s="163">
        <v>0.28149999999999997</v>
      </c>
      <c r="S15" s="163">
        <v>0.29949999999999999</v>
      </c>
      <c r="T15" s="171" t="s">
        <v>70</v>
      </c>
      <c r="U15" s="156">
        <v>0.3</v>
      </c>
      <c r="V15" s="163">
        <v>0.86599999999999999</v>
      </c>
      <c r="W15" s="358"/>
    </row>
    <row r="16" spans="2:23" ht="25.5" customHeight="1" x14ac:dyDescent="0.25">
      <c r="B16" s="178" t="s">
        <v>168</v>
      </c>
      <c r="C16" s="173">
        <v>131</v>
      </c>
      <c r="D16" s="166">
        <v>489085.61</v>
      </c>
      <c r="E16" s="166">
        <v>5122591.71</v>
      </c>
      <c r="F16" s="166">
        <v>197.9</v>
      </c>
      <c r="G16" s="166">
        <v>489085.61</v>
      </c>
      <c r="H16" s="166">
        <v>5122591.71</v>
      </c>
      <c r="I16" s="166">
        <v>195.8</v>
      </c>
      <c r="J16" s="156">
        <v>2.1</v>
      </c>
      <c r="K16" s="185">
        <v>2.48</v>
      </c>
      <c r="L16" s="181" t="s">
        <v>69</v>
      </c>
      <c r="M16" s="170">
        <v>0.6</v>
      </c>
      <c r="N16" s="170">
        <v>0.32</v>
      </c>
      <c r="O16" s="173" t="s">
        <v>11</v>
      </c>
      <c r="P16" s="170">
        <v>769.5</v>
      </c>
      <c r="Q16" s="170">
        <v>787</v>
      </c>
      <c r="R16" s="163">
        <v>0.76949999999999996</v>
      </c>
      <c r="S16" s="163">
        <v>0.78700000000000003</v>
      </c>
      <c r="T16" s="171" t="s">
        <v>70</v>
      </c>
      <c r="U16" s="156">
        <v>0.38</v>
      </c>
      <c r="V16" s="163">
        <v>1.238</v>
      </c>
      <c r="W16" s="358"/>
    </row>
    <row r="17" spans="2:52" ht="25.5" customHeight="1" x14ac:dyDescent="0.25">
      <c r="B17" s="177" t="s">
        <v>169</v>
      </c>
      <c r="C17" s="173">
        <v>131</v>
      </c>
      <c r="D17" s="166">
        <v>489089.3</v>
      </c>
      <c r="E17" s="187">
        <v>5122588.3499999996</v>
      </c>
      <c r="F17" s="166">
        <v>198.07</v>
      </c>
      <c r="G17" s="166">
        <v>489089.3</v>
      </c>
      <c r="H17" s="187">
        <v>5122588.3499999996</v>
      </c>
      <c r="I17" s="166">
        <v>195.97</v>
      </c>
      <c r="J17" s="156">
        <v>2.1</v>
      </c>
      <c r="K17" s="185">
        <v>2.5</v>
      </c>
      <c r="L17" s="181" t="s">
        <v>69</v>
      </c>
      <c r="M17" s="170">
        <v>0.8</v>
      </c>
      <c r="N17" s="170">
        <v>0.5</v>
      </c>
      <c r="O17" s="173" t="s">
        <v>11</v>
      </c>
      <c r="P17" s="170">
        <v>740.5</v>
      </c>
      <c r="Q17" s="170">
        <v>756</v>
      </c>
      <c r="R17" s="163">
        <v>0.74050000000000005</v>
      </c>
      <c r="S17" s="163">
        <v>0.75600000000000001</v>
      </c>
      <c r="T17" s="171" t="s">
        <v>70</v>
      </c>
      <c r="U17" s="156">
        <v>0.39999999999999991</v>
      </c>
      <c r="V17" s="163">
        <v>1.07</v>
      </c>
      <c r="W17" s="358"/>
    </row>
    <row r="18" spans="2:52" ht="25.5" customHeight="1" x14ac:dyDescent="0.25">
      <c r="B18" s="174" t="s">
        <v>170</v>
      </c>
      <c r="C18" s="173">
        <v>131</v>
      </c>
      <c r="D18" s="166">
        <v>489126.55</v>
      </c>
      <c r="E18" s="166">
        <v>5122555.03</v>
      </c>
      <c r="F18" s="166">
        <v>198.66</v>
      </c>
      <c r="G18" s="166">
        <v>489089.3</v>
      </c>
      <c r="H18" s="187">
        <v>5122588.3499999996</v>
      </c>
      <c r="I18" s="166">
        <v>196.56</v>
      </c>
      <c r="J18" s="156">
        <v>2.1</v>
      </c>
      <c r="K18" s="185">
        <v>2.52</v>
      </c>
      <c r="L18" s="181" t="s">
        <v>69</v>
      </c>
      <c r="M18" s="170">
        <v>0.8</v>
      </c>
      <c r="N18" s="170">
        <v>0.5</v>
      </c>
      <c r="O18" s="173" t="s">
        <v>11</v>
      </c>
      <c r="P18" s="170">
        <v>722.7</v>
      </c>
      <c r="Q18" s="170">
        <v>735</v>
      </c>
      <c r="R18" s="163">
        <v>0.72270000000000001</v>
      </c>
      <c r="S18" s="163">
        <v>0.73499999999999999</v>
      </c>
      <c r="T18" s="171" t="s">
        <v>70</v>
      </c>
      <c r="U18" s="156">
        <v>0.42</v>
      </c>
      <c r="V18" s="163">
        <v>1.071</v>
      </c>
      <c r="W18" s="358"/>
    </row>
    <row r="19" spans="2:52" ht="25.5" customHeight="1" thickBot="1" x14ac:dyDescent="0.3">
      <c r="B19" s="180" t="s">
        <v>171</v>
      </c>
      <c r="C19" s="167">
        <v>131</v>
      </c>
      <c r="D19" s="165">
        <v>489130.32</v>
      </c>
      <c r="E19" s="165">
        <v>5122551.7</v>
      </c>
      <c r="F19" s="165">
        <v>198.61</v>
      </c>
      <c r="G19" s="165">
        <v>489089.3</v>
      </c>
      <c r="H19" s="169">
        <v>5122588.3499999996</v>
      </c>
      <c r="I19" s="165">
        <v>196.51</v>
      </c>
      <c r="J19" s="186">
        <v>2.1</v>
      </c>
      <c r="K19" s="183">
        <v>2.4500000000000002</v>
      </c>
      <c r="L19" s="179" t="s">
        <v>69</v>
      </c>
      <c r="M19" s="168">
        <v>0.6</v>
      </c>
      <c r="N19" s="168">
        <v>0.5</v>
      </c>
      <c r="O19" s="167" t="s">
        <v>11</v>
      </c>
      <c r="P19" s="168">
        <v>615.04999999999995</v>
      </c>
      <c r="Q19" s="168">
        <v>631.04999999999995</v>
      </c>
      <c r="R19" s="172">
        <v>0.61504999999999999</v>
      </c>
      <c r="S19" s="172">
        <v>0.63105</v>
      </c>
      <c r="T19" s="175" t="s">
        <v>70</v>
      </c>
      <c r="U19" s="186">
        <v>0.35</v>
      </c>
      <c r="V19" s="172">
        <v>1.1519999999999999</v>
      </c>
      <c r="W19" s="359"/>
    </row>
    <row r="22" spans="2:52" ht="15.75" x14ac:dyDescent="0.25">
      <c r="B22" s="332" t="s">
        <v>107</v>
      </c>
      <c r="C22" s="332"/>
      <c r="D22" s="332"/>
      <c r="E22" s="332"/>
      <c r="F22" s="332"/>
      <c r="G22" s="332"/>
      <c r="H22" s="332"/>
      <c r="I22" s="332"/>
      <c r="J22" s="332"/>
      <c r="X22" s="332" t="s">
        <v>110</v>
      </c>
      <c r="Y22" s="332"/>
      <c r="Z22" s="332"/>
      <c r="AA22" s="332"/>
      <c r="AB22" s="332"/>
      <c r="AC22" s="332"/>
      <c r="AD22" s="332"/>
      <c r="AE22" s="332"/>
      <c r="AF22" s="332"/>
      <c r="AQ22" s="332" t="s">
        <v>230</v>
      </c>
      <c r="AR22" s="332"/>
      <c r="AS22" s="332"/>
      <c r="AT22" s="332"/>
      <c r="AU22" s="332"/>
      <c r="AV22" s="332"/>
      <c r="AW22" s="332"/>
      <c r="AX22" s="332"/>
      <c r="AY22" s="332"/>
    </row>
    <row r="23" spans="2:52" x14ac:dyDescent="0.25">
      <c r="B23" s="92"/>
      <c r="C23" s="92"/>
      <c r="D23" s="92"/>
      <c r="E23" s="92"/>
      <c r="F23" s="92"/>
      <c r="G23" s="92"/>
      <c r="H23" s="92"/>
      <c r="I23" s="92"/>
      <c r="J23" s="92"/>
    </row>
    <row r="24" spans="2:52" ht="15.75" x14ac:dyDescent="0.25">
      <c r="B24" s="332" t="s">
        <v>108</v>
      </c>
      <c r="C24" s="332"/>
      <c r="D24" s="332"/>
      <c r="E24" s="332"/>
      <c r="F24" s="332"/>
      <c r="G24" s="332"/>
      <c r="H24" s="332"/>
      <c r="I24" s="332"/>
      <c r="J24" s="332"/>
      <c r="X24" s="332" t="s">
        <v>111</v>
      </c>
      <c r="Y24" s="332"/>
      <c r="Z24" s="332"/>
      <c r="AA24" s="332"/>
      <c r="AB24" s="332"/>
      <c r="AC24" s="332"/>
      <c r="AD24" s="332"/>
      <c r="AE24" s="332"/>
      <c r="AQ24" s="332" t="s">
        <v>231</v>
      </c>
      <c r="AR24" s="332"/>
      <c r="AS24" s="332"/>
      <c r="AT24" s="332"/>
      <c r="AU24" s="332"/>
      <c r="AV24" s="332"/>
      <c r="AW24" s="332"/>
      <c r="AX24" s="332"/>
    </row>
    <row r="26" spans="2:52" ht="15.75" x14ac:dyDescent="0.25">
      <c r="B26" s="332" t="s">
        <v>109</v>
      </c>
      <c r="C26" s="332"/>
      <c r="D26" s="332"/>
      <c r="E26" s="332"/>
      <c r="F26" s="332"/>
      <c r="G26" s="332"/>
      <c r="H26" s="332"/>
      <c r="I26" s="332"/>
      <c r="J26" s="332"/>
      <c r="K26" s="332"/>
      <c r="X26" s="332" t="s">
        <v>112</v>
      </c>
      <c r="Y26" s="332"/>
      <c r="Z26" s="332"/>
      <c r="AA26" s="332"/>
      <c r="AB26" s="332"/>
      <c r="AC26" s="332"/>
      <c r="AD26" s="332"/>
      <c r="AE26" s="332"/>
      <c r="AF26" s="332"/>
      <c r="AG26" s="332"/>
      <c r="AQ26" s="332" t="s">
        <v>232</v>
      </c>
      <c r="AR26" s="332"/>
      <c r="AS26" s="332"/>
      <c r="AT26" s="332"/>
      <c r="AU26" s="332"/>
      <c r="AV26" s="332"/>
      <c r="AW26" s="332"/>
      <c r="AX26" s="332"/>
      <c r="AY26" s="332"/>
      <c r="AZ26" s="332"/>
    </row>
  </sheetData>
  <mergeCells count="16">
    <mergeCell ref="AQ22:AY22"/>
    <mergeCell ref="AQ24:AX24"/>
    <mergeCell ref="AQ26:AZ26"/>
    <mergeCell ref="B26:K26"/>
    <mergeCell ref="X26:AG26"/>
    <mergeCell ref="B22:J22"/>
    <mergeCell ref="B6:B8"/>
    <mergeCell ref="D6:I6"/>
    <mergeCell ref="T6:U6"/>
    <mergeCell ref="T7:U7"/>
    <mergeCell ref="T8:U8"/>
    <mergeCell ref="W9:W13"/>
    <mergeCell ref="W14:W19"/>
    <mergeCell ref="X22:AF22"/>
    <mergeCell ref="B24:J24"/>
    <mergeCell ref="X24:AE2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X52"/>
  <sheetViews>
    <sheetView zoomScale="70" zoomScaleNormal="70" workbookViewId="0">
      <selection activeCell="AU25" sqref="AU25"/>
    </sheetView>
  </sheetViews>
  <sheetFormatPr defaultRowHeight="12.75" x14ac:dyDescent="0.2"/>
  <cols>
    <col min="1" max="11" width="9.140625" style="190"/>
    <col min="12" max="12" width="11.7109375" style="190" customWidth="1"/>
    <col min="13" max="23" width="9.140625" style="190"/>
    <col min="24" max="24" width="9.28515625" style="190" customWidth="1"/>
    <col min="25" max="16384" width="9.140625" style="190"/>
  </cols>
  <sheetData>
    <row r="1" spans="2:24" ht="13.5" thickBot="1" x14ac:dyDescent="0.25"/>
    <row r="2" spans="2:24" ht="64.5" thickBot="1" x14ac:dyDescent="0.25">
      <c r="B2" s="337" t="s">
        <v>2</v>
      </c>
      <c r="C2" s="188" t="s">
        <v>77</v>
      </c>
      <c r="D2" s="337" t="s">
        <v>3</v>
      </c>
      <c r="E2" s="337"/>
      <c r="F2" s="337"/>
      <c r="G2" s="337"/>
      <c r="H2" s="337"/>
      <c r="I2" s="337"/>
      <c r="J2" s="188" t="s">
        <v>5</v>
      </c>
      <c r="K2" s="188" t="s">
        <v>4</v>
      </c>
      <c r="L2" s="188" t="s">
        <v>68</v>
      </c>
      <c r="M2" s="188" t="s">
        <v>9</v>
      </c>
      <c r="N2" s="188" t="s">
        <v>0</v>
      </c>
      <c r="O2" s="188" t="s">
        <v>1</v>
      </c>
      <c r="P2" s="188" t="s">
        <v>12</v>
      </c>
      <c r="Q2" s="188" t="s">
        <v>86</v>
      </c>
      <c r="R2" s="188" t="s">
        <v>12</v>
      </c>
      <c r="S2" s="188" t="s">
        <v>86</v>
      </c>
      <c r="T2" s="337" t="s">
        <v>7</v>
      </c>
      <c r="U2" s="337"/>
      <c r="V2" s="188" t="s">
        <v>172</v>
      </c>
    </row>
    <row r="3" spans="2:24" ht="14.25" x14ac:dyDescent="0.2">
      <c r="B3" s="338"/>
      <c r="C3" s="40" t="s">
        <v>79</v>
      </c>
      <c r="D3" s="76" t="s">
        <v>82</v>
      </c>
      <c r="E3" s="76" t="s">
        <v>83</v>
      </c>
      <c r="F3" s="76" t="s">
        <v>80</v>
      </c>
      <c r="G3" s="76" t="s">
        <v>84</v>
      </c>
      <c r="H3" s="76" t="s">
        <v>85</v>
      </c>
      <c r="I3" s="76" t="s">
        <v>81</v>
      </c>
      <c r="J3" s="40" t="s">
        <v>87</v>
      </c>
      <c r="K3" s="40" t="s">
        <v>88</v>
      </c>
      <c r="L3" s="40"/>
      <c r="M3" s="40" t="s">
        <v>78</v>
      </c>
      <c r="N3" s="40" t="s">
        <v>89</v>
      </c>
      <c r="O3" s="40"/>
      <c r="P3" s="40" t="s">
        <v>90</v>
      </c>
      <c r="Q3" s="40" t="s">
        <v>91</v>
      </c>
      <c r="R3" s="40" t="s">
        <v>90</v>
      </c>
      <c r="S3" s="40" t="s">
        <v>91</v>
      </c>
      <c r="T3" s="340" t="s">
        <v>92</v>
      </c>
      <c r="U3" s="341"/>
      <c r="V3" s="40" t="s">
        <v>174</v>
      </c>
      <c r="W3" s="188" t="s">
        <v>175</v>
      </c>
      <c r="X3" s="188" t="s">
        <v>176</v>
      </c>
    </row>
    <row r="4" spans="2:24" ht="13.5" thickBot="1" x14ac:dyDescent="0.25">
      <c r="B4" s="339"/>
      <c r="C4" s="41" t="s">
        <v>6</v>
      </c>
      <c r="D4" s="41" t="s">
        <v>6</v>
      </c>
      <c r="E4" s="36" t="s">
        <v>6</v>
      </c>
      <c r="F4" s="36" t="s">
        <v>6</v>
      </c>
      <c r="G4" s="36" t="s">
        <v>6</v>
      </c>
      <c r="H4" s="36" t="s">
        <v>6</v>
      </c>
      <c r="I4" s="36" t="s">
        <v>6</v>
      </c>
      <c r="J4" s="36" t="s">
        <v>6</v>
      </c>
      <c r="K4" s="36" t="s">
        <v>6</v>
      </c>
      <c r="L4" s="36"/>
      <c r="M4" s="36" t="s">
        <v>32</v>
      </c>
      <c r="N4" s="189" t="s">
        <v>6</v>
      </c>
      <c r="O4" s="189"/>
      <c r="P4" s="38" t="s">
        <v>8</v>
      </c>
      <c r="Q4" s="38" t="s">
        <v>8</v>
      </c>
      <c r="R4" s="38" t="s">
        <v>93</v>
      </c>
      <c r="S4" s="38" t="s">
        <v>93</v>
      </c>
      <c r="T4" s="342" t="s">
        <v>6</v>
      </c>
      <c r="U4" s="342"/>
      <c r="V4" s="38" t="s">
        <v>173</v>
      </c>
    </row>
    <row r="5" spans="2:24" ht="25.5" customHeight="1" x14ac:dyDescent="0.25">
      <c r="B5" s="39" t="s">
        <v>133</v>
      </c>
      <c r="C5" s="59">
        <v>0.13100000000000001</v>
      </c>
      <c r="D5" s="55">
        <v>489445.79100000003</v>
      </c>
      <c r="E5" s="55">
        <v>5122735.6619999995</v>
      </c>
      <c r="F5" s="53">
        <v>196.53</v>
      </c>
      <c r="G5" s="55">
        <v>489445.79100000003</v>
      </c>
      <c r="H5" s="55">
        <v>5122735.6619999995</v>
      </c>
      <c r="I5" s="55">
        <v>194.5</v>
      </c>
      <c r="J5" s="49">
        <v>2.0299999999999998</v>
      </c>
      <c r="K5" s="49">
        <v>2.4299999999999997</v>
      </c>
      <c r="L5" s="59" t="s">
        <v>69</v>
      </c>
      <c r="M5" s="49">
        <v>1.25</v>
      </c>
      <c r="N5" s="45">
        <v>1</v>
      </c>
      <c r="O5" s="59" t="s">
        <v>11</v>
      </c>
      <c r="P5" s="42">
        <v>872.2</v>
      </c>
      <c r="Q5" s="49">
        <v>883.8</v>
      </c>
      <c r="R5" s="62">
        <v>0.87220000000000009</v>
      </c>
      <c r="S5" s="62">
        <v>0.88379999999999992</v>
      </c>
      <c r="T5" s="58" t="s">
        <v>70</v>
      </c>
      <c r="U5" s="49">
        <v>0.4</v>
      </c>
      <c r="V5" s="49">
        <v>34.6</v>
      </c>
      <c r="X5" s="193" t="s">
        <v>177</v>
      </c>
    </row>
    <row r="6" spans="2:24" ht="25.5" customHeight="1" x14ac:dyDescent="0.2">
      <c r="B6" s="52" t="s">
        <v>134</v>
      </c>
      <c r="C6" s="48">
        <v>0.13100000000000001</v>
      </c>
      <c r="D6" s="44">
        <v>489453.23700000002</v>
      </c>
      <c r="E6" s="44">
        <v>5122729.0310000004</v>
      </c>
      <c r="F6" s="61">
        <v>196.74</v>
      </c>
      <c r="G6" s="44">
        <v>489453.23700000002</v>
      </c>
      <c r="H6" s="44">
        <v>5122729.0310000004</v>
      </c>
      <c r="I6" s="44">
        <v>194.65</v>
      </c>
      <c r="J6" s="57">
        <v>2.09</v>
      </c>
      <c r="K6" s="57">
        <v>2.36</v>
      </c>
      <c r="L6" s="48" t="s">
        <v>69</v>
      </c>
      <c r="M6" s="57">
        <v>0.5</v>
      </c>
      <c r="N6" s="48">
        <v>1</v>
      </c>
      <c r="O6" s="46" t="s">
        <v>11</v>
      </c>
      <c r="P6" s="57">
        <v>371.65</v>
      </c>
      <c r="Q6" s="57">
        <v>395.2</v>
      </c>
      <c r="R6" s="51">
        <f>P6/1000</f>
        <v>0.37164999999999998</v>
      </c>
      <c r="S6" s="51">
        <f>Q6/1000</f>
        <v>0.3952</v>
      </c>
      <c r="T6" s="47" t="s">
        <v>70</v>
      </c>
      <c r="U6" s="57">
        <v>0.27</v>
      </c>
      <c r="V6" s="57">
        <v>32</v>
      </c>
    </row>
    <row r="7" spans="2:24" ht="25.5" customHeight="1" x14ac:dyDescent="0.2">
      <c r="B7" s="52" t="s">
        <v>94</v>
      </c>
      <c r="C7" s="48">
        <v>0.13100000000000001</v>
      </c>
      <c r="D7" s="44">
        <v>489449.99599999998</v>
      </c>
      <c r="E7" s="44">
        <v>5122751.7699999996</v>
      </c>
      <c r="F7" s="61">
        <v>195.49</v>
      </c>
      <c r="G7" s="44">
        <v>489449.99599999998</v>
      </c>
      <c r="H7" s="44">
        <v>5122751.7699999996</v>
      </c>
      <c r="I7" s="44">
        <v>193.48</v>
      </c>
      <c r="J7" s="57">
        <v>2.0099999999999998</v>
      </c>
      <c r="K7" s="57">
        <v>2.44</v>
      </c>
      <c r="L7" s="48" t="s">
        <v>72</v>
      </c>
      <c r="M7" s="57">
        <v>1</v>
      </c>
      <c r="N7" s="48" t="s">
        <v>10</v>
      </c>
      <c r="O7" s="46" t="s">
        <v>106</v>
      </c>
      <c r="P7" s="57">
        <v>751.65</v>
      </c>
      <c r="Q7" s="57">
        <v>758.9</v>
      </c>
      <c r="R7" s="51">
        <v>0.75164999999999993</v>
      </c>
      <c r="S7" s="51">
        <v>0.75890000000000002</v>
      </c>
      <c r="T7" s="47" t="s">
        <v>70</v>
      </c>
      <c r="U7" s="57">
        <v>0.43</v>
      </c>
      <c r="V7" s="57">
        <v>34.9</v>
      </c>
    </row>
    <row r="8" spans="2:24" ht="25.5" customHeight="1" x14ac:dyDescent="0.2">
      <c r="B8" s="52" t="s">
        <v>95</v>
      </c>
      <c r="C8" s="48">
        <v>0.13100000000000001</v>
      </c>
      <c r="D8" s="44">
        <v>489453.79300000001</v>
      </c>
      <c r="E8" s="44">
        <v>5122748.4029999999</v>
      </c>
      <c r="F8" s="61">
        <v>195.65</v>
      </c>
      <c r="G8" s="44">
        <v>489453.79300000001</v>
      </c>
      <c r="H8" s="44">
        <v>5122748.4029999999</v>
      </c>
      <c r="I8" s="44">
        <v>193.67</v>
      </c>
      <c r="J8" s="57">
        <v>1.98</v>
      </c>
      <c r="K8" s="57">
        <v>2.38</v>
      </c>
      <c r="L8" s="48" t="s">
        <v>72</v>
      </c>
      <c r="M8" s="57">
        <v>0.8</v>
      </c>
      <c r="N8" s="48" t="s">
        <v>10</v>
      </c>
      <c r="O8" s="46" t="s">
        <v>106</v>
      </c>
      <c r="P8" s="57">
        <v>574.70000000000005</v>
      </c>
      <c r="Q8" s="57">
        <v>589.20000000000005</v>
      </c>
      <c r="R8" s="51">
        <v>0.5747000000000001</v>
      </c>
      <c r="S8" s="51">
        <v>0.58920000000000006</v>
      </c>
      <c r="T8" s="47" t="s">
        <v>70</v>
      </c>
      <c r="U8" s="57">
        <v>0.4</v>
      </c>
      <c r="V8" s="57">
        <v>34.799999999999997</v>
      </c>
    </row>
    <row r="9" spans="2:24" ht="25.5" customHeight="1" x14ac:dyDescent="0.2">
      <c r="B9" s="52" t="s">
        <v>96</v>
      </c>
      <c r="C9" s="48">
        <v>0.13100000000000001</v>
      </c>
      <c r="D9" s="44">
        <v>489457.47</v>
      </c>
      <c r="E9" s="44">
        <v>5122745.07</v>
      </c>
      <c r="F9" s="61">
        <v>195.85</v>
      </c>
      <c r="G9" s="44">
        <v>489457.47</v>
      </c>
      <c r="H9" s="44">
        <v>5122745.07</v>
      </c>
      <c r="I9" s="44">
        <v>193.78</v>
      </c>
      <c r="J9" s="57">
        <v>2.0699999999999998</v>
      </c>
      <c r="K9" s="57">
        <v>2.41</v>
      </c>
      <c r="L9" s="48" t="s">
        <v>72</v>
      </c>
      <c r="M9" s="57">
        <v>0.6</v>
      </c>
      <c r="N9" s="48" t="s">
        <v>10</v>
      </c>
      <c r="O9" s="46" t="s">
        <v>106</v>
      </c>
      <c r="P9" s="57">
        <v>507.1</v>
      </c>
      <c r="Q9" s="57">
        <v>523.04999999999995</v>
      </c>
      <c r="R9" s="51">
        <v>0.5071</v>
      </c>
      <c r="S9" s="51">
        <v>0.5230499999999999</v>
      </c>
      <c r="T9" s="47" t="s">
        <v>70</v>
      </c>
      <c r="U9" s="57">
        <v>0.34</v>
      </c>
      <c r="V9" s="57">
        <v>34</v>
      </c>
    </row>
    <row r="10" spans="2:24" ht="25.5" customHeight="1" x14ac:dyDescent="0.2">
      <c r="B10" s="52" t="s">
        <v>97</v>
      </c>
      <c r="C10" s="48">
        <v>0.13100000000000001</v>
      </c>
      <c r="D10" s="44">
        <v>489461.22</v>
      </c>
      <c r="E10" s="44">
        <v>5122741.75</v>
      </c>
      <c r="F10" s="61">
        <v>195.82</v>
      </c>
      <c r="G10" s="44">
        <v>489461.22</v>
      </c>
      <c r="H10" s="44">
        <v>5122741.75</v>
      </c>
      <c r="I10" s="44">
        <v>193.88</v>
      </c>
      <c r="J10" s="57">
        <v>1.94</v>
      </c>
      <c r="K10" s="57">
        <v>2.23</v>
      </c>
      <c r="L10" s="48" t="s">
        <v>72</v>
      </c>
      <c r="M10" s="57">
        <v>0.4</v>
      </c>
      <c r="N10" s="48" t="s">
        <v>10</v>
      </c>
      <c r="O10" s="46" t="s">
        <v>106</v>
      </c>
      <c r="P10" s="57">
        <v>461.55</v>
      </c>
      <c r="Q10" s="57">
        <v>476.55</v>
      </c>
      <c r="R10" s="51">
        <v>0.46155000000000002</v>
      </c>
      <c r="S10" s="51">
        <v>0.47655000000000003</v>
      </c>
      <c r="T10" s="47" t="s">
        <v>70</v>
      </c>
      <c r="U10" s="57">
        <v>0.26</v>
      </c>
      <c r="V10" s="57">
        <v>33.6</v>
      </c>
    </row>
    <row r="11" spans="2:24" ht="25.5" customHeight="1" x14ac:dyDescent="0.2">
      <c r="B11" s="52" t="s">
        <v>98</v>
      </c>
      <c r="C11" s="48">
        <v>0.13100000000000001</v>
      </c>
      <c r="D11" s="44">
        <v>489464.88</v>
      </c>
      <c r="E11" s="44">
        <v>5122738.43</v>
      </c>
      <c r="F11" s="61">
        <v>195.8</v>
      </c>
      <c r="G11" s="44">
        <v>489464.88</v>
      </c>
      <c r="H11" s="44">
        <v>5122738.43</v>
      </c>
      <c r="I11" s="44">
        <v>193.82</v>
      </c>
      <c r="J11" s="57">
        <v>1.98</v>
      </c>
      <c r="K11" s="57">
        <v>2.2000000000000002</v>
      </c>
      <c r="L11" s="48" t="s">
        <v>69</v>
      </c>
      <c r="M11" s="57">
        <v>0.4</v>
      </c>
      <c r="N11" s="48" t="s">
        <v>10</v>
      </c>
      <c r="O11" s="46" t="s">
        <v>106</v>
      </c>
      <c r="P11" s="57">
        <v>323</v>
      </c>
      <c r="Q11" s="57">
        <v>335.5</v>
      </c>
      <c r="R11" s="51">
        <f>P11/1000</f>
        <v>0.32300000000000001</v>
      </c>
      <c r="S11" s="51">
        <f>Q11/1000</f>
        <v>0.33550000000000002</v>
      </c>
      <c r="T11" s="47" t="s">
        <v>70</v>
      </c>
      <c r="U11" s="57">
        <v>0.22</v>
      </c>
      <c r="V11" s="57">
        <v>33.25</v>
      </c>
    </row>
    <row r="12" spans="2:24" ht="25.5" customHeight="1" x14ac:dyDescent="0.2">
      <c r="B12" s="52" t="s">
        <v>99</v>
      </c>
      <c r="C12" s="48">
        <v>0.13100000000000001</v>
      </c>
      <c r="D12" s="44">
        <v>489468.61</v>
      </c>
      <c r="E12" s="44">
        <v>5122735.08</v>
      </c>
      <c r="F12" s="61">
        <v>195.94</v>
      </c>
      <c r="G12" s="44">
        <v>489468.61</v>
      </c>
      <c r="H12" s="44">
        <v>5122735.08</v>
      </c>
      <c r="I12" s="44">
        <v>194</v>
      </c>
      <c r="J12" s="57">
        <v>1.94</v>
      </c>
      <c r="K12" s="57">
        <v>2.2200000000000002</v>
      </c>
      <c r="L12" s="48" t="s">
        <v>69</v>
      </c>
      <c r="M12" s="57">
        <v>0.6</v>
      </c>
      <c r="N12" s="48" t="s">
        <v>10</v>
      </c>
      <c r="O12" s="46" t="s">
        <v>106</v>
      </c>
      <c r="P12" s="57">
        <v>436.96</v>
      </c>
      <c r="Q12" s="57">
        <v>454.21</v>
      </c>
      <c r="R12" s="51">
        <f>P12/1000</f>
        <v>0.43695999999999996</v>
      </c>
      <c r="S12" s="51">
        <f>Q12/1000</f>
        <v>0.45421</v>
      </c>
      <c r="T12" s="47" t="s">
        <v>70</v>
      </c>
      <c r="U12" s="57">
        <v>0.28000000000000003</v>
      </c>
      <c r="V12" s="57">
        <v>33</v>
      </c>
    </row>
    <row r="13" spans="2:24" ht="25.5" customHeight="1" x14ac:dyDescent="0.2">
      <c r="B13" s="60" t="s">
        <v>100</v>
      </c>
      <c r="C13" s="48">
        <v>0.13100000000000001</v>
      </c>
      <c r="D13" s="56">
        <v>489472.4</v>
      </c>
      <c r="E13" s="56">
        <v>5122731.76</v>
      </c>
      <c r="F13" s="54">
        <v>195.99</v>
      </c>
      <c r="G13" s="56">
        <v>489472.4</v>
      </c>
      <c r="H13" s="56">
        <v>5122731.76</v>
      </c>
      <c r="I13" s="56">
        <v>194.05</v>
      </c>
      <c r="J13" s="50">
        <v>1.94</v>
      </c>
      <c r="K13" s="57">
        <v>2.36</v>
      </c>
      <c r="L13" s="46" t="s">
        <v>69</v>
      </c>
      <c r="M13" s="50">
        <v>0.8</v>
      </c>
      <c r="N13" s="46" t="s">
        <v>10</v>
      </c>
      <c r="O13" s="46" t="s">
        <v>106</v>
      </c>
      <c r="P13" s="57">
        <v>656.95</v>
      </c>
      <c r="Q13" s="57">
        <v>669.2</v>
      </c>
      <c r="R13" s="51">
        <v>0.65695000000000003</v>
      </c>
      <c r="S13" s="51">
        <v>0.66920000000000002</v>
      </c>
      <c r="T13" s="47" t="s">
        <v>70</v>
      </c>
      <c r="U13" s="57">
        <v>0.42</v>
      </c>
      <c r="V13" s="57">
        <v>33.58</v>
      </c>
    </row>
    <row r="14" spans="2:24" ht="25.5" customHeight="1" thickBot="1" x14ac:dyDescent="0.25">
      <c r="B14" s="77" t="s">
        <v>101</v>
      </c>
      <c r="C14" s="78">
        <v>0.13100000000000001</v>
      </c>
      <c r="D14" s="79">
        <v>489476.12</v>
      </c>
      <c r="E14" s="79">
        <v>5122728.26</v>
      </c>
      <c r="F14" s="80">
        <v>196.24</v>
      </c>
      <c r="G14" s="79">
        <v>489476.12</v>
      </c>
      <c r="H14" s="79">
        <v>5122728.26</v>
      </c>
      <c r="I14" s="79">
        <v>194.22</v>
      </c>
      <c r="J14" s="81">
        <v>2.02</v>
      </c>
      <c r="K14" s="82">
        <v>2.48</v>
      </c>
      <c r="L14" s="83" t="s">
        <v>69</v>
      </c>
      <c r="M14" s="81">
        <v>1</v>
      </c>
      <c r="N14" s="83" t="s">
        <v>10</v>
      </c>
      <c r="O14" s="83" t="s">
        <v>106</v>
      </c>
      <c r="P14" s="82">
        <v>835.5</v>
      </c>
      <c r="Q14" s="82">
        <v>849.9</v>
      </c>
      <c r="R14" s="84">
        <v>0.83550000000000002</v>
      </c>
      <c r="S14" s="84">
        <v>0.84989999999999999</v>
      </c>
      <c r="T14" s="85" t="s">
        <v>70</v>
      </c>
      <c r="U14" s="82">
        <v>0.46</v>
      </c>
      <c r="V14" s="57">
        <v>33.4</v>
      </c>
    </row>
    <row r="15" spans="2:24" ht="25.5" customHeight="1" x14ac:dyDescent="0.2">
      <c r="B15" s="145" t="s">
        <v>138</v>
      </c>
      <c r="C15" s="146">
        <v>131</v>
      </c>
      <c r="D15" s="147">
        <v>489075.21</v>
      </c>
      <c r="E15" s="147">
        <v>5122634.0599999996</v>
      </c>
      <c r="F15" s="147">
        <v>196.25</v>
      </c>
      <c r="G15" s="147">
        <v>489075.21</v>
      </c>
      <c r="H15" s="147">
        <v>5122634.0599999996</v>
      </c>
      <c r="I15" s="147">
        <v>193.81</v>
      </c>
      <c r="J15" s="123">
        <v>2.4399999999999977</v>
      </c>
      <c r="K15" s="124">
        <v>2.62</v>
      </c>
      <c r="L15" s="135" t="s">
        <v>72</v>
      </c>
      <c r="M15" s="130">
        <v>0.2</v>
      </c>
      <c r="N15" s="127">
        <v>0.5</v>
      </c>
      <c r="O15" s="133" t="s">
        <v>11</v>
      </c>
      <c r="P15" s="130">
        <v>100.5</v>
      </c>
      <c r="Q15" s="130">
        <v>127</v>
      </c>
      <c r="R15" s="131">
        <v>0.10050000000000001</v>
      </c>
      <c r="S15" s="131">
        <v>0.127</v>
      </c>
      <c r="T15" s="139" t="s">
        <v>70</v>
      </c>
      <c r="U15" s="137">
        <v>0.18000000000000238</v>
      </c>
      <c r="V15" s="123">
        <v>30.5</v>
      </c>
    </row>
    <row r="16" spans="2:24" ht="25.5" customHeight="1" x14ac:dyDescent="0.2">
      <c r="B16" s="148" t="s">
        <v>139</v>
      </c>
      <c r="C16" s="149">
        <v>131</v>
      </c>
      <c r="D16" s="150">
        <v>489078.87</v>
      </c>
      <c r="E16" s="150">
        <v>5122631.08</v>
      </c>
      <c r="F16" s="150">
        <v>196.34</v>
      </c>
      <c r="G16" s="150">
        <v>489078.87</v>
      </c>
      <c r="H16" s="150">
        <v>5122631.08</v>
      </c>
      <c r="I16" s="150">
        <v>193.82</v>
      </c>
      <c r="J16" s="126">
        <v>2.5200000000000102</v>
      </c>
      <c r="K16" s="128">
        <v>2.74</v>
      </c>
      <c r="L16" s="134" t="s">
        <v>72</v>
      </c>
      <c r="M16" s="136">
        <v>0.2</v>
      </c>
      <c r="N16" s="132">
        <v>0.5</v>
      </c>
      <c r="O16" s="125" t="s">
        <v>11</v>
      </c>
      <c r="P16" s="136">
        <v>64.5</v>
      </c>
      <c r="Q16" s="136">
        <v>93</v>
      </c>
      <c r="R16" s="129">
        <v>6.4500000000000002E-2</v>
      </c>
      <c r="S16" s="129">
        <v>9.2999999999999999E-2</v>
      </c>
      <c r="T16" s="140" t="s">
        <v>70</v>
      </c>
      <c r="U16" s="138">
        <v>0.21999999999998998</v>
      </c>
      <c r="V16" s="126">
        <v>26.9</v>
      </c>
    </row>
    <row r="17" spans="2:22" ht="25.5" customHeight="1" x14ac:dyDescent="0.2">
      <c r="B17" s="148" t="s">
        <v>140</v>
      </c>
      <c r="C17" s="149">
        <v>131</v>
      </c>
      <c r="D17" s="150">
        <v>489082.48</v>
      </c>
      <c r="E17" s="150">
        <v>5122627.57</v>
      </c>
      <c r="F17" s="150">
        <v>196.36</v>
      </c>
      <c r="G17" s="150">
        <v>489082.48</v>
      </c>
      <c r="H17" s="150">
        <v>5122627.57</v>
      </c>
      <c r="I17" s="150">
        <v>193.89</v>
      </c>
      <c r="J17" s="126">
        <v>2.4700000000000273</v>
      </c>
      <c r="K17" s="128">
        <v>2.78</v>
      </c>
      <c r="L17" s="134" t="s">
        <v>72</v>
      </c>
      <c r="M17" s="136">
        <v>0.4</v>
      </c>
      <c r="N17" s="132">
        <v>0.5</v>
      </c>
      <c r="O17" s="125" t="s">
        <v>11</v>
      </c>
      <c r="P17" s="136">
        <v>244.5</v>
      </c>
      <c r="Q17" s="136">
        <v>264</v>
      </c>
      <c r="R17" s="129">
        <v>0.2445</v>
      </c>
      <c r="S17" s="129">
        <v>0.26400000000000001</v>
      </c>
      <c r="T17" s="140" t="s">
        <v>70</v>
      </c>
      <c r="U17" s="138">
        <v>0.30999999999997252</v>
      </c>
      <c r="V17" s="126">
        <v>32.200000000000003</v>
      </c>
    </row>
    <row r="18" spans="2:22" ht="25.5" customHeight="1" x14ac:dyDescent="0.2">
      <c r="B18" s="148" t="s">
        <v>141</v>
      </c>
      <c r="C18" s="149">
        <v>131</v>
      </c>
      <c r="D18" s="150">
        <v>489086.37</v>
      </c>
      <c r="E18" s="150">
        <v>5122624.1900000004</v>
      </c>
      <c r="F18" s="150">
        <v>196.17</v>
      </c>
      <c r="G18" s="150">
        <v>489086.37</v>
      </c>
      <c r="H18" s="150">
        <v>5122624.1900000004</v>
      </c>
      <c r="I18" s="150">
        <v>193.64</v>
      </c>
      <c r="J18" s="126">
        <v>2.5300000000000011</v>
      </c>
      <c r="K18" s="128">
        <v>2.83</v>
      </c>
      <c r="L18" s="134" t="s">
        <v>72</v>
      </c>
      <c r="M18" s="136">
        <v>0.4</v>
      </c>
      <c r="N18" s="132">
        <v>0.5</v>
      </c>
      <c r="O18" s="125" t="s">
        <v>11</v>
      </c>
      <c r="P18" s="136">
        <v>194.5</v>
      </c>
      <c r="Q18" s="136">
        <v>219</v>
      </c>
      <c r="R18" s="129">
        <v>0.19450000000000001</v>
      </c>
      <c r="S18" s="129">
        <v>0.219</v>
      </c>
      <c r="T18" s="140" t="s">
        <v>70</v>
      </c>
      <c r="U18" s="138">
        <v>0.29999999999999893</v>
      </c>
      <c r="V18" s="126">
        <v>30.1</v>
      </c>
    </row>
    <row r="19" spans="2:22" ht="25.5" customHeight="1" x14ac:dyDescent="0.2">
      <c r="B19" s="148" t="s">
        <v>142</v>
      </c>
      <c r="C19" s="149">
        <v>131</v>
      </c>
      <c r="D19" s="150">
        <v>489090.09</v>
      </c>
      <c r="E19" s="150">
        <v>5122620.7699999996</v>
      </c>
      <c r="F19" s="150">
        <v>196.65</v>
      </c>
      <c r="G19" s="150">
        <v>489090.09</v>
      </c>
      <c r="H19" s="150">
        <v>5122620.7699999996</v>
      </c>
      <c r="I19" s="150">
        <v>194.14</v>
      </c>
      <c r="J19" s="126">
        <v>2.5100000000000193</v>
      </c>
      <c r="K19" s="128">
        <v>2.85</v>
      </c>
      <c r="L19" s="134" t="s">
        <v>72</v>
      </c>
      <c r="M19" s="136">
        <v>0.6</v>
      </c>
      <c r="N19" s="132">
        <v>0.5</v>
      </c>
      <c r="O19" s="125" t="s">
        <v>11</v>
      </c>
      <c r="P19" s="136">
        <v>616</v>
      </c>
      <c r="Q19" s="136">
        <v>632</v>
      </c>
      <c r="R19" s="129">
        <v>0.61599999999999999</v>
      </c>
      <c r="S19" s="129">
        <v>0.63200000000000001</v>
      </c>
      <c r="T19" s="140" t="s">
        <v>70</v>
      </c>
      <c r="U19" s="138">
        <v>0.33999999999998076</v>
      </c>
      <c r="V19" s="126">
        <v>34.6</v>
      </c>
    </row>
    <row r="20" spans="2:22" ht="25.5" customHeight="1" x14ac:dyDescent="0.2">
      <c r="B20" s="148" t="s">
        <v>143</v>
      </c>
      <c r="C20" s="149">
        <v>131</v>
      </c>
      <c r="D20" s="150">
        <v>489093.58</v>
      </c>
      <c r="E20" s="150">
        <v>5122617.6500000004</v>
      </c>
      <c r="F20" s="150">
        <v>196.9</v>
      </c>
      <c r="G20" s="150">
        <v>489093.58</v>
      </c>
      <c r="H20" s="150">
        <v>5122617.6500000004</v>
      </c>
      <c r="I20" s="150">
        <v>194.72</v>
      </c>
      <c r="J20" s="126">
        <v>2.1800000000000068</v>
      </c>
      <c r="K20" s="128">
        <v>2.64</v>
      </c>
      <c r="L20" s="134" t="s">
        <v>72</v>
      </c>
      <c r="M20" s="136">
        <v>0.8</v>
      </c>
      <c r="N20" s="132">
        <v>0.5</v>
      </c>
      <c r="O20" s="125" t="s">
        <v>11</v>
      </c>
      <c r="P20" s="136">
        <v>344</v>
      </c>
      <c r="Q20" s="136">
        <v>363</v>
      </c>
      <c r="R20" s="129">
        <v>0.34399999999999997</v>
      </c>
      <c r="S20" s="129">
        <v>0.36299999999999999</v>
      </c>
      <c r="T20" s="140" t="s">
        <v>70</v>
      </c>
      <c r="U20" s="138">
        <v>0.4599999999999933</v>
      </c>
      <c r="V20" s="126">
        <v>30.7</v>
      </c>
    </row>
    <row r="21" spans="2:22" ht="25.5" customHeight="1" x14ac:dyDescent="0.2">
      <c r="B21" s="148" t="s">
        <v>144</v>
      </c>
      <c r="C21" s="149">
        <v>131</v>
      </c>
      <c r="D21" s="150">
        <v>489097.38</v>
      </c>
      <c r="E21" s="150">
        <v>5122614.18</v>
      </c>
      <c r="F21" s="150">
        <v>197</v>
      </c>
      <c r="G21" s="150">
        <v>489097.38</v>
      </c>
      <c r="H21" s="150">
        <v>5122614.18</v>
      </c>
      <c r="I21" s="150">
        <v>194.8</v>
      </c>
      <c r="J21" s="126">
        <v>2.2000000000000002</v>
      </c>
      <c r="K21" s="128">
        <v>2.68</v>
      </c>
      <c r="L21" s="134" t="s">
        <v>72</v>
      </c>
      <c r="M21" s="136">
        <v>0.8</v>
      </c>
      <c r="N21" s="132">
        <v>0.5</v>
      </c>
      <c r="O21" s="125" t="s">
        <v>11</v>
      </c>
      <c r="P21" s="136">
        <v>362.6</v>
      </c>
      <c r="Q21" s="136">
        <v>374.75</v>
      </c>
      <c r="R21" s="129">
        <v>0.36260000000000003</v>
      </c>
      <c r="S21" s="129">
        <v>0.37475000000000003</v>
      </c>
      <c r="T21" s="140" t="s">
        <v>70</v>
      </c>
      <c r="U21" s="138">
        <v>0.48</v>
      </c>
      <c r="V21" s="126">
        <v>31.4</v>
      </c>
    </row>
    <row r="22" spans="2:22" ht="25.5" customHeight="1" x14ac:dyDescent="0.2">
      <c r="B22" s="148" t="s">
        <v>145</v>
      </c>
      <c r="C22" s="149">
        <v>131</v>
      </c>
      <c r="D22" s="150">
        <v>489101.15</v>
      </c>
      <c r="E22" s="151">
        <v>5122610.96</v>
      </c>
      <c r="F22" s="150">
        <v>197.13</v>
      </c>
      <c r="G22" s="150">
        <v>489101.15</v>
      </c>
      <c r="H22" s="150">
        <v>5122610.96</v>
      </c>
      <c r="I22" s="150">
        <v>194.59</v>
      </c>
      <c r="J22" s="126">
        <v>2.539999999999992</v>
      </c>
      <c r="K22" s="128">
        <v>3.06</v>
      </c>
      <c r="L22" s="134" t="s">
        <v>72</v>
      </c>
      <c r="M22" s="136">
        <v>1</v>
      </c>
      <c r="N22" s="132">
        <v>0.5</v>
      </c>
      <c r="O22" s="125" t="s">
        <v>11</v>
      </c>
      <c r="P22" s="136">
        <v>710</v>
      </c>
      <c r="Q22" s="136">
        <v>723.5</v>
      </c>
      <c r="R22" s="129">
        <v>0.71</v>
      </c>
      <c r="S22" s="129">
        <v>0.72350000000000003</v>
      </c>
      <c r="T22" s="140" t="s">
        <v>70</v>
      </c>
      <c r="U22" s="138">
        <v>0.52000000000000801</v>
      </c>
      <c r="V22" s="126">
        <v>33.200000000000003</v>
      </c>
    </row>
    <row r="23" spans="2:22" ht="25.5" customHeight="1" x14ac:dyDescent="0.2">
      <c r="B23" s="148" t="s">
        <v>146</v>
      </c>
      <c r="C23" s="149">
        <v>131</v>
      </c>
      <c r="D23" s="150">
        <v>489104.97</v>
      </c>
      <c r="E23" s="150">
        <v>5122607.5599999996</v>
      </c>
      <c r="F23" s="150">
        <v>197.29</v>
      </c>
      <c r="G23" s="150">
        <v>489104.97</v>
      </c>
      <c r="H23" s="150">
        <v>5122607.5599999996</v>
      </c>
      <c r="I23" s="150">
        <v>194.77</v>
      </c>
      <c r="J23" s="126">
        <v>2.5199999999999818</v>
      </c>
      <c r="K23" s="128">
        <v>2.76</v>
      </c>
      <c r="L23" s="134" t="s">
        <v>69</v>
      </c>
      <c r="M23" s="136">
        <v>0.4</v>
      </c>
      <c r="N23" s="132">
        <v>0.5</v>
      </c>
      <c r="O23" s="125" t="s">
        <v>11</v>
      </c>
      <c r="P23" s="136">
        <v>292.5</v>
      </c>
      <c r="Q23" s="136">
        <v>318</v>
      </c>
      <c r="R23" s="129">
        <v>0.29249999999999998</v>
      </c>
      <c r="S23" s="129">
        <v>0.318</v>
      </c>
      <c r="T23" s="140" t="s">
        <v>70</v>
      </c>
      <c r="U23" s="138">
        <v>0.26</v>
      </c>
      <c r="V23" s="126">
        <v>33.6</v>
      </c>
    </row>
    <row r="24" spans="2:22" ht="25.5" customHeight="1" x14ac:dyDescent="0.2">
      <c r="B24" s="148" t="s">
        <v>147</v>
      </c>
      <c r="C24" s="149">
        <v>131</v>
      </c>
      <c r="D24" s="150">
        <v>489108.63</v>
      </c>
      <c r="E24" s="150">
        <v>5122604.32</v>
      </c>
      <c r="F24" s="150">
        <v>197.44</v>
      </c>
      <c r="G24" s="150">
        <v>489108.63</v>
      </c>
      <c r="H24" s="150">
        <v>5122604.32</v>
      </c>
      <c r="I24" s="150">
        <v>195.54</v>
      </c>
      <c r="J24" s="126">
        <v>1.9000000000000057</v>
      </c>
      <c r="K24" s="128">
        <v>2.16</v>
      </c>
      <c r="L24" s="134" t="s">
        <v>69</v>
      </c>
      <c r="M24" s="136">
        <v>0.2</v>
      </c>
      <c r="N24" s="132">
        <v>0.5</v>
      </c>
      <c r="O24" s="125" t="s">
        <v>11</v>
      </c>
      <c r="P24" s="136">
        <v>82.5</v>
      </c>
      <c r="Q24" s="136">
        <v>101.5</v>
      </c>
      <c r="R24" s="129">
        <v>8.2500000000000004E-2</v>
      </c>
      <c r="S24" s="129">
        <v>0.10150000000000001</v>
      </c>
      <c r="T24" s="140" t="s">
        <v>70</v>
      </c>
      <c r="U24" s="138">
        <v>0.25999999999999446</v>
      </c>
      <c r="V24" s="126">
        <v>32</v>
      </c>
    </row>
    <row r="25" spans="2:22" ht="25.5" customHeight="1" x14ac:dyDescent="0.2">
      <c r="B25" s="148" t="s">
        <v>148</v>
      </c>
      <c r="C25" s="149">
        <v>131</v>
      </c>
      <c r="D25" s="150">
        <v>489112.26</v>
      </c>
      <c r="E25" s="150">
        <v>5122600.88</v>
      </c>
      <c r="F25" s="150">
        <v>197.56</v>
      </c>
      <c r="G25" s="150">
        <v>489112.26</v>
      </c>
      <c r="H25" s="150">
        <v>5122600.88</v>
      </c>
      <c r="I25" s="150">
        <v>195.34</v>
      </c>
      <c r="J25" s="126">
        <v>2.2200000000000002</v>
      </c>
      <c r="K25" s="128">
        <v>2.59</v>
      </c>
      <c r="L25" s="134" t="s">
        <v>69</v>
      </c>
      <c r="M25" s="136">
        <v>0.6</v>
      </c>
      <c r="N25" s="132">
        <v>0.5</v>
      </c>
      <c r="O25" s="125" t="s">
        <v>11</v>
      </c>
      <c r="P25" s="136">
        <v>527.6</v>
      </c>
      <c r="Q25" s="136">
        <v>543.75</v>
      </c>
      <c r="R25" s="129">
        <v>0.59414999999999996</v>
      </c>
      <c r="S25" s="129">
        <v>0.61139999999999994</v>
      </c>
      <c r="T25" s="140" t="s">
        <v>70</v>
      </c>
      <c r="U25" s="138">
        <v>0.36999999999999966</v>
      </c>
      <c r="V25" s="126">
        <v>33.6</v>
      </c>
    </row>
    <row r="26" spans="2:22" ht="25.5" customHeight="1" x14ac:dyDescent="0.2">
      <c r="B26" s="148" t="s">
        <v>149</v>
      </c>
      <c r="C26" s="149">
        <v>131</v>
      </c>
      <c r="D26" s="150">
        <v>489116.6</v>
      </c>
      <c r="E26" s="150">
        <v>5122597.4800000004</v>
      </c>
      <c r="F26" s="150">
        <v>197.65</v>
      </c>
      <c r="G26" s="150">
        <v>489116.6</v>
      </c>
      <c r="H26" s="150">
        <v>5122597.4800000004</v>
      </c>
      <c r="I26" s="150">
        <v>195.39</v>
      </c>
      <c r="J26" s="126">
        <v>2.2599999999999998</v>
      </c>
      <c r="K26" s="128">
        <v>2.57</v>
      </c>
      <c r="L26" s="134" t="s">
        <v>69</v>
      </c>
      <c r="M26" s="136">
        <v>0.8</v>
      </c>
      <c r="N26" s="132">
        <v>0.5</v>
      </c>
      <c r="O26" s="125" t="s">
        <v>11</v>
      </c>
      <c r="P26" s="136">
        <v>618.4</v>
      </c>
      <c r="Q26" s="136">
        <v>635.70000000000005</v>
      </c>
      <c r="R26" s="129">
        <f>P26/1000</f>
        <v>0.61839999999999995</v>
      </c>
      <c r="S26" s="129">
        <f>Q26/1000</f>
        <v>0.63570000000000004</v>
      </c>
      <c r="T26" s="140" t="s">
        <v>70</v>
      </c>
      <c r="U26" s="138">
        <v>0.31</v>
      </c>
      <c r="V26" s="126">
        <v>34.1</v>
      </c>
    </row>
    <row r="27" spans="2:22" ht="25.5" customHeight="1" x14ac:dyDescent="0.2">
      <c r="B27" s="148" t="s">
        <v>150</v>
      </c>
      <c r="C27" s="149">
        <v>131</v>
      </c>
      <c r="D27" s="150">
        <v>489119.66</v>
      </c>
      <c r="E27" s="150">
        <v>5122594.2699999996</v>
      </c>
      <c r="F27" s="150">
        <v>197.74</v>
      </c>
      <c r="G27" s="150">
        <v>489119.66</v>
      </c>
      <c r="H27" s="150">
        <v>5122594.2699999996</v>
      </c>
      <c r="I27" s="150">
        <v>195.43</v>
      </c>
      <c r="J27" s="126">
        <v>2.3100000000000023</v>
      </c>
      <c r="K27" s="128">
        <v>2.6</v>
      </c>
      <c r="L27" s="134" t="s">
        <v>69</v>
      </c>
      <c r="M27" s="136">
        <v>0.6</v>
      </c>
      <c r="N27" s="132">
        <v>0.5</v>
      </c>
      <c r="O27" s="125" t="s">
        <v>11</v>
      </c>
      <c r="P27" s="136">
        <v>633</v>
      </c>
      <c r="Q27" s="136">
        <v>681.5</v>
      </c>
      <c r="R27" s="129">
        <v>0.63300000000000001</v>
      </c>
      <c r="S27" s="129">
        <v>0.68149999999999999</v>
      </c>
      <c r="T27" s="140" t="s">
        <v>70</v>
      </c>
      <c r="U27" s="138">
        <v>0.28999999999999782</v>
      </c>
      <c r="V27" s="126">
        <v>34.799999999999997</v>
      </c>
    </row>
    <row r="28" spans="2:22" ht="25.5" customHeight="1" x14ac:dyDescent="0.2">
      <c r="B28" s="148" t="s">
        <v>151</v>
      </c>
      <c r="C28" s="149">
        <v>131</v>
      </c>
      <c r="D28" s="150">
        <v>489123.49</v>
      </c>
      <c r="E28" s="150">
        <v>5122591.12</v>
      </c>
      <c r="F28" s="150">
        <v>197.84</v>
      </c>
      <c r="G28" s="150">
        <v>489123.49</v>
      </c>
      <c r="H28" s="150">
        <v>5122591.12</v>
      </c>
      <c r="I28" s="150">
        <v>195.5</v>
      </c>
      <c r="J28" s="126">
        <v>2.3400000000000034</v>
      </c>
      <c r="K28" s="128">
        <v>2.7</v>
      </c>
      <c r="L28" s="134" t="s">
        <v>69</v>
      </c>
      <c r="M28" s="136">
        <v>0.8</v>
      </c>
      <c r="N28" s="132">
        <v>0.5</v>
      </c>
      <c r="O28" s="125" t="s">
        <v>11</v>
      </c>
      <c r="P28" s="136">
        <v>569</v>
      </c>
      <c r="Q28" s="136">
        <v>589.5</v>
      </c>
      <c r="R28" s="129">
        <v>0.56899999999999995</v>
      </c>
      <c r="S28" s="129">
        <v>0.58950000000000002</v>
      </c>
      <c r="T28" s="140" t="s">
        <v>70</v>
      </c>
      <c r="U28" s="138">
        <v>0.35999999999999677</v>
      </c>
      <c r="V28" s="126">
        <v>33.799999999999997</v>
      </c>
    </row>
    <row r="29" spans="2:22" ht="25.5" customHeight="1" x14ac:dyDescent="0.2">
      <c r="B29" s="148" t="s">
        <v>152</v>
      </c>
      <c r="C29" s="149">
        <v>131</v>
      </c>
      <c r="D29" s="150">
        <v>489127.42</v>
      </c>
      <c r="E29" s="150">
        <v>5122587.92</v>
      </c>
      <c r="F29" s="150">
        <v>197.79</v>
      </c>
      <c r="G29" s="150">
        <v>489127.42</v>
      </c>
      <c r="H29" s="150">
        <v>5122587.92</v>
      </c>
      <c r="I29" s="150">
        <v>195.6</v>
      </c>
      <c r="J29" s="126">
        <v>2.1899999999999977</v>
      </c>
      <c r="K29" s="128">
        <v>2.5099999999999998</v>
      </c>
      <c r="L29" s="134" t="s">
        <v>69</v>
      </c>
      <c r="M29" s="136">
        <v>0.4</v>
      </c>
      <c r="N29" s="132">
        <v>0.5</v>
      </c>
      <c r="O29" s="125" t="s">
        <v>11</v>
      </c>
      <c r="P29" s="136">
        <v>216</v>
      </c>
      <c r="Q29" s="136">
        <v>231.5</v>
      </c>
      <c r="R29" s="129">
        <v>0.216</v>
      </c>
      <c r="S29" s="129">
        <v>0.23150000000000001</v>
      </c>
      <c r="T29" s="140" t="s">
        <v>70</v>
      </c>
      <c r="U29" s="138">
        <v>0.32000000000000206</v>
      </c>
      <c r="V29" s="126">
        <v>33.200000000000003</v>
      </c>
    </row>
    <row r="30" spans="2:22" ht="25.5" customHeight="1" x14ac:dyDescent="0.2">
      <c r="B30" s="148" t="s">
        <v>153</v>
      </c>
      <c r="C30" s="149">
        <v>131</v>
      </c>
      <c r="D30" s="150">
        <v>489130.99</v>
      </c>
      <c r="E30" s="150">
        <v>5122584.43</v>
      </c>
      <c r="F30" s="150">
        <v>198.07</v>
      </c>
      <c r="G30" s="150">
        <v>489130.99</v>
      </c>
      <c r="H30" s="150">
        <v>5122584.43</v>
      </c>
      <c r="I30" s="150">
        <v>195.89</v>
      </c>
      <c r="J30" s="126">
        <v>2.1800000000000068</v>
      </c>
      <c r="K30" s="128">
        <v>2.4</v>
      </c>
      <c r="L30" s="134" t="s">
        <v>69</v>
      </c>
      <c r="M30" s="136">
        <v>0.2</v>
      </c>
      <c r="N30" s="132">
        <v>0.5</v>
      </c>
      <c r="O30" s="125" t="s">
        <v>11</v>
      </c>
      <c r="P30" s="136">
        <v>70</v>
      </c>
      <c r="Q30" s="136">
        <v>90.5</v>
      </c>
      <c r="R30" s="129">
        <v>7.0000000000000007E-2</v>
      </c>
      <c r="S30" s="129">
        <v>9.0499999999999997E-2</v>
      </c>
      <c r="T30" s="140" t="s">
        <v>70</v>
      </c>
      <c r="U30" s="138">
        <v>0.21999999999999309</v>
      </c>
      <c r="V30" s="126">
        <v>27.86</v>
      </c>
    </row>
    <row r="31" spans="2:22" ht="25.5" customHeight="1" thickBot="1" x14ac:dyDescent="0.25">
      <c r="B31" s="262" t="s">
        <v>154</v>
      </c>
      <c r="C31" s="263">
        <v>131</v>
      </c>
      <c r="D31" s="264">
        <v>489134.65</v>
      </c>
      <c r="E31" s="265">
        <v>5122581.0199999996</v>
      </c>
      <c r="F31" s="264">
        <v>198.2</v>
      </c>
      <c r="G31" s="264">
        <v>489134.65</v>
      </c>
      <c r="H31" s="264">
        <v>5122581.0199999996</v>
      </c>
      <c r="I31" s="264">
        <v>196.19</v>
      </c>
      <c r="J31" s="266">
        <v>2.0099999999999909</v>
      </c>
      <c r="K31" s="267">
        <v>2.25</v>
      </c>
      <c r="L31" s="268" t="s">
        <v>72</v>
      </c>
      <c r="M31" s="269">
        <v>0.2</v>
      </c>
      <c r="N31" s="270">
        <v>0.5</v>
      </c>
      <c r="O31" s="271" t="s">
        <v>11</v>
      </c>
      <c r="P31" s="269">
        <v>98</v>
      </c>
      <c r="Q31" s="269">
        <v>118.5</v>
      </c>
      <c r="R31" s="272">
        <v>9.8000000000000004E-2</v>
      </c>
      <c r="S31" s="272">
        <v>0.11849999999999999</v>
      </c>
      <c r="T31" s="273" t="s">
        <v>70</v>
      </c>
      <c r="U31" s="274">
        <v>0.24000000000000909</v>
      </c>
      <c r="V31" s="266">
        <v>29.1</v>
      </c>
    </row>
    <row r="32" spans="2:22" ht="25.5" customHeight="1" x14ac:dyDescent="0.2">
      <c r="B32" s="241" t="s">
        <v>125</v>
      </c>
      <c r="C32" s="242">
        <v>131</v>
      </c>
      <c r="D32" s="243">
        <v>489127.98</v>
      </c>
      <c r="E32" s="244">
        <v>5122573.54</v>
      </c>
      <c r="F32" s="243">
        <v>198.43</v>
      </c>
      <c r="G32" s="243">
        <v>489127.98</v>
      </c>
      <c r="H32" s="243">
        <v>5122573.54</v>
      </c>
      <c r="I32" s="243">
        <v>195.36</v>
      </c>
      <c r="J32" s="243">
        <v>3.07</v>
      </c>
      <c r="K32" s="245">
        <v>3.58</v>
      </c>
      <c r="L32" s="246" t="s">
        <v>72</v>
      </c>
      <c r="M32" s="98">
        <v>1.6</v>
      </c>
      <c r="N32" s="247">
        <v>1</v>
      </c>
      <c r="O32" s="242" t="s">
        <v>11</v>
      </c>
      <c r="P32" s="247">
        <v>807</v>
      </c>
      <c r="Q32" s="247">
        <v>844.5</v>
      </c>
      <c r="R32" s="248">
        <f>P32/1000</f>
        <v>0.80700000000000005</v>
      </c>
      <c r="S32" s="248">
        <f>Q32/1000</f>
        <v>0.84450000000000003</v>
      </c>
      <c r="T32" s="249" t="s">
        <v>70</v>
      </c>
      <c r="U32" s="250">
        <v>0.51</v>
      </c>
      <c r="V32" s="98">
        <v>33.200000000000003</v>
      </c>
    </row>
    <row r="33" spans="2:22" ht="25.5" customHeight="1" x14ac:dyDescent="0.2">
      <c r="B33" s="100" t="s">
        <v>126</v>
      </c>
      <c r="C33" s="99">
        <v>131</v>
      </c>
      <c r="D33" s="105">
        <v>489133.55</v>
      </c>
      <c r="E33" s="105">
        <v>5122568.55</v>
      </c>
      <c r="F33" s="105">
        <v>198.45</v>
      </c>
      <c r="G33" s="105">
        <v>489133.55</v>
      </c>
      <c r="H33" s="105">
        <v>5122568.55</v>
      </c>
      <c r="I33" s="105">
        <v>195.55</v>
      </c>
      <c r="J33" s="103">
        <v>2.9</v>
      </c>
      <c r="K33" s="101" t="s">
        <v>75</v>
      </c>
      <c r="L33" s="99" t="s">
        <v>69</v>
      </c>
      <c r="M33" s="97">
        <v>0.6</v>
      </c>
      <c r="N33" s="101">
        <v>1</v>
      </c>
      <c r="O33" s="99" t="s">
        <v>11</v>
      </c>
      <c r="P33" s="101" t="s">
        <v>75</v>
      </c>
      <c r="Q33" s="101" t="s">
        <v>75</v>
      </c>
      <c r="R33" s="101" t="s">
        <v>75</v>
      </c>
      <c r="S33" s="101" t="s">
        <v>75</v>
      </c>
      <c r="T33" s="115" t="s">
        <v>76</v>
      </c>
      <c r="U33" s="113" t="s">
        <v>75</v>
      </c>
      <c r="V33" s="110"/>
    </row>
    <row r="34" spans="2:22" ht="25.5" customHeight="1" x14ac:dyDescent="0.2">
      <c r="B34" s="100" t="s">
        <v>126</v>
      </c>
      <c r="C34" s="99">
        <v>131</v>
      </c>
      <c r="D34" s="105">
        <v>489133.55</v>
      </c>
      <c r="E34" s="105">
        <v>5122568.55</v>
      </c>
      <c r="F34" s="105">
        <v>198.45</v>
      </c>
      <c r="G34" s="105">
        <v>489133.55</v>
      </c>
      <c r="H34" s="105">
        <v>5122568.55</v>
      </c>
      <c r="I34" s="105">
        <v>197.25</v>
      </c>
      <c r="J34" s="103">
        <v>1.2</v>
      </c>
      <c r="K34" s="101" t="s">
        <v>75</v>
      </c>
      <c r="L34" s="99" t="s">
        <v>69</v>
      </c>
      <c r="M34" s="97">
        <v>0.6</v>
      </c>
      <c r="N34" s="101">
        <v>0.5</v>
      </c>
      <c r="O34" s="99" t="s">
        <v>11</v>
      </c>
      <c r="P34" s="101" t="s">
        <v>75</v>
      </c>
      <c r="Q34" s="101" t="s">
        <v>75</v>
      </c>
      <c r="R34" s="101" t="s">
        <v>75</v>
      </c>
      <c r="S34" s="101" t="s">
        <v>75</v>
      </c>
      <c r="T34" s="115" t="s">
        <v>118</v>
      </c>
      <c r="U34" s="113" t="s">
        <v>75</v>
      </c>
      <c r="V34" s="110"/>
    </row>
    <row r="35" spans="2:22" ht="25.5" customHeight="1" x14ac:dyDescent="0.2">
      <c r="B35" s="104" t="s">
        <v>127</v>
      </c>
      <c r="C35" s="102">
        <v>131</v>
      </c>
      <c r="D35" s="106">
        <v>489142.09</v>
      </c>
      <c r="E35" s="107">
        <v>5122574.3499999996</v>
      </c>
      <c r="F35" s="106">
        <v>198.49</v>
      </c>
      <c r="G35" s="106">
        <v>489142.09</v>
      </c>
      <c r="H35" s="106">
        <v>5122574.3499999996</v>
      </c>
      <c r="I35" s="106">
        <v>195.45</v>
      </c>
      <c r="J35" s="106">
        <v>3.04</v>
      </c>
      <c r="K35" s="108">
        <v>3.2</v>
      </c>
      <c r="L35" s="109" t="s">
        <v>69</v>
      </c>
      <c r="M35" s="110">
        <v>0.2</v>
      </c>
      <c r="N35" s="111">
        <v>0.3</v>
      </c>
      <c r="O35" s="102" t="s">
        <v>11</v>
      </c>
      <c r="P35" s="111">
        <v>80.5</v>
      </c>
      <c r="Q35" s="111">
        <v>111.5</v>
      </c>
      <c r="R35" s="112">
        <v>8.0500000000000002E-2</v>
      </c>
      <c r="S35" s="112">
        <v>0.1115</v>
      </c>
      <c r="T35" s="116" t="s">
        <v>70</v>
      </c>
      <c r="U35" s="114">
        <v>0.16</v>
      </c>
      <c r="V35" s="110">
        <v>29.4</v>
      </c>
    </row>
    <row r="36" spans="2:22" ht="25.5" customHeight="1" x14ac:dyDescent="0.2">
      <c r="B36" s="104" t="s">
        <v>128</v>
      </c>
      <c r="C36" s="102">
        <v>131</v>
      </c>
      <c r="D36" s="106">
        <v>489145.81</v>
      </c>
      <c r="E36" s="107">
        <v>5122570.99</v>
      </c>
      <c r="F36" s="106">
        <v>198.71</v>
      </c>
      <c r="G36" s="106">
        <v>489145.81</v>
      </c>
      <c r="H36" s="106">
        <v>5122570.99</v>
      </c>
      <c r="I36" s="106">
        <v>195.66</v>
      </c>
      <c r="J36" s="106">
        <v>3.05</v>
      </c>
      <c r="K36" s="108">
        <v>3.28</v>
      </c>
      <c r="L36" s="109" t="s">
        <v>72</v>
      </c>
      <c r="M36" s="110">
        <v>0.4</v>
      </c>
      <c r="N36" s="111">
        <v>0.3</v>
      </c>
      <c r="O36" s="102" t="s">
        <v>11</v>
      </c>
      <c r="P36" s="111">
        <v>154.5</v>
      </c>
      <c r="Q36" s="111">
        <v>188</v>
      </c>
      <c r="R36" s="112">
        <v>0.1545</v>
      </c>
      <c r="S36" s="112">
        <v>0.188</v>
      </c>
      <c r="T36" s="116" t="s">
        <v>70</v>
      </c>
      <c r="U36" s="114">
        <v>0.23</v>
      </c>
      <c r="V36" s="110">
        <v>30.7</v>
      </c>
    </row>
    <row r="37" spans="2:22" ht="25.5" customHeight="1" x14ac:dyDescent="0.2">
      <c r="B37" s="100" t="s">
        <v>129</v>
      </c>
      <c r="C37" s="99">
        <v>131</v>
      </c>
      <c r="D37" s="105">
        <v>489149.53</v>
      </c>
      <c r="E37" s="105">
        <v>5122567.63</v>
      </c>
      <c r="F37" s="105">
        <v>198.82</v>
      </c>
      <c r="G37" s="105">
        <v>489149.53</v>
      </c>
      <c r="H37" s="105">
        <v>5122567.63</v>
      </c>
      <c r="I37" s="105">
        <v>195.78</v>
      </c>
      <c r="J37" s="103">
        <v>3.04</v>
      </c>
      <c r="K37" s="101" t="s">
        <v>75</v>
      </c>
      <c r="L37" s="99" t="s">
        <v>72</v>
      </c>
      <c r="M37" s="97">
        <v>0.6</v>
      </c>
      <c r="N37" s="101">
        <v>0.3</v>
      </c>
      <c r="O37" s="99" t="s">
        <v>11</v>
      </c>
      <c r="P37" s="101" t="s">
        <v>75</v>
      </c>
      <c r="Q37" s="101" t="s">
        <v>75</v>
      </c>
      <c r="R37" s="101" t="s">
        <v>75</v>
      </c>
      <c r="S37" s="101" t="s">
        <v>75</v>
      </c>
      <c r="T37" s="115" t="s">
        <v>76</v>
      </c>
      <c r="U37" s="113" t="s">
        <v>75</v>
      </c>
      <c r="V37" s="110"/>
    </row>
    <row r="38" spans="2:22" ht="25.5" customHeight="1" x14ac:dyDescent="0.2">
      <c r="B38" s="100" t="s">
        <v>129</v>
      </c>
      <c r="C38" s="99">
        <v>131</v>
      </c>
      <c r="D38" s="105">
        <v>489149.53</v>
      </c>
      <c r="E38" s="105">
        <v>5122567.63</v>
      </c>
      <c r="F38" s="105">
        <v>198.82</v>
      </c>
      <c r="G38" s="105">
        <v>489149.53</v>
      </c>
      <c r="H38" s="105">
        <v>5122567.63</v>
      </c>
      <c r="I38" s="105">
        <v>197.19</v>
      </c>
      <c r="J38" s="103">
        <v>1.63</v>
      </c>
      <c r="K38" s="101" t="s">
        <v>75</v>
      </c>
      <c r="L38" s="99" t="s">
        <v>69</v>
      </c>
      <c r="M38" s="97">
        <v>0.4</v>
      </c>
      <c r="N38" s="101">
        <v>0.3</v>
      </c>
      <c r="O38" s="99" t="s">
        <v>11</v>
      </c>
      <c r="P38" s="101" t="s">
        <v>75</v>
      </c>
      <c r="Q38" s="101" t="s">
        <v>75</v>
      </c>
      <c r="R38" s="101" t="s">
        <v>75</v>
      </c>
      <c r="S38" s="101" t="s">
        <v>75</v>
      </c>
      <c r="T38" s="115" t="s">
        <v>118</v>
      </c>
      <c r="U38" s="113" t="s">
        <v>75</v>
      </c>
      <c r="V38" s="110"/>
    </row>
    <row r="39" spans="2:22" ht="25.5" customHeight="1" x14ac:dyDescent="0.2">
      <c r="B39" s="104" t="s">
        <v>130</v>
      </c>
      <c r="C39" s="102">
        <v>131</v>
      </c>
      <c r="D39" s="106">
        <v>489153.27</v>
      </c>
      <c r="E39" s="107">
        <v>5122564.3600000003</v>
      </c>
      <c r="F39" s="106">
        <v>198.97</v>
      </c>
      <c r="G39" s="106">
        <v>489153.27</v>
      </c>
      <c r="H39" s="106">
        <v>5122564.3600000003</v>
      </c>
      <c r="I39" s="106">
        <v>196.1</v>
      </c>
      <c r="J39" s="106">
        <v>2.87</v>
      </c>
      <c r="K39" s="108">
        <v>3.2</v>
      </c>
      <c r="L39" s="109" t="s">
        <v>72</v>
      </c>
      <c r="M39" s="110">
        <v>0.8</v>
      </c>
      <c r="N39" s="111">
        <v>0.5</v>
      </c>
      <c r="O39" s="102" t="s">
        <v>11</v>
      </c>
      <c r="P39" s="111">
        <v>393.5</v>
      </c>
      <c r="Q39" s="111">
        <v>417.4</v>
      </c>
      <c r="R39" s="112">
        <f>P39/1000</f>
        <v>0.39350000000000002</v>
      </c>
      <c r="S39" s="112">
        <f>Q39/1000</f>
        <v>0.41739999999999999</v>
      </c>
      <c r="T39" s="116" t="s">
        <v>70</v>
      </c>
      <c r="U39" s="114">
        <v>0.33</v>
      </c>
      <c r="V39" s="110">
        <v>31.57</v>
      </c>
    </row>
    <row r="40" spans="2:22" ht="25.5" customHeight="1" x14ac:dyDescent="0.2">
      <c r="B40" s="104" t="s">
        <v>131</v>
      </c>
      <c r="C40" s="102">
        <v>131</v>
      </c>
      <c r="D40" s="106">
        <v>489156.98</v>
      </c>
      <c r="E40" s="107">
        <v>5122560.99</v>
      </c>
      <c r="F40" s="106">
        <v>198.95</v>
      </c>
      <c r="G40" s="106">
        <v>489156.98</v>
      </c>
      <c r="H40" s="106">
        <v>5122560.99</v>
      </c>
      <c r="I40" s="106">
        <v>196.15</v>
      </c>
      <c r="J40" s="106">
        <v>2.8</v>
      </c>
      <c r="K40" s="108">
        <v>3.05</v>
      </c>
      <c r="L40" s="109" t="s">
        <v>72</v>
      </c>
      <c r="M40" s="110">
        <v>0.6</v>
      </c>
      <c r="N40" s="111">
        <v>0.5</v>
      </c>
      <c r="O40" s="102" t="s">
        <v>11</v>
      </c>
      <c r="P40" s="111">
        <v>255.5</v>
      </c>
      <c r="Q40" s="111">
        <v>281</v>
      </c>
      <c r="R40" s="112">
        <v>0.2555</v>
      </c>
      <c r="S40" s="112">
        <v>0.28100000000000003</v>
      </c>
      <c r="T40" s="116" t="s">
        <v>70</v>
      </c>
      <c r="U40" s="114">
        <v>0.25</v>
      </c>
      <c r="V40" s="110">
        <v>30.4</v>
      </c>
    </row>
    <row r="41" spans="2:22" ht="25.5" customHeight="1" thickBot="1" x14ac:dyDescent="0.25">
      <c r="B41" s="275" t="s">
        <v>132</v>
      </c>
      <c r="C41" s="276">
        <v>131</v>
      </c>
      <c r="D41" s="277">
        <v>489160.7</v>
      </c>
      <c r="E41" s="278">
        <v>5122557.6900000004</v>
      </c>
      <c r="F41" s="277">
        <v>199.13</v>
      </c>
      <c r="G41" s="277">
        <v>489160.7</v>
      </c>
      <c r="H41" s="277">
        <v>5122557.6900000004</v>
      </c>
      <c r="I41" s="277">
        <v>196.06</v>
      </c>
      <c r="J41" s="277">
        <v>3.07</v>
      </c>
      <c r="K41" s="279">
        <v>3.3</v>
      </c>
      <c r="L41" s="280" t="s">
        <v>69</v>
      </c>
      <c r="M41" s="281">
        <v>0.4</v>
      </c>
      <c r="N41" s="282">
        <v>0.5</v>
      </c>
      <c r="O41" s="276" t="s">
        <v>11</v>
      </c>
      <c r="P41" s="282">
        <v>113.5</v>
      </c>
      <c r="Q41" s="282">
        <v>151</v>
      </c>
      <c r="R41" s="283">
        <v>0.1135</v>
      </c>
      <c r="S41" s="283">
        <v>0.151</v>
      </c>
      <c r="T41" s="284" t="s">
        <v>70</v>
      </c>
      <c r="U41" s="285">
        <v>0.23</v>
      </c>
      <c r="V41" s="281">
        <v>30</v>
      </c>
    </row>
    <row r="42" spans="2:22" ht="25.5" customHeight="1" x14ac:dyDescent="0.2">
      <c r="B42" s="182" t="s">
        <v>161</v>
      </c>
      <c r="C42" s="158">
        <v>131</v>
      </c>
      <c r="D42" s="176">
        <v>489059.52</v>
      </c>
      <c r="E42" s="176">
        <v>5122615</v>
      </c>
      <c r="F42" s="176">
        <v>197.34</v>
      </c>
      <c r="G42" s="176">
        <v>489059.52</v>
      </c>
      <c r="H42" s="176">
        <v>5122615</v>
      </c>
      <c r="I42" s="176">
        <v>195.29</v>
      </c>
      <c r="J42" s="164">
        <v>2.0499999999999998</v>
      </c>
      <c r="K42" s="162">
        <v>2.2999999999999998</v>
      </c>
      <c r="L42" s="160" t="s">
        <v>72</v>
      </c>
      <c r="M42" s="161">
        <v>0.2</v>
      </c>
      <c r="N42" s="161">
        <v>0.5</v>
      </c>
      <c r="O42" s="158" t="s">
        <v>11</v>
      </c>
      <c r="P42" s="161">
        <v>117.5</v>
      </c>
      <c r="Q42" s="161">
        <v>138</v>
      </c>
      <c r="R42" s="157">
        <v>0.11749999999999999</v>
      </c>
      <c r="S42" s="157">
        <v>0.13800000000000001</v>
      </c>
      <c r="T42" s="159" t="s">
        <v>70</v>
      </c>
      <c r="U42" s="164">
        <v>0.25</v>
      </c>
      <c r="V42" s="191">
        <v>29.8</v>
      </c>
    </row>
    <row r="43" spans="2:22" ht="25.5" customHeight="1" x14ac:dyDescent="0.2">
      <c r="B43" s="178" t="s">
        <v>162</v>
      </c>
      <c r="C43" s="173">
        <v>131</v>
      </c>
      <c r="D43" s="166">
        <v>489063.24</v>
      </c>
      <c r="E43" s="166">
        <v>5122611.74</v>
      </c>
      <c r="F43" s="166">
        <v>197.45</v>
      </c>
      <c r="G43" s="166">
        <v>489063.24</v>
      </c>
      <c r="H43" s="166">
        <v>5122611.74</v>
      </c>
      <c r="I43" s="166">
        <v>195.35</v>
      </c>
      <c r="J43" s="156">
        <v>2.1</v>
      </c>
      <c r="K43" s="185">
        <v>2.5</v>
      </c>
      <c r="L43" s="181" t="s">
        <v>72</v>
      </c>
      <c r="M43" s="170">
        <v>0.4</v>
      </c>
      <c r="N43" s="170">
        <v>0.5</v>
      </c>
      <c r="O43" s="173" t="s">
        <v>11</v>
      </c>
      <c r="P43" s="170">
        <v>298</v>
      </c>
      <c r="Q43" s="170">
        <v>317.5</v>
      </c>
      <c r="R43" s="163">
        <v>0.29799999999999999</v>
      </c>
      <c r="S43" s="163">
        <v>0.3175</v>
      </c>
      <c r="T43" s="171" t="s">
        <v>70</v>
      </c>
      <c r="U43" s="156">
        <v>0.39999999999999991</v>
      </c>
      <c r="V43" s="192">
        <v>30.4</v>
      </c>
    </row>
    <row r="44" spans="2:22" ht="25.5" customHeight="1" x14ac:dyDescent="0.2">
      <c r="B44" s="178" t="s">
        <v>163</v>
      </c>
      <c r="C44" s="173">
        <v>131</v>
      </c>
      <c r="D44" s="166">
        <v>489066.97</v>
      </c>
      <c r="E44" s="166">
        <v>5122608.38</v>
      </c>
      <c r="F44" s="166">
        <v>197.54</v>
      </c>
      <c r="G44" s="166">
        <v>489066.97</v>
      </c>
      <c r="H44" s="166">
        <v>5122608.38</v>
      </c>
      <c r="I44" s="166">
        <v>195.44</v>
      </c>
      <c r="J44" s="156">
        <v>2.1</v>
      </c>
      <c r="K44" s="185">
        <v>2.5</v>
      </c>
      <c r="L44" s="181" t="s">
        <v>72</v>
      </c>
      <c r="M44" s="170">
        <v>0.6</v>
      </c>
      <c r="N44" s="170">
        <v>0.5</v>
      </c>
      <c r="O44" s="173" t="s">
        <v>11</v>
      </c>
      <c r="P44" s="170">
        <v>378.5</v>
      </c>
      <c r="Q44" s="170">
        <v>399</v>
      </c>
      <c r="R44" s="163">
        <v>0.3785</v>
      </c>
      <c r="S44" s="163">
        <v>0.39900000000000002</v>
      </c>
      <c r="T44" s="171" t="s">
        <v>70</v>
      </c>
      <c r="U44" s="156">
        <v>0.39999999999999991</v>
      </c>
      <c r="V44" s="192">
        <v>31.5</v>
      </c>
    </row>
    <row r="45" spans="2:22" ht="25.5" customHeight="1" x14ac:dyDescent="0.2">
      <c r="B45" s="178" t="s">
        <v>164</v>
      </c>
      <c r="C45" s="173">
        <v>131</v>
      </c>
      <c r="D45" s="166">
        <v>489070.71</v>
      </c>
      <c r="E45" s="166">
        <v>5122605.03</v>
      </c>
      <c r="F45" s="166">
        <v>197.58</v>
      </c>
      <c r="G45" s="166">
        <v>489070.71</v>
      </c>
      <c r="H45" s="166">
        <v>5122605.03</v>
      </c>
      <c r="I45" s="166">
        <v>195.48000000000002</v>
      </c>
      <c r="J45" s="156">
        <v>2.1</v>
      </c>
      <c r="K45" s="185">
        <v>2.5</v>
      </c>
      <c r="L45" s="181" t="s">
        <v>72</v>
      </c>
      <c r="M45" s="170">
        <v>0.8</v>
      </c>
      <c r="N45" s="170">
        <v>0.5</v>
      </c>
      <c r="O45" s="173" t="s">
        <v>11</v>
      </c>
      <c r="P45" s="170">
        <v>519</v>
      </c>
      <c r="Q45" s="170">
        <v>542</v>
      </c>
      <c r="R45" s="163">
        <v>0.51900000000000002</v>
      </c>
      <c r="S45" s="163">
        <v>0.54200000000000004</v>
      </c>
      <c r="T45" s="171" t="s">
        <v>70</v>
      </c>
      <c r="U45" s="156">
        <v>0.39999999999999991</v>
      </c>
      <c r="V45" s="192">
        <v>33.01</v>
      </c>
    </row>
    <row r="46" spans="2:22" ht="25.5" customHeight="1" x14ac:dyDescent="0.2">
      <c r="B46" s="178" t="s">
        <v>165</v>
      </c>
      <c r="C46" s="173">
        <v>131</v>
      </c>
      <c r="D46" s="166">
        <v>489074.43</v>
      </c>
      <c r="E46" s="166">
        <v>5122601.75</v>
      </c>
      <c r="F46" s="166">
        <v>197.54</v>
      </c>
      <c r="G46" s="166">
        <v>489074.43</v>
      </c>
      <c r="H46" s="166">
        <v>5122601.75</v>
      </c>
      <c r="I46" s="166">
        <v>195.44</v>
      </c>
      <c r="J46" s="156">
        <v>2.1</v>
      </c>
      <c r="K46" s="185">
        <v>2.7</v>
      </c>
      <c r="L46" s="181" t="s">
        <v>72</v>
      </c>
      <c r="M46" s="170">
        <v>1</v>
      </c>
      <c r="N46" s="170">
        <v>0.5</v>
      </c>
      <c r="O46" s="173" t="s">
        <v>11</v>
      </c>
      <c r="P46" s="170">
        <v>809.5</v>
      </c>
      <c r="Q46" s="170">
        <v>822.5</v>
      </c>
      <c r="R46" s="163">
        <v>0.8095</v>
      </c>
      <c r="S46" s="163">
        <v>0.82250000000000001</v>
      </c>
      <c r="T46" s="171" t="s">
        <v>70</v>
      </c>
      <c r="U46" s="156">
        <v>0.60000000000000009</v>
      </c>
      <c r="V46" s="192">
        <v>34.700000000000003</v>
      </c>
    </row>
    <row r="47" spans="2:22" ht="25.5" customHeight="1" x14ac:dyDescent="0.2">
      <c r="B47" s="178" t="s">
        <v>166</v>
      </c>
      <c r="C47" s="173">
        <v>131</v>
      </c>
      <c r="D47" s="166">
        <v>489078.13</v>
      </c>
      <c r="E47" s="166">
        <v>5122598.3899999997</v>
      </c>
      <c r="F47" s="166">
        <v>197.63</v>
      </c>
      <c r="G47" s="166">
        <v>489078.13</v>
      </c>
      <c r="H47" s="166">
        <v>5122598.3899999997</v>
      </c>
      <c r="I47" s="166">
        <v>195.53</v>
      </c>
      <c r="J47" s="156">
        <v>2.1</v>
      </c>
      <c r="K47" s="185">
        <v>2.2999999999999998</v>
      </c>
      <c r="L47" s="181" t="s">
        <v>69</v>
      </c>
      <c r="M47" s="170">
        <v>0.2</v>
      </c>
      <c r="N47" s="170">
        <v>0.5</v>
      </c>
      <c r="O47" s="173" t="s">
        <v>11</v>
      </c>
      <c r="P47" s="170">
        <v>148</v>
      </c>
      <c r="Q47" s="170">
        <v>166.5</v>
      </c>
      <c r="R47" s="163">
        <v>0.14799999999999999</v>
      </c>
      <c r="S47" s="163">
        <v>0.16650000000000001</v>
      </c>
      <c r="T47" s="171" t="s">
        <v>70</v>
      </c>
      <c r="U47" s="156">
        <v>0.19999999999999973</v>
      </c>
      <c r="V47" s="192">
        <v>32.799999999999997</v>
      </c>
    </row>
    <row r="48" spans="2:22" ht="25.5" customHeight="1" x14ac:dyDescent="0.2">
      <c r="B48" s="178" t="s">
        <v>167</v>
      </c>
      <c r="C48" s="173">
        <v>131</v>
      </c>
      <c r="D48" s="166">
        <v>489081.86</v>
      </c>
      <c r="E48" s="166">
        <v>5122595.05</v>
      </c>
      <c r="F48" s="166">
        <v>197.8</v>
      </c>
      <c r="G48" s="166">
        <v>489081.86</v>
      </c>
      <c r="H48" s="166">
        <v>5122595.05</v>
      </c>
      <c r="I48" s="166">
        <v>195.70000000000002</v>
      </c>
      <c r="J48" s="156">
        <v>2.1</v>
      </c>
      <c r="K48" s="185">
        <v>2.4</v>
      </c>
      <c r="L48" s="181" t="s">
        <v>69</v>
      </c>
      <c r="M48" s="170">
        <v>0.4</v>
      </c>
      <c r="N48" s="170">
        <v>0.5</v>
      </c>
      <c r="O48" s="173" t="s">
        <v>11</v>
      </c>
      <c r="P48" s="170">
        <v>281.5</v>
      </c>
      <c r="Q48" s="170">
        <v>299.5</v>
      </c>
      <c r="R48" s="163">
        <v>0.28149999999999997</v>
      </c>
      <c r="S48" s="163">
        <v>0.29949999999999999</v>
      </c>
      <c r="T48" s="171" t="s">
        <v>70</v>
      </c>
      <c r="U48" s="156">
        <v>0.3</v>
      </c>
      <c r="V48" s="192">
        <v>33</v>
      </c>
    </row>
    <row r="49" spans="2:22" ht="25.5" customHeight="1" x14ac:dyDescent="0.2">
      <c r="B49" s="178" t="s">
        <v>168</v>
      </c>
      <c r="C49" s="173">
        <v>131</v>
      </c>
      <c r="D49" s="166">
        <v>489085.61</v>
      </c>
      <c r="E49" s="166">
        <v>5122591.71</v>
      </c>
      <c r="F49" s="166">
        <v>197.9</v>
      </c>
      <c r="G49" s="166">
        <v>489085.61</v>
      </c>
      <c r="H49" s="166">
        <v>5122591.71</v>
      </c>
      <c r="I49" s="166">
        <v>195.8</v>
      </c>
      <c r="J49" s="156">
        <v>2.1</v>
      </c>
      <c r="K49" s="185">
        <v>2.48</v>
      </c>
      <c r="L49" s="181" t="s">
        <v>69</v>
      </c>
      <c r="M49" s="170">
        <v>0.6</v>
      </c>
      <c r="N49" s="170">
        <v>0.32</v>
      </c>
      <c r="O49" s="173" t="s">
        <v>11</v>
      </c>
      <c r="P49" s="170">
        <v>769.5</v>
      </c>
      <c r="Q49" s="170">
        <v>787</v>
      </c>
      <c r="R49" s="163">
        <v>0.76949999999999996</v>
      </c>
      <c r="S49" s="163">
        <v>0.78700000000000003</v>
      </c>
      <c r="T49" s="171" t="s">
        <v>70</v>
      </c>
      <c r="U49" s="156">
        <v>0.38</v>
      </c>
      <c r="V49" s="192">
        <v>34.6</v>
      </c>
    </row>
    <row r="50" spans="2:22" ht="25.5" customHeight="1" x14ac:dyDescent="0.2">
      <c r="B50" s="177" t="s">
        <v>169</v>
      </c>
      <c r="C50" s="173">
        <v>131</v>
      </c>
      <c r="D50" s="166">
        <v>489089.3</v>
      </c>
      <c r="E50" s="187">
        <v>5122588.3499999996</v>
      </c>
      <c r="F50" s="166">
        <v>198.07</v>
      </c>
      <c r="G50" s="166">
        <v>489089.3</v>
      </c>
      <c r="H50" s="187">
        <v>5122588.3499999996</v>
      </c>
      <c r="I50" s="166">
        <v>195.97</v>
      </c>
      <c r="J50" s="156">
        <v>2.1</v>
      </c>
      <c r="K50" s="185">
        <v>2.5</v>
      </c>
      <c r="L50" s="181" t="s">
        <v>69</v>
      </c>
      <c r="M50" s="170">
        <v>0.8</v>
      </c>
      <c r="N50" s="170">
        <v>0.5</v>
      </c>
      <c r="O50" s="173" t="s">
        <v>11</v>
      </c>
      <c r="P50" s="170">
        <v>740.5</v>
      </c>
      <c r="Q50" s="170">
        <v>756</v>
      </c>
      <c r="R50" s="163">
        <v>0.74050000000000005</v>
      </c>
      <c r="S50" s="163">
        <v>0.75600000000000001</v>
      </c>
      <c r="T50" s="171" t="s">
        <v>70</v>
      </c>
      <c r="U50" s="156">
        <v>0.39999999999999991</v>
      </c>
      <c r="V50" s="192">
        <v>35.5</v>
      </c>
    </row>
    <row r="51" spans="2:22" ht="25.5" customHeight="1" x14ac:dyDescent="0.2">
      <c r="B51" s="174" t="s">
        <v>170</v>
      </c>
      <c r="C51" s="173">
        <v>131</v>
      </c>
      <c r="D51" s="166">
        <v>489126.55</v>
      </c>
      <c r="E51" s="166">
        <v>5122555.03</v>
      </c>
      <c r="F51" s="166">
        <v>198.66</v>
      </c>
      <c r="G51" s="166">
        <v>489089.3</v>
      </c>
      <c r="H51" s="187">
        <v>5122588.3499999996</v>
      </c>
      <c r="I51" s="166">
        <v>196.56</v>
      </c>
      <c r="J51" s="156">
        <v>2.1</v>
      </c>
      <c r="K51" s="185">
        <v>2.52</v>
      </c>
      <c r="L51" s="181" t="s">
        <v>69</v>
      </c>
      <c r="M51" s="170">
        <v>0.8</v>
      </c>
      <c r="N51" s="170">
        <v>0.5</v>
      </c>
      <c r="O51" s="173" t="s">
        <v>11</v>
      </c>
      <c r="P51" s="170">
        <v>722.7</v>
      </c>
      <c r="Q51" s="170">
        <v>735</v>
      </c>
      <c r="R51" s="163">
        <v>0.72270000000000001</v>
      </c>
      <c r="S51" s="163">
        <v>0.73499999999999999</v>
      </c>
      <c r="T51" s="171" t="s">
        <v>70</v>
      </c>
      <c r="U51" s="156">
        <v>0.42</v>
      </c>
      <c r="V51" s="192">
        <v>34.700000000000003</v>
      </c>
    </row>
    <row r="52" spans="2:22" ht="25.5" customHeight="1" thickBot="1" x14ac:dyDescent="0.25">
      <c r="B52" s="180" t="s">
        <v>171</v>
      </c>
      <c r="C52" s="167">
        <v>131</v>
      </c>
      <c r="D52" s="165">
        <v>489130.32</v>
      </c>
      <c r="E52" s="165">
        <v>5122551.7</v>
      </c>
      <c r="F52" s="165">
        <v>198.61</v>
      </c>
      <c r="G52" s="165">
        <v>489089.3</v>
      </c>
      <c r="H52" s="169">
        <v>5122588.3499999996</v>
      </c>
      <c r="I52" s="165">
        <v>196.51</v>
      </c>
      <c r="J52" s="186">
        <v>2.1</v>
      </c>
      <c r="K52" s="183">
        <v>2.4500000000000002</v>
      </c>
      <c r="L52" s="179" t="s">
        <v>69</v>
      </c>
      <c r="M52" s="168">
        <v>0.6</v>
      </c>
      <c r="N52" s="168">
        <v>0.5</v>
      </c>
      <c r="O52" s="167" t="s">
        <v>11</v>
      </c>
      <c r="P52" s="168">
        <v>615.04999999999995</v>
      </c>
      <c r="Q52" s="168">
        <v>631.04999999999995</v>
      </c>
      <c r="R52" s="172">
        <v>0.61504999999999999</v>
      </c>
      <c r="S52" s="172">
        <v>0.63105</v>
      </c>
      <c r="T52" s="175" t="s">
        <v>70</v>
      </c>
      <c r="U52" s="186">
        <v>0.35</v>
      </c>
      <c r="V52" s="186">
        <v>33.4</v>
      </c>
    </row>
  </sheetData>
  <mergeCells count="5">
    <mergeCell ref="B2:B4"/>
    <mergeCell ref="D2:I2"/>
    <mergeCell ref="T2:U2"/>
    <mergeCell ref="T3:U3"/>
    <mergeCell ref="T4:U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O47"/>
  <sheetViews>
    <sheetView workbookViewId="0"/>
  </sheetViews>
  <sheetFormatPr defaultRowHeight="15" x14ac:dyDescent="0.25"/>
  <cols>
    <col min="1" max="16384" width="9.140625" style="197"/>
  </cols>
  <sheetData>
    <row r="2" spans="2:15" x14ac:dyDescent="0.25">
      <c r="B2" s="360" t="s">
        <v>178</v>
      </c>
      <c r="C2" s="360"/>
      <c r="D2" s="360"/>
      <c r="E2" s="360"/>
      <c r="F2" s="360"/>
      <c r="G2" s="360"/>
      <c r="H2" s="360"/>
      <c r="I2" s="360"/>
      <c r="J2" s="360"/>
    </row>
    <row r="3" spans="2:15" x14ac:dyDescent="0.25">
      <c r="B3" s="360"/>
      <c r="C3" s="360"/>
      <c r="D3" s="360"/>
      <c r="E3" s="360"/>
      <c r="F3" s="360"/>
      <c r="G3" s="360"/>
      <c r="H3" s="360"/>
      <c r="I3" s="360"/>
      <c r="J3" s="360"/>
    </row>
    <row r="4" spans="2:15" x14ac:dyDescent="0.25">
      <c r="B4" s="63"/>
      <c r="C4" s="63"/>
      <c r="D4" s="63"/>
      <c r="E4" s="63"/>
      <c r="F4" s="63"/>
      <c r="G4" s="63"/>
      <c r="H4" s="63"/>
      <c r="I4" s="63"/>
      <c r="J4" s="63"/>
    </row>
    <row r="5" spans="2:15" x14ac:dyDescent="0.25">
      <c r="B5" s="198" t="s">
        <v>179</v>
      </c>
      <c r="C5" s="63"/>
      <c r="D5" s="63"/>
      <c r="E5" s="63"/>
      <c r="F5" s="63"/>
      <c r="G5" s="63"/>
      <c r="H5" s="63"/>
      <c r="I5" s="63"/>
      <c r="J5" s="198" t="s">
        <v>204</v>
      </c>
    </row>
    <row r="6" spans="2:15" x14ac:dyDescent="0.25">
      <c r="B6" s="63"/>
      <c r="C6" s="63"/>
      <c r="D6" s="63"/>
      <c r="E6" s="63"/>
      <c r="F6" s="63"/>
      <c r="G6" s="63"/>
      <c r="H6" s="63"/>
      <c r="I6" s="63"/>
      <c r="J6" s="63"/>
    </row>
    <row r="7" spans="2:15" x14ac:dyDescent="0.25">
      <c r="B7" s="63"/>
      <c r="C7" s="63"/>
      <c r="D7" s="63"/>
      <c r="E7" s="63"/>
      <c r="F7" s="63"/>
      <c r="G7" s="63"/>
      <c r="H7" s="63"/>
      <c r="I7" s="63"/>
      <c r="J7" s="63"/>
    </row>
    <row r="8" spans="2:15" x14ac:dyDescent="0.25">
      <c r="B8" s="361" t="s">
        <v>180</v>
      </c>
      <c r="C8" s="361"/>
      <c r="D8" s="361"/>
      <c r="E8" s="361"/>
      <c r="F8" s="361"/>
      <c r="G8" s="361"/>
      <c r="H8" s="63"/>
      <c r="I8" s="63"/>
      <c r="J8" s="361" t="s">
        <v>180</v>
      </c>
      <c r="K8" s="361"/>
      <c r="L8" s="361"/>
      <c r="M8" s="361"/>
      <c r="N8" s="361"/>
      <c r="O8" s="361"/>
    </row>
    <row r="9" spans="2:15" x14ac:dyDescent="0.25">
      <c r="B9" s="362" t="s">
        <v>181</v>
      </c>
      <c r="C9" s="362"/>
      <c r="D9" s="362"/>
      <c r="E9" s="362"/>
      <c r="F9" s="362" t="s">
        <v>179</v>
      </c>
      <c r="G9" s="362"/>
      <c r="H9" s="63"/>
      <c r="I9" s="63"/>
      <c r="J9" s="362" t="s">
        <v>181</v>
      </c>
      <c r="K9" s="362"/>
      <c r="L9" s="362"/>
      <c r="M9" s="362"/>
      <c r="N9" s="362" t="s">
        <v>204</v>
      </c>
      <c r="O9" s="362"/>
    </row>
    <row r="10" spans="2:15" ht="15.75" x14ac:dyDescent="0.25">
      <c r="B10" s="332" t="s">
        <v>205</v>
      </c>
      <c r="C10" s="332"/>
      <c r="D10" s="332"/>
      <c r="E10" s="332"/>
      <c r="F10" s="362" t="s">
        <v>182</v>
      </c>
      <c r="G10" s="362"/>
      <c r="H10" s="63"/>
      <c r="I10" s="63"/>
      <c r="J10" s="332" t="s">
        <v>205</v>
      </c>
      <c r="K10" s="332"/>
      <c r="L10" s="332"/>
      <c r="M10" s="332"/>
    </row>
    <row r="11" spans="2:15" x14ac:dyDescent="0.25">
      <c r="B11" s="332" t="s">
        <v>183</v>
      </c>
      <c r="C11" s="332"/>
      <c r="D11" s="332"/>
      <c r="E11" s="332"/>
      <c r="F11" s="362" t="s">
        <v>184</v>
      </c>
      <c r="G11" s="362"/>
      <c r="H11" s="63"/>
      <c r="I11" s="63"/>
      <c r="J11" s="332" t="s">
        <v>183</v>
      </c>
      <c r="K11" s="332"/>
      <c r="L11" s="332"/>
      <c r="M11" s="332"/>
    </row>
    <row r="12" spans="2:15" x14ac:dyDescent="0.25">
      <c r="B12" s="332" t="s">
        <v>185</v>
      </c>
      <c r="C12" s="332"/>
      <c r="D12" s="332"/>
      <c r="E12" s="332"/>
      <c r="F12" s="362">
        <v>984</v>
      </c>
      <c r="G12" s="362"/>
      <c r="H12" s="63"/>
      <c r="I12" s="63"/>
      <c r="J12" s="332" t="s">
        <v>185</v>
      </c>
      <c r="K12" s="332"/>
      <c r="L12" s="332"/>
      <c r="M12" s="332"/>
    </row>
    <row r="13" spans="2:15" x14ac:dyDescent="0.25">
      <c r="B13" s="332" t="s">
        <v>186</v>
      </c>
      <c r="C13" s="332"/>
      <c r="D13" s="332"/>
      <c r="E13" s="332"/>
      <c r="F13" s="362" t="s">
        <v>187</v>
      </c>
      <c r="G13" s="362"/>
      <c r="H13" s="63"/>
      <c r="I13" s="63"/>
      <c r="J13" s="332" t="s">
        <v>186</v>
      </c>
      <c r="K13" s="332"/>
      <c r="L13" s="332"/>
      <c r="M13" s="332"/>
    </row>
    <row r="14" spans="2:15" ht="15.75" x14ac:dyDescent="0.25">
      <c r="B14" s="332" t="s">
        <v>206</v>
      </c>
      <c r="C14" s="332"/>
      <c r="D14" s="332"/>
      <c r="E14" s="332"/>
      <c r="F14" s="362">
        <v>2194</v>
      </c>
      <c r="G14" s="362"/>
      <c r="H14" s="63"/>
      <c r="I14" s="63"/>
      <c r="J14" s="332" t="s">
        <v>206</v>
      </c>
      <c r="K14" s="332"/>
      <c r="L14" s="332"/>
      <c r="M14" s="332"/>
    </row>
    <row r="15" spans="2:15" x14ac:dyDescent="0.25">
      <c r="B15" s="332" t="s">
        <v>188</v>
      </c>
      <c r="C15" s="332"/>
      <c r="D15" s="332"/>
      <c r="E15" s="332"/>
      <c r="F15" s="362" t="s">
        <v>189</v>
      </c>
      <c r="G15" s="362"/>
      <c r="H15" s="63"/>
      <c r="I15" s="63"/>
      <c r="J15" s="332" t="s">
        <v>188</v>
      </c>
      <c r="K15" s="332"/>
      <c r="L15" s="332"/>
      <c r="M15" s="332"/>
    </row>
    <row r="16" spans="2:15" x14ac:dyDescent="0.25">
      <c r="B16" s="332" t="s">
        <v>190</v>
      </c>
      <c r="C16" s="332"/>
      <c r="D16" s="332"/>
      <c r="E16" s="332"/>
      <c r="F16" s="362" t="s">
        <v>191</v>
      </c>
      <c r="G16" s="362"/>
      <c r="H16" s="63"/>
      <c r="I16" s="63"/>
      <c r="J16" s="332" t="s">
        <v>190</v>
      </c>
      <c r="K16" s="332"/>
      <c r="L16" s="332"/>
      <c r="M16" s="332"/>
    </row>
    <row r="17" spans="2:15" x14ac:dyDescent="0.25">
      <c r="B17" s="63"/>
      <c r="C17" s="63"/>
      <c r="D17" s="63"/>
      <c r="E17" s="63"/>
      <c r="F17" s="63"/>
      <c r="G17" s="63"/>
      <c r="H17" s="63"/>
      <c r="I17" s="63"/>
      <c r="J17" s="332" t="s">
        <v>200</v>
      </c>
      <c r="K17" s="332"/>
      <c r="L17" s="332"/>
      <c r="M17" s="332"/>
      <c r="N17" s="362"/>
      <c r="O17" s="362"/>
    </row>
    <row r="18" spans="2:15" x14ac:dyDescent="0.25">
      <c r="B18" s="63"/>
      <c r="C18" s="63"/>
      <c r="D18" s="63"/>
      <c r="E18" s="63"/>
      <c r="F18" s="63"/>
      <c r="G18" s="63"/>
      <c r="H18" s="63"/>
      <c r="I18" s="63"/>
      <c r="J18" s="63"/>
    </row>
    <row r="19" spans="2:15" x14ac:dyDescent="0.25">
      <c r="B19" s="331" t="s">
        <v>192</v>
      </c>
      <c r="C19" s="331"/>
      <c r="D19" s="63"/>
      <c r="E19" s="63"/>
      <c r="F19" s="63"/>
      <c r="G19" s="63"/>
      <c r="H19" s="63"/>
      <c r="I19" s="63"/>
      <c r="J19" s="198" t="s">
        <v>203</v>
      </c>
    </row>
    <row r="20" spans="2:15" x14ac:dyDescent="0.25">
      <c r="B20" s="63"/>
      <c r="C20" s="63"/>
      <c r="D20" s="63"/>
      <c r="E20" s="63"/>
      <c r="F20" s="63"/>
      <c r="G20" s="63"/>
      <c r="H20" s="63"/>
      <c r="I20" s="63"/>
      <c r="J20" s="63"/>
    </row>
    <row r="21" spans="2:15" x14ac:dyDescent="0.25">
      <c r="B21" s="63"/>
      <c r="C21" s="63"/>
      <c r="D21" s="63"/>
      <c r="E21" s="63"/>
      <c r="F21" s="63"/>
      <c r="G21" s="63"/>
      <c r="H21" s="63"/>
      <c r="I21" s="63"/>
      <c r="J21" s="63"/>
    </row>
    <row r="22" spans="2:15" x14ac:dyDescent="0.25">
      <c r="B22" s="361" t="s">
        <v>180</v>
      </c>
      <c r="C22" s="361"/>
      <c r="D22" s="361"/>
      <c r="E22" s="361"/>
      <c r="F22" s="361"/>
      <c r="G22" s="361"/>
      <c r="H22" s="63"/>
      <c r="I22" s="63"/>
      <c r="J22" s="361" t="s">
        <v>180</v>
      </c>
      <c r="K22" s="361"/>
      <c r="L22" s="361"/>
      <c r="M22" s="361"/>
      <c r="N22" s="361"/>
      <c r="O22" s="361"/>
    </row>
    <row r="23" spans="2:15" x14ac:dyDescent="0.25">
      <c r="B23" s="362" t="s">
        <v>181</v>
      </c>
      <c r="C23" s="362"/>
      <c r="D23" s="362"/>
      <c r="E23" s="362"/>
      <c r="F23" s="362" t="s">
        <v>192</v>
      </c>
      <c r="G23" s="362"/>
      <c r="H23" s="63"/>
      <c r="I23" s="63"/>
      <c r="J23" s="362" t="s">
        <v>181</v>
      </c>
      <c r="K23" s="362"/>
      <c r="L23" s="362"/>
      <c r="M23" s="362"/>
      <c r="N23" s="362" t="s">
        <v>203</v>
      </c>
      <c r="O23" s="362"/>
    </row>
    <row r="24" spans="2:15" ht="15.75" x14ac:dyDescent="0.25">
      <c r="B24" s="332" t="s">
        <v>207</v>
      </c>
      <c r="C24" s="332"/>
      <c r="D24" s="332"/>
      <c r="E24" s="332"/>
      <c r="F24" s="362">
        <v>0.95</v>
      </c>
      <c r="G24" s="362"/>
      <c r="H24" s="63"/>
      <c r="I24" s="63"/>
      <c r="J24" s="332" t="s">
        <v>205</v>
      </c>
      <c r="K24" s="332"/>
      <c r="L24" s="332"/>
      <c r="M24" s="332"/>
    </row>
    <row r="25" spans="2:15" x14ac:dyDescent="0.25">
      <c r="B25" s="332" t="s">
        <v>183</v>
      </c>
      <c r="C25" s="332"/>
      <c r="D25" s="332"/>
      <c r="E25" s="332"/>
      <c r="F25" s="362">
        <v>4500</v>
      </c>
      <c r="G25" s="362"/>
      <c r="H25" s="63"/>
      <c r="I25" s="63"/>
      <c r="J25" s="332" t="s">
        <v>183</v>
      </c>
      <c r="K25" s="332"/>
      <c r="L25" s="332"/>
      <c r="M25" s="332"/>
    </row>
    <row r="26" spans="2:15" x14ac:dyDescent="0.25">
      <c r="B26" s="332" t="s">
        <v>193</v>
      </c>
      <c r="C26" s="332"/>
      <c r="D26" s="332"/>
      <c r="E26" s="332"/>
      <c r="F26" s="362" t="s">
        <v>194</v>
      </c>
      <c r="G26" s="362"/>
      <c r="H26" s="63"/>
      <c r="I26" s="63"/>
      <c r="J26" s="332" t="s">
        <v>185</v>
      </c>
      <c r="K26" s="332"/>
      <c r="L26" s="332"/>
      <c r="M26" s="332"/>
    </row>
    <row r="27" spans="2:15" x14ac:dyDescent="0.25">
      <c r="B27" s="332" t="s">
        <v>185</v>
      </c>
      <c r="C27" s="332"/>
      <c r="D27" s="332"/>
      <c r="E27" s="332"/>
      <c r="F27" s="362">
        <v>900</v>
      </c>
      <c r="G27" s="362"/>
      <c r="H27" s="63"/>
      <c r="I27" s="63"/>
      <c r="J27" s="332" t="s">
        <v>186</v>
      </c>
      <c r="K27" s="332"/>
      <c r="L27" s="332"/>
      <c r="M27" s="332"/>
    </row>
    <row r="28" spans="2:15" ht="15.75" x14ac:dyDescent="0.25">
      <c r="B28" s="332" t="s">
        <v>188</v>
      </c>
      <c r="C28" s="332"/>
      <c r="D28" s="332"/>
      <c r="E28" s="332"/>
      <c r="F28" s="362" t="s">
        <v>195</v>
      </c>
      <c r="G28" s="362"/>
      <c r="H28" s="63"/>
      <c r="I28" s="63"/>
      <c r="J28" s="332" t="s">
        <v>206</v>
      </c>
      <c r="K28" s="332"/>
      <c r="L28" s="332"/>
      <c r="M28" s="332"/>
    </row>
    <row r="29" spans="2:15" x14ac:dyDescent="0.25">
      <c r="B29" s="332" t="s">
        <v>196</v>
      </c>
      <c r="C29" s="332"/>
      <c r="D29" s="332"/>
      <c r="E29" s="332"/>
      <c r="F29" s="362" t="s">
        <v>197</v>
      </c>
      <c r="G29" s="362"/>
      <c r="H29" s="63"/>
      <c r="I29" s="63"/>
      <c r="J29" s="332" t="s">
        <v>188</v>
      </c>
      <c r="K29" s="332"/>
      <c r="L29" s="332"/>
      <c r="M29" s="332"/>
    </row>
    <row r="30" spans="2:15" x14ac:dyDescent="0.25">
      <c r="B30" s="332" t="s">
        <v>198</v>
      </c>
      <c r="C30" s="332"/>
      <c r="D30" s="332"/>
      <c r="E30" s="332"/>
      <c r="F30" s="362" t="s">
        <v>199</v>
      </c>
      <c r="G30" s="362"/>
      <c r="H30" s="63"/>
      <c r="I30" s="63"/>
      <c r="J30" s="332" t="s">
        <v>190</v>
      </c>
      <c r="K30" s="332"/>
      <c r="L30" s="332"/>
      <c r="M30" s="332"/>
    </row>
    <row r="31" spans="2:15" x14ac:dyDescent="0.25">
      <c r="B31" s="332" t="s">
        <v>200</v>
      </c>
      <c r="C31" s="332"/>
      <c r="D31" s="332"/>
      <c r="E31" s="332"/>
      <c r="F31" s="362" t="s">
        <v>201</v>
      </c>
      <c r="G31" s="362"/>
      <c r="H31" s="63"/>
      <c r="I31" s="63"/>
      <c r="J31" s="332" t="s">
        <v>200</v>
      </c>
      <c r="K31" s="332"/>
      <c r="L31" s="332"/>
      <c r="M31" s="332"/>
      <c r="N31" s="362"/>
      <c r="O31" s="362"/>
    </row>
    <row r="32" spans="2:15" x14ac:dyDescent="0.25">
      <c r="B32" s="63"/>
      <c r="C32" s="63"/>
      <c r="D32" s="63"/>
      <c r="E32" s="63"/>
      <c r="F32" s="63"/>
      <c r="G32" s="63"/>
      <c r="H32" s="63"/>
      <c r="I32" s="63"/>
      <c r="J32" s="63"/>
    </row>
    <row r="33" spans="2:10" x14ac:dyDescent="0.25">
      <c r="B33" s="63"/>
      <c r="C33" s="63"/>
      <c r="D33" s="63"/>
      <c r="E33" s="63"/>
      <c r="F33" s="63"/>
      <c r="G33" s="63"/>
      <c r="H33" s="63"/>
      <c r="I33" s="63"/>
      <c r="J33" s="63"/>
    </row>
    <row r="34" spans="2:10" x14ac:dyDescent="0.25">
      <c r="B34" s="331" t="s">
        <v>74</v>
      </c>
      <c r="C34" s="331"/>
      <c r="D34" s="63"/>
      <c r="E34" s="63"/>
      <c r="F34" s="63"/>
      <c r="G34" s="63"/>
      <c r="H34" s="63"/>
      <c r="I34" s="63"/>
      <c r="J34" s="63"/>
    </row>
    <row r="35" spans="2:10" x14ac:dyDescent="0.25">
      <c r="B35" s="63"/>
      <c r="C35" s="63"/>
      <c r="D35" s="63"/>
      <c r="E35" s="63"/>
      <c r="F35" s="63"/>
      <c r="G35" s="63"/>
      <c r="H35" s="63"/>
      <c r="I35" s="63"/>
      <c r="J35" s="63"/>
    </row>
    <row r="36" spans="2:10" x14ac:dyDescent="0.25">
      <c r="B36" s="63"/>
      <c r="C36" s="63"/>
      <c r="D36" s="63"/>
      <c r="E36" s="63"/>
      <c r="F36" s="63"/>
      <c r="G36" s="63"/>
      <c r="H36" s="63"/>
      <c r="I36" s="63"/>
      <c r="J36" s="63"/>
    </row>
    <row r="37" spans="2:10" x14ac:dyDescent="0.25">
      <c r="B37" s="361" t="s">
        <v>180</v>
      </c>
      <c r="C37" s="361"/>
      <c r="D37" s="361"/>
      <c r="E37" s="361"/>
      <c r="F37" s="361"/>
      <c r="G37" s="361"/>
      <c r="H37" s="63"/>
      <c r="I37" s="63"/>
      <c r="J37" s="63"/>
    </row>
    <row r="38" spans="2:10" x14ac:dyDescent="0.25">
      <c r="B38" s="362" t="s">
        <v>181</v>
      </c>
      <c r="C38" s="362"/>
      <c r="D38" s="362"/>
      <c r="E38" s="362"/>
      <c r="F38" s="362"/>
      <c r="G38" s="362"/>
      <c r="H38" s="63"/>
      <c r="I38" s="63"/>
      <c r="J38" s="63"/>
    </row>
    <row r="39" spans="2:10" ht="15.75" x14ac:dyDescent="0.25">
      <c r="B39" s="332" t="s">
        <v>207</v>
      </c>
      <c r="C39" s="332"/>
      <c r="D39" s="332"/>
      <c r="E39" s="332"/>
      <c r="F39" s="362">
        <v>1.38</v>
      </c>
      <c r="G39" s="362"/>
      <c r="H39" s="63"/>
      <c r="I39" s="63"/>
      <c r="J39" s="63"/>
    </row>
    <row r="40" spans="2:10" x14ac:dyDescent="0.25">
      <c r="B40" s="332" t="s">
        <v>183</v>
      </c>
      <c r="C40" s="332"/>
      <c r="D40" s="332"/>
      <c r="E40" s="332"/>
      <c r="F40" s="362">
        <v>6200</v>
      </c>
      <c r="G40" s="362"/>
      <c r="H40" s="63"/>
      <c r="I40" s="63"/>
      <c r="J40" s="63"/>
    </row>
    <row r="41" spans="2:10" x14ac:dyDescent="0.25">
      <c r="B41" s="332" t="s">
        <v>193</v>
      </c>
      <c r="C41" s="332"/>
      <c r="D41" s="332"/>
      <c r="E41" s="332"/>
      <c r="F41" s="362">
        <v>4627</v>
      </c>
      <c r="G41" s="362"/>
      <c r="H41" s="63"/>
      <c r="I41" s="63"/>
      <c r="J41" s="63"/>
    </row>
    <row r="42" spans="2:10" x14ac:dyDescent="0.25">
      <c r="B42" s="332" t="s">
        <v>185</v>
      </c>
      <c r="C42" s="332"/>
      <c r="D42" s="332"/>
      <c r="E42" s="332"/>
      <c r="F42" s="362">
        <v>861</v>
      </c>
      <c r="G42" s="362"/>
      <c r="H42" s="63"/>
      <c r="I42" s="63"/>
      <c r="J42" s="63"/>
    </row>
    <row r="43" spans="2:10" x14ac:dyDescent="0.25">
      <c r="B43" s="332" t="s">
        <v>188</v>
      </c>
      <c r="C43" s="332"/>
      <c r="D43" s="332"/>
      <c r="E43" s="332"/>
      <c r="F43" s="362">
        <v>6</v>
      </c>
      <c r="G43" s="362"/>
      <c r="H43" s="63"/>
      <c r="I43" s="63"/>
      <c r="J43" s="63"/>
    </row>
    <row r="44" spans="2:10" x14ac:dyDescent="0.25">
      <c r="B44" s="332" t="s">
        <v>196</v>
      </c>
      <c r="C44" s="332"/>
      <c r="D44" s="332"/>
      <c r="E44" s="332"/>
      <c r="F44" s="362"/>
      <c r="G44" s="362"/>
      <c r="H44" s="63"/>
      <c r="I44" s="63"/>
      <c r="J44" s="63"/>
    </row>
    <row r="45" spans="2:10" x14ac:dyDescent="0.25">
      <c r="B45" s="332" t="s">
        <v>198</v>
      </c>
      <c r="C45" s="332"/>
      <c r="D45" s="332"/>
      <c r="E45" s="332"/>
      <c r="F45" s="362" t="s">
        <v>202</v>
      </c>
      <c r="G45" s="362"/>
      <c r="H45" s="63"/>
      <c r="I45" s="63"/>
      <c r="J45" s="63"/>
    </row>
    <row r="46" spans="2:10" x14ac:dyDescent="0.25">
      <c r="B46" s="332" t="s">
        <v>200</v>
      </c>
      <c r="C46" s="332"/>
      <c r="D46" s="332"/>
      <c r="E46" s="332"/>
      <c r="F46" s="362" t="s">
        <v>201</v>
      </c>
      <c r="G46" s="362"/>
      <c r="H46" s="63"/>
      <c r="I46" s="63"/>
      <c r="J46" s="63"/>
    </row>
    <row r="47" spans="2:10" x14ac:dyDescent="0.25">
      <c r="B47" s="63"/>
      <c r="C47" s="63"/>
      <c r="D47" s="63"/>
      <c r="E47" s="63"/>
      <c r="F47" s="63"/>
      <c r="G47" s="63"/>
      <c r="H47" s="63"/>
      <c r="I47" s="63"/>
      <c r="J47" s="63"/>
    </row>
  </sheetData>
  <mergeCells count="82">
    <mergeCell ref="J29:M29"/>
    <mergeCell ref="J24:M24"/>
    <mergeCell ref="J25:M25"/>
    <mergeCell ref="J26:M26"/>
    <mergeCell ref="J27:M27"/>
    <mergeCell ref="J28:M28"/>
    <mergeCell ref="J11:M11"/>
    <mergeCell ref="J12:M12"/>
    <mergeCell ref="J13:M13"/>
    <mergeCell ref="J14:M14"/>
    <mergeCell ref="J15:M15"/>
    <mergeCell ref="B46:E46"/>
    <mergeCell ref="F46:G46"/>
    <mergeCell ref="B42:E42"/>
    <mergeCell ref="F42:G42"/>
    <mergeCell ref="B43:E43"/>
    <mergeCell ref="F43:G43"/>
    <mergeCell ref="B44:E44"/>
    <mergeCell ref="F44:G44"/>
    <mergeCell ref="J22:O22"/>
    <mergeCell ref="J23:M23"/>
    <mergeCell ref="N23:O23"/>
    <mergeCell ref="J16:M16"/>
    <mergeCell ref="B45:E45"/>
    <mergeCell ref="F45:G45"/>
    <mergeCell ref="B39:E39"/>
    <mergeCell ref="F39:G39"/>
    <mergeCell ref="B40:E40"/>
    <mergeCell ref="F40:G40"/>
    <mergeCell ref="B41:E41"/>
    <mergeCell ref="J30:M30"/>
    <mergeCell ref="J17:M17"/>
    <mergeCell ref="N17:O17"/>
    <mergeCell ref="J31:M31"/>
    <mergeCell ref="N31:O31"/>
    <mergeCell ref="F41:G41"/>
    <mergeCell ref="B31:E31"/>
    <mergeCell ref="F31:G31"/>
    <mergeCell ref="B34:C34"/>
    <mergeCell ref="B37:G37"/>
    <mergeCell ref="B38:E38"/>
    <mergeCell ref="F38:G38"/>
    <mergeCell ref="B28:E28"/>
    <mergeCell ref="F28:G28"/>
    <mergeCell ref="B29:E29"/>
    <mergeCell ref="F29:G29"/>
    <mergeCell ref="B30:E30"/>
    <mergeCell ref="F30:G30"/>
    <mergeCell ref="B25:E25"/>
    <mergeCell ref="F25:G25"/>
    <mergeCell ref="B26:E26"/>
    <mergeCell ref="F26:G26"/>
    <mergeCell ref="B27:E27"/>
    <mergeCell ref="F27:G27"/>
    <mergeCell ref="B19:C19"/>
    <mergeCell ref="B22:G22"/>
    <mergeCell ref="B23:E23"/>
    <mergeCell ref="F23:G23"/>
    <mergeCell ref="B24:E24"/>
    <mergeCell ref="F24:G24"/>
    <mergeCell ref="B14:E14"/>
    <mergeCell ref="F14:G14"/>
    <mergeCell ref="B15:E15"/>
    <mergeCell ref="F15:G15"/>
    <mergeCell ref="B16:E16"/>
    <mergeCell ref="F16:G16"/>
    <mergeCell ref="B11:E11"/>
    <mergeCell ref="F11:G11"/>
    <mergeCell ref="B12:E12"/>
    <mergeCell ref="F12:G12"/>
    <mergeCell ref="B13:E13"/>
    <mergeCell ref="F13:G13"/>
    <mergeCell ref="B2:J3"/>
    <mergeCell ref="B8:G8"/>
    <mergeCell ref="B9:E9"/>
    <mergeCell ref="F9:G9"/>
    <mergeCell ref="B10:E10"/>
    <mergeCell ref="F10:G10"/>
    <mergeCell ref="J10:M10"/>
    <mergeCell ref="J8:O8"/>
    <mergeCell ref="J9:M9"/>
    <mergeCell ref="N9:O9"/>
  </mergeCells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:AG26"/>
  <sheetViews>
    <sheetView topLeftCell="J73" zoomScaleNormal="100" workbookViewId="0">
      <selection activeCell="AE98" sqref="AE98"/>
    </sheetView>
  </sheetViews>
  <sheetFormatPr defaultRowHeight="12.75" x14ac:dyDescent="0.25"/>
  <cols>
    <col min="1" max="1" width="9.140625" style="63"/>
    <col min="2" max="2" width="8.42578125" style="63" customWidth="1"/>
    <col min="3" max="3" width="8.7109375" style="63" customWidth="1"/>
    <col min="4" max="5" width="10.42578125" style="63" bestFit="1" customWidth="1"/>
    <col min="6" max="6" width="7" style="63" bestFit="1" customWidth="1"/>
    <col min="7" max="8" width="10.42578125" style="63" bestFit="1" customWidth="1"/>
    <col min="9" max="9" width="6.42578125" style="63" bestFit="1" customWidth="1"/>
    <col min="10" max="10" width="8.5703125" style="63" customWidth="1"/>
    <col min="11" max="11" width="13.28515625" style="63" bestFit="1" customWidth="1"/>
    <col min="12" max="12" width="12.140625" style="63" bestFit="1" customWidth="1"/>
    <col min="13" max="13" width="10.140625" style="63" customWidth="1"/>
    <col min="14" max="14" width="7.85546875" style="63" customWidth="1"/>
    <col min="15" max="15" width="9.85546875" style="63" customWidth="1"/>
    <col min="16" max="16" width="9.7109375" style="63" customWidth="1"/>
    <col min="17" max="17" width="12.5703125" style="63" customWidth="1"/>
    <col min="18" max="18" width="10" style="63" customWidth="1"/>
    <col min="19" max="19" width="11.85546875" style="63" customWidth="1"/>
    <col min="20" max="20" width="17.140625" style="63" bestFit="1" customWidth="1"/>
    <col min="21" max="21" width="4.42578125" style="63" bestFit="1" customWidth="1"/>
    <col min="22" max="22" width="12.7109375" style="63" customWidth="1"/>
    <col min="23" max="16384" width="9.140625" style="63"/>
  </cols>
  <sheetData>
    <row r="3" spans="2:23" ht="15" customHeight="1" x14ac:dyDescent="0.25"/>
    <row r="5" spans="2:23" ht="15.75" thickBot="1" x14ac:dyDescent="0.3">
      <c r="O5" s="34"/>
      <c r="U5" s="34"/>
    </row>
    <row r="6" spans="2:23" ht="39" thickBot="1" x14ac:dyDescent="0.3">
      <c r="B6" s="337" t="s">
        <v>2</v>
      </c>
      <c r="C6" s="195" t="s">
        <v>77</v>
      </c>
      <c r="D6" s="337" t="s">
        <v>3</v>
      </c>
      <c r="E6" s="337"/>
      <c r="F6" s="337"/>
      <c r="G6" s="337"/>
      <c r="H6" s="337"/>
      <c r="I6" s="337"/>
      <c r="J6" s="195" t="s">
        <v>5</v>
      </c>
      <c r="K6" s="195" t="s">
        <v>4</v>
      </c>
      <c r="L6" s="195" t="s">
        <v>68</v>
      </c>
      <c r="M6" s="195" t="s">
        <v>9</v>
      </c>
      <c r="N6" s="195" t="s">
        <v>0</v>
      </c>
      <c r="O6" s="195" t="s">
        <v>1</v>
      </c>
      <c r="P6" s="195" t="s">
        <v>12</v>
      </c>
      <c r="Q6" s="195" t="s">
        <v>86</v>
      </c>
      <c r="R6" s="195" t="s">
        <v>12</v>
      </c>
      <c r="S6" s="195" t="s">
        <v>86</v>
      </c>
      <c r="T6" s="337" t="s">
        <v>7</v>
      </c>
      <c r="U6" s="337"/>
      <c r="V6" s="195" t="s">
        <v>218</v>
      </c>
      <c r="W6" s="199" t="s">
        <v>172</v>
      </c>
    </row>
    <row r="7" spans="2:23" ht="15" customHeight="1" x14ac:dyDescent="0.25">
      <c r="B7" s="338"/>
      <c r="C7" s="40" t="s">
        <v>79</v>
      </c>
      <c r="D7" s="76" t="s">
        <v>82</v>
      </c>
      <c r="E7" s="76" t="s">
        <v>83</v>
      </c>
      <c r="F7" s="76" t="s">
        <v>80</v>
      </c>
      <c r="G7" s="76" t="s">
        <v>84</v>
      </c>
      <c r="H7" s="76" t="s">
        <v>85</v>
      </c>
      <c r="I7" s="76" t="s">
        <v>81</v>
      </c>
      <c r="J7" s="40" t="s">
        <v>87</v>
      </c>
      <c r="K7" s="40" t="s">
        <v>88</v>
      </c>
      <c r="L7" s="40"/>
      <c r="M7" s="40" t="s">
        <v>78</v>
      </c>
      <c r="N7" s="40" t="s">
        <v>89</v>
      </c>
      <c r="O7" s="40"/>
      <c r="P7" s="40" t="s">
        <v>90</v>
      </c>
      <c r="Q7" s="40" t="s">
        <v>91</v>
      </c>
      <c r="R7" s="40" t="s">
        <v>90</v>
      </c>
      <c r="S7" s="40" t="s">
        <v>91</v>
      </c>
      <c r="T7" s="340" t="s">
        <v>92</v>
      </c>
      <c r="U7" s="341"/>
      <c r="V7" s="40" t="s">
        <v>219</v>
      </c>
      <c r="W7" s="40" t="s">
        <v>174</v>
      </c>
    </row>
    <row r="8" spans="2:23" ht="15.75" customHeight="1" thickBot="1" x14ac:dyDescent="0.2">
      <c r="B8" s="338"/>
      <c r="C8" s="40" t="s">
        <v>208</v>
      </c>
      <c r="D8" s="40" t="s">
        <v>6</v>
      </c>
      <c r="E8" s="94" t="s">
        <v>6</v>
      </c>
      <c r="F8" s="94" t="s">
        <v>6</v>
      </c>
      <c r="G8" s="94" t="s">
        <v>6</v>
      </c>
      <c r="H8" s="94" t="s">
        <v>6</v>
      </c>
      <c r="I8" s="94" t="s">
        <v>6</v>
      </c>
      <c r="J8" s="94" t="s">
        <v>6</v>
      </c>
      <c r="K8" s="94" t="s">
        <v>6</v>
      </c>
      <c r="L8" s="94"/>
      <c r="M8" s="94" t="s">
        <v>32</v>
      </c>
      <c r="N8" s="196" t="s">
        <v>6</v>
      </c>
      <c r="O8" s="196"/>
      <c r="P8" s="96" t="s">
        <v>8</v>
      </c>
      <c r="Q8" s="96" t="s">
        <v>8</v>
      </c>
      <c r="R8" s="96" t="s">
        <v>93</v>
      </c>
      <c r="S8" s="96" t="s">
        <v>93</v>
      </c>
      <c r="T8" s="349" t="s">
        <v>6</v>
      </c>
      <c r="U8" s="349"/>
      <c r="V8" s="96" t="s">
        <v>6</v>
      </c>
      <c r="W8" s="38" t="s">
        <v>173</v>
      </c>
    </row>
    <row r="9" spans="2:23" ht="25.5" customHeight="1" x14ac:dyDescent="0.25">
      <c r="B9" s="182" t="s">
        <v>220</v>
      </c>
      <c r="C9" s="158">
        <v>131</v>
      </c>
      <c r="D9" s="176"/>
      <c r="E9" s="176"/>
      <c r="F9" s="176"/>
      <c r="G9" s="176"/>
      <c r="H9" s="176"/>
      <c r="I9" s="176"/>
      <c r="J9" s="164">
        <v>0.7</v>
      </c>
      <c r="K9" s="162"/>
      <c r="L9" s="160" t="s">
        <v>204</v>
      </c>
      <c r="M9" s="161">
        <v>0.05</v>
      </c>
      <c r="N9" s="161">
        <v>0.5</v>
      </c>
      <c r="O9" s="158" t="s">
        <v>227</v>
      </c>
      <c r="P9" s="161">
        <v>9.1999999999999993</v>
      </c>
      <c r="Q9" s="161"/>
      <c r="R9" s="157">
        <f>P9/1000</f>
        <v>9.1999999999999998E-3</v>
      </c>
      <c r="S9" s="157"/>
      <c r="T9" s="203"/>
      <c r="U9" s="200"/>
      <c r="V9" s="157">
        <v>0.26</v>
      </c>
      <c r="W9" s="157">
        <v>26.96</v>
      </c>
    </row>
    <row r="10" spans="2:23" ht="25.5" customHeight="1" x14ac:dyDescent="0.25">
      <c r="B10" s="178" t="s">
        <v>221</v>
      </c>
      <c r="C10" s="173">
        <v>131</v>
      </c>
      <c r="D10" s="166"/>
      <c r="E10" s="166"/>
      <c r="F10" s="166"/>
      <c r="G10" s="166"/>
      <c r="H10" s="166"/>
      <c r="I10" s="166"/>
      <c r="J10" s="156">
        <v>1</v>
      </c>
      <c r="K10" s="185"/>
      <c r="L10" s="181" t="s">
        <v>204</v>
      </c>
      <c r="M10" s="170">
        <v>0.1</v>
      </c>
      <c r="N10" s="170">
        <v>0.5</v>
      </c>
      <c r="O10" s="173" t="s">
        <v>227</v>
      </c>
      <c r="P10" s="170">
        <v>14.1</v>
      </c>
      <c r="Q10" s="170"/>
      <c r="R10" s="163">
        <f>P10/1000</f>
        <v>1.41E-2</v>
      </c>
      <c r="S10" s="163"/>
      <c r="T10" s="204"/>
      <c r="U10" s="201"/>
      <c r="V10" s="163">
        <v>0.3</v>
      </c>
      <c r="W10" s="163">
        <v>28.13</v>
      </c>
    </row>
    <row r="11" spans="2:23" ht="25.5" customHeight="1" x14ac:dyDescent="0.25">
      <c r="B11" s="178" t="s">
        <v>222</v>
      </c>
      <c r="C11" s="173">
        <v>131</v>
      </c>
      <c r="D11" s="166"/>
      <c r="E11" s="166"/>
      <c r="F11" s="166"/>
      <c r="G11" s="166"/>
      <c r="H11" s="166"/>
      <c r="I11" s="166"/>
      <c r="J11" s="156">
        <v>1</v>
      </c>
      <c r="K11" s="185"/>
      <c r="L11" s="181" t="s">
        <v>204</v>
      </c>
      <c r="M11" s="170">
        <v>0.1</v>
      </c>
      <c r="N11" s="170">
        <v>0.5</v>
      </c>
      <c r="O11" s="173" t="s">
        <v>227</v>
      </c>
      <c r="P11" s="170">
        <v>15.6</v>
      </c>
      <c r="Q11" s="170"/>
      <c r="R11" s="163">
        <f t="shared" ref="R11:R15" si="0">P11/1000</f>
        <v>1.5599999999999999E-2</v>
      </c>
      <c r="S11" s="163"/>
      <c r="T11" s="204"/>
      <c r="U11" s="201"/>
      <c r="V11" s="163">
        <v>0.31</v>
      </c>
      <c r="W11" s="163">
        <v>26.9</v>
      </c>
    </row>
    <row r="12" spans="2:23" ht="25.5" customHeight="1" x14ac:dyDescent="0.25">
      <c r="B12" s="178" t="s">
        <v>223</v>
      </c>
      <c r="C12" s="173">
        <v>76</v>
      </c>
      <c r="D12" s="166"/>
      <c r="E12" s="166"/>
      <c r="F12" s="166"/>
      <c r="G12" s="166"/>
      <c r="H12" s="166"/>
      <c r="I12" s="166"/>
      <c r="J12" s="156">
        <v>1.1499999999999999</v>
      </c>
      <c r="K12" s="185"/>
      <c r="L12" s="181" t="s">
        <v>204</v>
      </c>
      <c r="M12" s="170">
        <v>0.15</v>
      </c>
      <c r="N12" s="170">
        <v>0.5</v>
      </c>
      <c r="O12" s="173" t="s">
        <v>11</v>
      </c>
      <c r="P12" s="170">
        <v>65.400000000000006</v>
      </c>
      <c r="Q12" s="170"/>
      <c r="R12" s="163">
        <f t="shared" si="0"/>
        <v>6.54E-2</v>
      </c>
      <c r="S12" s="163"/>
      <c r="T12" s="204"/>
      <c r="U12" s="201"/>
      <c r="V12" s="163">
        <v>0.5</v>
      </c>
      <c r="W12" s="163">
        <v>30.1</v>
      </c>
    </row>
    <row r="13" spans="2:23" ht="25.5" customHeight="1" x14ac:dyDescent="0.25">
      <c r="B13" s="178" t="s">
        <v>224</v>
      </c>
      <c r="C13" s="173">
        <v>76</v>
      </c>
      <c r="D13" s="166"/>
      <c r="E13" s="166"/>
      <c r="F13" s="166"/>
      <c r="G13" s="166"/>
      <c r="H13" s="166"/>
      <c r="I13" s="166"/>
      <c r="J13" s="156">
        <v>1.1499999999999999</v>
      </c>
      <c r="K13" s="185"/>
      <c r="L13" s="181" t="s">
        <v>204</v>
      </c>
      <c r="M13" s="170">
        <v>0.15</v>
      </c>
      <c r="N13" s="170">
        <v>0.5</v>
      </c>
      <c r="O13" s="173" t="s">
        <v>11</v>
      </c>
      <c r="P13" s="170">
        <v>73.599999999999994</v>
      </c>
      <c r="Q13" s="170"/>
      <c r="R13" s="163">
        <f t="shared" si="0"/>
        <v>7.3599999999999999E-2</v>
      </c>
      <c r="S13" s="163"/>
      <c r="T13" s="204"/>
      <c r="U13" s="201"/>
      <c r="V13" s="163">
        <v>0.52</v>
      </c>
      <c r="W13" s="163">
        <v>30.89</v>
      </c>
    </row>
    <row r="14" spans="2:23" ht="25.5" customHeight="1" x14ac:dyDescent="0.25">
      <c r="B14" s="178" t="s">
        <v>225</v>
      </c>
      <c r="C14" s="173">
        <v>76</v>
      </c>
      <c r="D14" s="166"/>
      <c r="E14" s="166"/>
      <c r="F14" s="166"/>
      <c r="G14" s="166"/>
      <c r="H14" s="166"/>
      <c r="I14" s="166"/>
      <c r="J14" s="156">
        <v>1.1499999999999999</v>
      </c>
      <c r="K14" s="185"/>
      <c r="L14" s="181" t="s">
        <v>204</v>
      </c>
      <c r="M14" s="170">
        <v>0.2</v>
      </c>
      <c r="N14" s="170">
        <v>0.5</v>
      </c>
      <c r="O14" s="173" t="s">
        <v>11</v>
      </c>
      <c r="P14" s="170">
        <v>73.599999999999994</v>
      </c>
      <c r="Q14" s="170"/>
      <c r="R14" s="163">
        <f t="shared" si="0"/>
        <v>7.3599999999999999E-2</v>
      </c>
      <c r="S14" s="163"/>
      <c r="T14" s="204"/>
      <c r="U14" s="201"/>
      <c r="V14" s="163">
        <v>0.52</v>
      </c>
      <c r="W14" s="163">
        <v>30.51</v>
      </c>
    </row>
    <row r="15" spans="2:23" ht="25.5" customHeight="1" x14ac:dyDescent="0.25">
      <c r="B15" s="178" t="s">
        <v>226</v>
      </c>
      <c r="C15" s="173">
        <v>131</v>
      </c>
      <c r="D15" s="166"/>
      <c r="E15" s="166"/>
      <c r="F15" s="166"/>
      <c r="G15" s="166"/>
      <c r="H15" s="166"/>
      <c r="I15" s="166"/>
      <c r="J15" s="156">
        <v>1</v>
      </c>
      <c r="K15" s="185"/>
      <c r="L15" s="181" t="s">
        <v>204</v>
      </c>
      <c r="M15" s="170">
        <v>0.25</v>
      </c>
      <c r="N15" s="170">
        <v>0.5</v>
      </c>
      <c r="O15" s="181" t="s">
        <v>106</v>
      </c>
      <c r="P15" s="170">
        <v>73.599999999999994</v>
      </c>
      <c r="Q15" s="170"/>
      <c r="R15" s="163">
        <f t="shared" si="0"/>
        <v>7.3599999999999999E-2</v>
      </c>
      <c r="S15" s="163"/>
      <c r="T15" s="204"/>
      <c r="U15" s="201"/>
      <c r="V15" s="163">
        <v>0.52</v>
      </c>
      <c r="W15" s="163">
        <v>29.89</v>
      </c>
    </row>
    <row r="16" spans="2:23" ht="25.5" customHeight="1" x14ac:dyDescent="0.25">
      <c r="B16" s="178"/>
      <c r="C16" s="173"/>
      <c r="D16" s="166"/>
      <c r="E16" s="187"/>
      <c r="F16" s="166"/>
      <c r="G16" s="166"/>
      <c r="H16" s="187"/>
      <c r="I16" s="166"/>
      <c r="J16" s="156"/>
      <c r="K16" s="185"/>
      <c r="L16" s="181"/>
      <c r="M16" s="170"/>
      <c r="N16" s="184"/>
      <c r="O16" s="173"/>
      <c r="P16" s="170"/>
      <c r="Q16" s="170"/>
      <c r="R16" s="163"/>
      <c r="S16" s="163"/>
      <c r="T16" s="204"/>
      <c r="U16" s="201"/>
      <c r="V16" s="163"/>
      <c r="W16" s="163"/>
    </row>
    <row r="17" spans="2:33" ht="25.5" customHeight="1" x14ac:dyDescent="0.25">
      <c r="B17" s="177"/>
      <c r="C17" s="173"/>
      <c r="D17" s="166"/>
      <c r="E17" s="187"/>
      <c r="F17" s="166"/>
      <c r="G17" s="166"/>
      <c r="H17" s="187"/>
      <c r="I17" s="166"/>
      <c r="J17" s="156"/>
      <c r="K17" s="185"/>
      <c r="L17" s="181"/>
      <c r="M17" s="170"/>
      <c r="N17" s="170"/>
      <c r="O17" s="173"/>
      <c r="P17" s="170"/>
      <c r="Q17" s="170"/>
      <c r="R17" s="163"/>
      <c r="S17" s="163"/>
      <c r="T17" s="204"/>
      <c r="U17" s="201"/>
      <c r="V17" s="163"/>
      <c r="W17" s="163"/>
    </row>
    <row r="18" spans="2:33" ht="25.5" customHeight="1" x14ac:dyDescent="0.25">
      <c r="B18" s="174"/>
      <c r="C18" s="173"/>
      <c r="D18" s="166"/>
      <c r="E18" s="166"/>
      <c r="F18" s="166"/>
      <c r="G18" s="166"/>
      <c r="H18" s="187"/>
      <c r="I18" s="166"/>
      <c r="J18" s="156"/>
      <c r="K18" s="185"/>
      <c r="L18" s="181"/>
      <c r="M18" s="170"/>
      <c r="N18" s="170"/>
      <c r="O18" s="173"/>
      <c r="P18" s="170"/>
      <c r="Q18" s="170"/>
      <c r="R18" s="163"/>
      <c r="S18" s="163"/>
      <c r="T18" s="204"/>
      <c r="U18" s="201"/>
      <c r="V18" s="163"/>
      <c r="W18" s="163"/>
    </row>
    <row r="19" spans="2:33" ht="25.5" customHeight="1" thickBot="1" x14ac:dyDescent="0.3">
      <c r="B19" s="180"/>
      <c r="C19" s="167"/>
      <c r="D19" s="165"/>
      <c r="E19" s="165"/>
      <c r="F19" s="165"/>
      <c r="G19" s="165"/>
      <c r="H19" s="169"/>
      <c r="I19" s="165"/>
      <c r="J19" s="186"/>
      <c r="K19" s="183"/>
      <c r="L19" s="179"/>
      <c r="M19" s="168"/>
      <c r="N19" s="168"/>
      <c r="O19" s="167"/>
      <c r="P19" s="168"/>
      <c r="Q19" s="168"/>
      <c r="R19" s="172"/>
      <c r="S19" s="172"/>
      <c r="T19" s="205"/>
      <c r="U19" s="202"/>
      <c r="V19" s="172"/>
      <c r="W19" s="172"/>
    </row>
    <row r="22" spans="2:33" ht="15.75" x14ac:dyDescent="0.25">
      <c r="B22" s="332" t="s">
        <v>216</v>
      </c>
      <c r="C22" s="332"/>
      <c r="D22" s="332"/>
      <c r="E22" s="332"/>
      <c r="F22" s="332"/>
      <c r="G22" s="332"/>
      <c r="H22" s="332"/>
      <c r="I22" s="332"/>
      <c r="J22" s="332"/>
      <c r="K22" s="332"/>
      <c r="X22" s="332" t="s">
        <v>217</v>
      </c>
      <c r="Y22" s="332"/>
      <c r="Z22" s="332"/>
      <c r="AA22" s="332"/>
      <c r="AB22" s="332"/>
      <c r="AC22" s="332"/>
      <c r="AD22" s="332"/>
      <c r="AE22" s="332"/>
      <c r="AF22" s="332"/>
      <c r="AG22" s="332"/>
    </row>
    <row r="23" spans="2:33" x14ac:dyDescent="0.25">
      <c r="B23" s="194"/>
      <c r="C23" s="194"/>
      <c r="D23" s="194"/>
      <c r="E23" s="194"/>
      <c r="F23" s="194"/>
      <c r="G23" s="194"/>
      <c r="H23" s="194"/>
      <c r="I23" s="194"/>
      <c r="J23" s="194"/>
    </row>
    <row r="24" spans="2:33" x14ac:dyDescent="0.25">
      <c r="B24" s="332"/>
      <c r="C24" s="332"/>
      <c r="D24" s="332"/>
      <c r="E24" s="332"/>
      <c r="F24" s="332"/>
      <c r="G24" s="332"/>
      <c r="H24" s="332"/>
      <c r="I24" s="332"/>
      <c r="J24" s="332"/>
      <c r="X24" s="332"/>
      <c r="Y24" s="332"/>
      <c r="Z24" s="332"/>
      <c r="AA24" s="332"/>
      <c r="AB24" s="332"/>
      <c r="AC24" s="332"/>
      <c r="AD24" s="332"/>
      <c r="AE24" s="332"/>
    </row>
    <row r="26" spans="2:33" x14ac:dyDescent="0.25">
      <c r="B26" s="332"/>
      <c r="C26" s="332"/>
      <c r="D26" s="332"/>
      <c r="E26" s="332"/>
      <c r="F26" s="332"/>
      <c r="G26" s="332"/>
      <c r="H26" s="332"/>
      <c r="I26" s="332"/>
      <c r="J26" s="332"/>
      <c r="K26" s="332"/>
      <c r="X26" s="332"/>
      <c r="Y26" s="332"/>
      <c r="Z26" s="332"/>
      <c r="AA26" s="332"/>
      <c r="AB26" s="332"/>
      <c r="AC26" s="332"/>
      <c r="AD26" s="332"/>
      <c r="AE26" s="332"/>
      <c r="AF26" s="332"/>
      <c r="AG26" s="332"/>
    </row>
  </sheetData>
  <mergeCells count="11">
    <mergeCell ref="B6:B8"/>
    <mergeCell ref="D6:I6"/>
    <mergeCell ref="T6:U6"/>
    <mergeCell ref="T7:U7"/>
    <mergeCell ref="T8:U8"/>
    <mergeCell ref="B24:J24"/>
    <mergeCell ref="X24:AE24"/>
    <mergeCell ref="B26:K26"/>
    <mergeCell ref="X26:AG26"/>
    <mergeCell ref="B22:K22"/>
    <mergeCell ref="X22:AG2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3:AG26"/>
  <sheetViews>
    <sheetView topLeftCell="V27" zoomScaleNormal="100" workbookViewId="0">
      <selection activeCell="AR45" sqref="AR45"/>
    </sheetView>
  </sheetViews>
  <sheetFormatPr defaultRowHeight="12.75" x14ac:dyDescent="0.25"/>
  <cols>
    <col min="1" max="1" width="9.140625" style="63"/>
    <col min="2" max="2" width="8.42578125" style="63" customWidth="1"/>
    <col min="3" max="3" width="8.7109375" style="63" customWidth="1"/>
    <col min="4" max="5" width="10.42578125" style="63" bestFit="1" customWidth="1"/>
    <col min="6" max="6" width="7" style="63" bestFit="1" customWidth="1"/>
    <col min="7" max="8" width="10.42578125" style="63" bestFit="1" customWidth="1"/>
    <col min="9" max="9" width="6.42578125" style="63" bestFit="1" customWidth="1"/>
    <col min="10" max="10" width="8.5703125" style="63" customWidth="1"/>
    <col min="11" max="11" width="13.28515625" style="63" bestFit="1" customWidth="1"/>
    <col min="12" max="12" width="12.140625" style="63" bestFit="1" customWidth="1"/>
    <col min="13" max="13" width="10.140625" style="63" customWidth="1"/>
    <col min="14" max="14" width="7.85546875" style="63" customWidth="1"/>
    <col min="15" max="15" width="9" style="63" customWidth="1"/>
    <col min="16" max="16" width="9.7109375" style="63" customWidth="1"/>
    <col min="17" max="17" width="12.5703125" style="63" customWidth="1"/>
    <col min="18" max="18" width="10" style="63" customWidth="1"/>
    <col min="19" max="19" width="11.85546875" style="63" customWidth="1"/>
    <col min="20" max="20" width="17.140625" style="63" bestFit="1" customWidth="1"/>
    <col min="21" max="21" width="4.42578125" style="63" bestFit="1" customWidth="1"/>
    <col min="22" max="22" width="12.7109375" style="63" customWidth="1"/>
    <col min="23" max="16384" width="9.140625" style="63"/>
  </cols>
  <sheetData>
    <row r="3" spans="2:29" ht="15" customHeight="1" x14ac:dyDescent="0.25"/>
    <row r="5" spans="2:29" ht="15.75" thickBot="1" x14ac:dyDescent="0.3">
      <c r="O5" s="34"/>
      <c r="U5" s="34"/>
    </row>
    <row r="6" spans="2:29" ht="39" thickBot="1" x14ac:dyDescent="0.3">
      <c r="B6" s="337" t="s">
        <v>2</v>
      </c>
      <c r="C6" s="195" t="s">
        <v>77</v>
      </c>
      <c r="D6" s="337" t="s">
        <v>3</v>
      </c>
      <c r="E6" s="337"/>
      <c r="F6" s="337"/>
      <c r="G6" s="337"/>
      <c r="H6" s="337"/>
      <c r="I6" s="337"/>
      <c r="J6" s="195" t="s">
        <v>5</v>
      </c>
      <c r="K6" s="195" t="s">
        <v>4</v>
      </c>
      <c r="L6" s="195" t="s">
        <v>68</v>
      </c>
      <c r="M6" s="195" t="s">
        <v>9</v>
      </c>
      <c r="N6" s="195" t="s">
        <v>0</v>
      </c>
      <c r="O6" s="195" t="s">
        <v>1</v>
      </c>
      <c r="P6" s="195" t="s">
        <v>12</v>
      </c>
      <c r="Q6" s="195" t="s">
        <v>86</v>
      </c>
      <c r="R6" s="195" t="s">
        <v>12</v>
      </c>
      <c r="S6" s="195" t="s">
        <v>86</v>
      </c>
      <c r="T6" s="337" t="s">
        <v>7</v>
      </c>
      <c r="U6" s="337"/>
      <c r="V6" s="195" t="s">
        <v>218</v>
      </c>
      <c r="W6" s="199" t="s">
        <v>172</v>
      </c>
    </row>
    <row r="7" spans="2:29" ht="15" customHeight="1" x14ac:dyDescent="0.25">
      <c r="B7" s="338"/>
      <c r="C7" s="40" t="s">
        <v>79</v>
      </c>
      <c r="D7" s="76" t="s">
        <v>82</v>
      </c>
      <c r="E7" s="76" t="s">
        <v>83</v>
      </c>
      <c r="F7" s="76" t="s">
        <v>80</v>
      </c>
      <c r="G7" s="76" t="s">
        <v>84</v>
      </c>
      <c r="H7" s="76" t="s">
        <v>85</v>
      </c>
      <c r="I7" s="76" t="s">
        <v>81</v>
      </c>
      <c r="J7" s="40" t="s">
        <v>87</v>
      </c>
      <c r="K7" s="40" t="s">
        <v>88</v>
      </c>
      <c r="L7" s="40"/>
      <c r="M7" s="40" t="s">
        <v>78</v>
      </c>
      <c r="N7" s="40" t="s">
        <v>89</v>
      </c>
      <c r="O7" s="40"/>
      <c r="P7" s="40" t="s">
        <v>90</v>
      </c>
      <c r="Q7" s="40" t="s">
        <v>91</v>
      </c>
      <c r="R7" s="40" t="s">
        <v>90</v>
      </c>
      <c r="S7" s="40" t="s">
        <v>91</v>
      </c>
      <c r="T7" s="340" t="s">
        <v>92</v>
      </c>
      <c r="U7" s="341"/>
      <c r="V7" s="40" t="s">
        <v>219</v>
      </c>
      <c r="W7" s="40" t="s">
        <v>174</v>
      </c>
    </row>
    <row r="8" spans="2:29" ht="15.75" customHeight="1" thickBot="1" x14ac:dyDescent="0.2">
      <c r="B8" s="338"/>
      <c r="C8" s="40" t="s">
        <v>208</v>
      </c>
      <c r="D8" s="40" t="s">
        <v>6</v>
      </c>
      <c r="E8" s="94" t="s">
        <v>6</v>
      </c>
      <c r="F8" s="94" t="s">
        <v>6</v>
      </c>
      <c r="G8" s="94" t="s">
        <v>6</v>
      </c>
      <c r="H8" s="94" t="s">
        <v>6</v>
      </c>
      <c r="I8" s="94" t="s">
        <v>6</v>
      </c>
      <c r="J8" s="94" t="s">
        <v>6</v>
      </c>
      <c r="K8" s="94" t="s">
        <v>6</v>
      </c>
      <c r="L8" s="94"/>
      <c r="M8" s="94" t="s">
        <v>32</v>
      </c>
      <c r="N8" s="196" t="s">
        <v>6</v>
      </c>
      <c r="O8" s="196"/>
      <c r="P8" s="96" t="s">
        <v>8</v>
      </c>
      <c r="Q8" s="96" t="s">
        <v>8</v>
      </c>
      <c r="R8" s="96" t="s">
        <v>93</v>
      </c>
      <c r="S8" s="96" t="s">
        <v>93</v>
      </c>
      <c r="T8" s="349" t="s">
        <v>6</v>
      </c>
      <c r="U8" s="349"/>
      <c r="V8" s="96" t="s">
        <v>6</v>
      </c>
      <c r="W8" s="38" t="s">
        <v>173</v>
      </c>
      <c r="Z8" s="63">
        <v>24.2</v>
      </c>
      <c r="AA8" s="63">
        <v>26.7</v>
      </c>
      <c r="AB8" s="63">
        <v>26.9</v>
      </c>
    </row>
    <row r="9" spans="2:29" ht="25.5" customHeight="1" x14ac:dyDescent="0.25">
      <c r="B9" s="182" t="s">
        <v>209</v>
      </c>
      <c r="C9" s="158">
        <v>101</v>
      </c>
      <c r="D9" s="176"/>
      <c r="E9" s="176"/>
      <c r="F9" s="176"/>
      <c r="G9" s="176"/>
      <c r="H9" s="176"/>
      <c r="I9" s="176"/>
      <c r="J9" s="164">
        <v>1.2</v>
      </c>
      <c r="K9" s="162"/>
      <c r="L9" s="160" t="s">
        <v>204</v>
      </c>
      <c r="M9" s="161">
        <v>0.05</v>
      </c>
      <c r="N9" s="161">
        <v>0.35</v>
      </c>
      <c r="O9" s="158" t="s">
        <v>11</v>
      </c>
      <c r="P9" s="161">
        <f>R9*1000</f>
        <v>11.5</v>
      </c>
      <c r="Q9" s="161"/>
      <c r="R9" s="157">
        <v>1.15E-2</v>
      </c>
      <c r="S9" s="157"/>
      <c r="T9" s="203"/>
      <c r="U9" s="200"/>
      <c r="V9" s="157">
        <v>0.28000000000000003</v>
      </c>
      <c r="W9" s="157">
        <v>25.96</v>
      </c>
      <c r="Z9" s="63">
        <f>(Z8+AA8+AB8)/3</f>
        <v>25.933333333333334</v>
      </c>
    </row>
    <row r="10" spans="2:29" ht="25.5" customHeight="1" x14ac:dyDescent="0.25">
      <c r="B10" s="178" t="s">
        <v>210</v>
      </c>
      <c r="C10" s="173">
        <v>101</v>
      </c>
      <c r="D10" s="166"/>
      <c r="E10" s="166"/>
      <c r="F10" s="166"/>
      <c r="G10" s="166"/>
      <c r="H10" s="166"/>
      <c r="I10" s="166"/>
      <c r="J10" s="156">
        <v>1.2</v>
      </c>
      <c r="K10" s="185"/>
      <c r="L10" s="181" t="s">
        <v>204</v>
      </c>
      <c r="M10" s="170">
        <v>0.1</v>
      </c>
      <c r="N10" s="170">
        <v>0.35</v>
      </c>
      <c r="O10" s="173" t="s">
        <v>11</v>
      </c>
      <c r="P10" s="170">
        <f>R10*1000</f>
        <v>15.6</v>
      </c>
      <c r="Q10" s="170"/>
      <c r="R10" s="163">
        <v>1.5599999999999999E-2</v>
      </c>
      <c r="S10" s="163"/>
      <c r="T10" s="204"/>
      <c r="U10" s="201"/>
      <c r="V10" s="163">
        <v>0.31</v>
      </c>
      <c r="W10" s="163">
        <v>27.03</v>
      </c>
    </row>
    <row r="11" spans="2:29" ht="25.5" customHeight="1" x14ac:dyDescent="0.25">
      <c r="B11" s="178" t="s">
        <v>211</v>
      </c>
      <c r="C11" s="173">
        <v>101</v>
      </c>
      <c r="D11" s="166"/>
      <c r="E11" s="166"/>
      <c r="F11" s="166"/>
      <c r="G11" s="166"/>
      <c r="H11" s="166"/>
      <c r="I11" s="166"/>
      <c r="J11" s="156">
        <v>1.2</v>
      </c>
      <c r="K11" s="185"/>
      <c r="L11" s="181" t="s">
        <v>204</v>
      </c>
      <c r="M11" s="170">
        <v>0.1</v>
      </c>
      <c r="N11" s="170">
        <v>0.35</v>
      </c>
      <c r="O11" s="173" t="s">
        <v>11</v>
      </c>
      <c r="P11" s="170">
        <f t="shared" ref="P11:P15" si="0">R11*1000</f>
        <v>15.6</v>
      </c>
      <c r="Q11" s="170"/>
      <c r="R11" s="163">
        <v>1.5599999999999999E-2</v>
      </c>
      <c r="S11" s="163"/>
      <c r="T11" s="204"/>
      <c r="U11" s="201"/>
      <c r="V11" s="163">
        <v>0.31</v>
      </c>
      <c r="W11" s="163">
        <v>26.88</v>
      </c>
      <c r="Z11" s="63">
        <v>27.1</v>
      </c>
      <c r="AA11" s="63">
        <v>29.2</v>
      </c>
      <c r="AB11" s="63">
        <v>26.9</v>
      </c>
      <c r="AC11" s="63">
        <v>24.8</v>
      </c>
    </row>
    <row r="12" spans="2:29" ht="25.5" customHeight="1" x14ac:dyDescent="0.25">
      <c r="B12" s="178" t="s">
        <v>212</v>
      </c>
      <c r="C12" s="173">
        <v>101</v>
      </c>
      <c r="D12" s="166"/>
      <c r="E12" s="166"/>
      <c r="F12" s="166"/>
      <c r="G12" s="166"/>
      <c r="H12" s="166"/>
      <c r="I12" s="166"/>
      <c r="J12" s="156">
        <v>1.2</v>
      </c>
      <c r="K12" s="185"/>
      <c r="L12" s="181" t="s">
        <v>204</v>
      </c>
      <c r="M12" s="170">
        <v>0.1</v>
      </c>
      <c r="N12" s="170">
        <v>0.35</v>
      </c>
      <c r="O12" s="173" t="s">
        <v>11</v>
      </c>
      <c r="P12" s="170">
        <f t="shared" si="0"/>
        <v>18</v>
      </c>
      <c r="Q12" s="170"/>
      <c r="R12" s="163">
        <v>1.7999999999999999E-2</v>
      </c>
      <c r="S12" s="163"/>
      <c r="T12" s="204"/>
      <c r="U12" s="201"/>
      <c r="V12" s="163">
        <v>0.32500000000000001</v>
      </c>
      <c r="W12" s="163">
        <v>28.2</v>
      </c>
      <c r="Z12" s="63">
        <f>(Z11+AA11+AB11+AC11)/4</f>
        <v>26.999999999999996</v>
      </c>
    </row>
    <row r="13" spans="2:29" ht="25.5" customHeight="1" x14ac:dyDescent="0.25">
      <c r="B13" s="178" t="s">
        <v>213</v>
      </c>
      <c r="C13" s="173">
        <v>101</v>
      </c>
      <c r="D13" s="166"/>
      <c r="E13" s="166"/>
      <c r="F13" s="166"/>
      <c r="G13" s="166"/>
      <c r="H13" s="166"/>
      <c r="I13" s="166"/>
      <c r="J13" s="156">
        <v>1.2</v>
      </c>
      <c r="K13" s="185"/>
      <c r="L13" s="181" t="s">
        <v>204</v>
      </c>
      <c r="M13" s="170">
        <v>0.15</v>
      </c>
      <c r="N13" s="170">
        <v>0.35</v>
      </c>
      <c r="O13" s="173" t="s">
        <v>11</v>
      </c>
      <c r="P13" s="170">
        <f t="shared" si="0"/>
        <v>54.4</v>
      </c>
      <c r="Q13" s="170"/>
      <c r="R13" s="163">
        <v>5.4399999999999997E-2</v>
      </c>
      <c r="S13" s="163"/>
      <c r="T13" s="204"/>
      <c r="U13" s="201"/>
      <c r="V13" s="163">
        <v>0.47</v>
      </c>
      <c r="W13" s="163">
        <v>29.59</v>
      </c>
    </row>
    <row r="14" spans="2:29" ht="25.5" customHeight="1" x14ac:dyDescent="0.25">
      <c r="B14" s="178" t="s">
        <v>214</v>
      </c>
      <c r="C14" s="173">
        <v>101</v>
      </c>
      <c r="D14" s="166"/>
      <c r="E14" s="166"/>
      <c r="F14" s="166"/>
      <c r="G14" s="166"/>
      <c r="H14" s="166"/>
      <c r="I14" s="166"/>
      <c r="J14" s="156">
        <v>1.2</v>
      </c>
      <c r="K14" s="185"/>
      <c r="L14" s="181" t="s">
        <v>204</v>
      </c>
      <c r="M14" s="170">
        <v>0.2</v>
      </c>
      <c r="N14" s="170">
        <v>0.35</v>
      </c>
      <c r="O14" s="173" t="s">
        <v>11</v>
      </c>
      <c r="P14" s="170">
        <f t="shared" si="0"/>
        <v>71.5</v>
      </c>
      <c r="Q14" s="170"/>
      <c r="R14" s="163">
        <v>7.1499999999999994E-2</v>
      </c>
      <c r="S14" s="163"/>
      <c r="T14" s="204"/>
      <c r="U14" s="201"/>
      <c r="V14" s="163">
        <v>0.51500000000000001</v>
      </c>
      <c r="W14" s="163">
        <v>31.3</v>
      </c>
      <c r="Z14" s="63">
        <v>24.8</v>
      </c>
      <c r="AA14" s="63">
        <v>25.9</v>
      </c>
      <c r="AB14" s="63">
        <v>29.7</v>
      </c>
    </row>
    <row r="15" spans="2:29" ht="25.5" customHeight="1" x14ac:dyDescent="0.25">
      <c r="B15" s="178" t="s">
        <v>215</v>
      </c>
      <c r="C15" s="173">
        <v>101</v>
      </c>
      <c r="D15" s="166"/>
      <c r="E15" s="166"/>
      <c r="F15" s="166"/>
      <c r="G15" s="166"/>
      <c r="H15" s="166"/>
      <c r="I15" s="166"/>
      <c r="J15" s="156">
        <v>1.2</v>
      </c>
      <c r="K15" s="185"/>
      <c r="L15" s="181" t="s">
        <v>204</v>
      </c>
      <c r="M15" s="170">
        <v>0.25</v>
      </c>
      <c r="N15" s="170">
        <v>0.35</v>
      </c>
      <c r="O15" s="173" t="s">
        <v>11</v>
      </c>
      <c r="P15" s="170">
        <f t="shared" si="0"/>
        <v>73.599999999999994</v>
      </c>
      <c r="Q15" s="170"/>
      <c r="R15" s="163">
        <v>7.3599999999999999E-2</v>
      </c>
      <c r="S15" s="163"/>
      <c r="T15" s="204"/>
      <c r="U15" s="201"/>
      <c r="V15" s="163">
        <v>0.52</v>
      </c>
      <c r="W15" s="163">
        <v>30.92</v>
      </c>
      <c r="Z15" s="63">
        <f>(Z14+AA14+AB14)/3</f>
        <v>26.8</v>
      </c>
    </row>
    <row r="16" spans="2:29" ht="25.5" customHeight="1" x14ac:dyDescent="0.25">
      <c r="B16" s="178"/>
      <c r="C16" s="173"/>
      <c r="D16" s="166"/>
      <c r="E16" s="187"/>
      <c r="F16" s="166"/>
      <c r="G16" s="166"/>
      <c r="H16" s="187"/>
      <c r="I16" s="166"/>
      <c r="J16" s="156"/>
      <c r="K16" s="185"/>
      <c r="L16" s="181"/>
      <c r="M16" s="170"/>
      <c r="N16" s="184"/>
      <c r="O16" s="173"/>
      <c r="P16" s="170"/>
      <c r="Q16" s="170"/>
      <c r="R16" s="163"/>
      <c r="S16" s="163"/>
      <c r="T16" s="204"/>
      <c r="U16" s="201"/>
      <c r="V16" s="163"/>
      <c r="W16" s="163"/>
    </row>
    <row r="17" spans="2:33" ht="25.5" customHeight="1" x14ac:dyDescent="0.25">
      <c r="B17" s="177"/>
      <c r="C17" s="173"/>
      <c r="D17" s="166"/>
      <c r="E17" s="187"/>
      <c r="F17" s="166"/>
      <c r="G17" s="166"/>
      <c r="H17" s="187"/>
      <c r="I17" s="166"/>
      <c r="J17" s="156"/>
      <c r="K17" s="185"/>
      <c r="L17" s="181"/>
      <c r="M17" s="170"/>
      <c r="N17" s="170"/>
      <c r="O17" s="173"/>
      <c r="P17" s="170"/>
      <c r="Q17" s="170"/>
      <c r="R17" s="163"/>
      <c r="S17" s="163"/>
      <c r="T17" s="204"/>
      <c r="U17" s="201"/>
      <c r="V17" s="163"/>
      <c r="W17" s="163"/>
    </row>
    <row r="18" spans="2:33" ht="25.5" customHeight="1" x14ac:dyDescent="0.25">
      <c r="B18" s="174"/>
      <c r="C18" s="173"/>
      <c r="D18" s="166"/>
      <c r="E18" s="166"/>
      <c r="F18" s="166"/>
      <c r="G18" s="166"/>
      <c r="H18" s="187"/>
      <c r="I18" s="166"/>
      <c r="J18" s="156"/>
      <c r="K18" s="185"/>
      <c r="L18" s="181"/>
      <c r="M18" s="170"/>
      <c r="N18" s="170"/>
      <c r="O18" s="173"/>
      <c r="P18" s="170"/>
      <c r="Q18" s="170"/>
      <c r="R18" s="163"/>
      <c r="S18" s="163"/>
      <c r="T18" s="204"/>
      <c r="U18" s="201"/>
      <c r="V18" s="163"/>
      <c r="W18" s="163"/>
    </row>
    <row r="19" spans="2:33" ht="25.5" customHeight="1" thickBot="1" x14ac:dyDescent="0.3">
      <c r="B19" s="180"/>
      <c r="C19" s="167"/>
      <c r="D19" s="165"/>
      <c r="E19" s="165"/>
      <c r="F19" s="165"/>
      <c r="G19" s="165"/>
      <c r="H19" s="169"/>
      <c r="I19" s="165"/>
      <c r="J19" s="186"/>
      <c r="K19" s="183"/>
      <c r="L19" s="179"/>
      <c r="M19" s="168"/>
      <c r="N19" s="168"/>
      <c r="O19" s="167"/>
      <c r="P19" s="168"/>
      <c r="Q19" s="168"/>
      <c r="R19" s="172"/>
      <c r="S19" s="172"/>
      <c r="T19" s="205"/>
      <c r="U19" s="202"/>
      <c r="V19" s="172"/>
      <c r="W19" s="172"/>
    </row>
    <row r="22" spans="2:33" ht="15.75" x14ac:dyDescent="0.25">
      <c r="B22" s="332" t="s">
        <v>216</v>
      </c>
      <c r="C22" s="332"/>
      <c r="D22" s="332"/>
      <c r="E22" s="332"/>
      <c r="F22" s="332"/>
      <c r="G22" s="332"/>
      <c r="H22" s="332"/>
      <c r="I22" s="332"/>
      <c r="J22" s="332"/>
      <c r="X22" s="332" t="s">
        <v>217</v>
      </c>
      <c r="Y22" s="332"/>
      <c r="Z22" s="332"/>
      <c r="AA22" s="332"/>
      <c r="AB22" s="332"/>
      <c r="AC22" s="332"/>
      <c r="AD22" s="332"/>
      <c r="AE22" s="332"/>
      <c r="AF22" s="332"/>
    </row>
    <row r="23" spans="2:33" x14ac:dyDescent="0.25">
      <c r="B23" s="194"/>
      <c r="C23" s="194"/>
      <c r="D23" s="194"/>
      <c r="E23" s="194"/>
      <c r="F23" s="194"/>
      <c r="G23" s="194"/>
      <c r="H23" s="194"/>
      <c r="I23" s="194"/>
      <c r="J23" s="194"/>
    </row>
    <row r="24" spans="2:33" x14ac:dyDescent="0.25">
      <c r="B24" s="332"/>
      <c r="C24" s="332"/>
      <c r="D24" s="332"/>
      <c r="E24" s="332"/>
      <c r="F24" s="332"/>
      <c r="G24" s="332"/>
      <c r="H24" s="332"/>
      <c r="I24" s="332"/>
      <c r="J24" s="332"/>
      <c r="X24" s="332"/>
      <c r="Y24" s="332"/>
      <c r="Z24" s="332"/>
      <c r="AA24" s="332"/>
      <c r="AB24" s="332"/>
      <c r="AC24" s="332"/>
      <c r="AD24" s="332"/>
      <c r="AE24" s="332"/>
    </row>
    <row r="26" spans="2:33" x14ac:dyDescent="0.25">
      <c r="B26" s="332"/>
      <c r="C26" s="332"/>
      <c r="D26" s="332"/>
      <c r="E26" s="332"/>
      <c r="F26" s="332"/>
      <c r="G26" s="332"/>
      <c r="H26" s="332"/>
      <c r="I26" s="332"/>
      <c r="J26" s="332"/>
      <c r="K26" s="332"/>
      <c r="X26" s="332"/>
      <c r="Y26" s="332"/>
      <c r="Z26" s="332"/>
      <c r="AA26" s="332"/>
      <c r="AB26" s="332"/>
      <c r="AC26" s="332"/>
      <c r="AD26" s="332"/>
      <c r="AE26" s="332"/>
      <c r="AF26" s="332"/>
      <c r="AG26" s="332"/>
    </row>
  </sheetData>
  <mergeCells count="11">
    <mergeCell ref="B26:K26"/>
    <mergeCell ref="X26:AG26"/>
    <mergeCell ref="B6:B8"/>
    <mergeCell ref="D6:I6"/>
    <mergeCell ref="T6:U6"/>
    <mergeCell ref="T7:U7"/>
    <mergeCell ref="T8:U8"/>
    <mergeCell ref="B22:J22"/>
    <mergeCell ref="X22:AF22"/>
    <mergeCell ref="B24:J24"/>
    <mergeCell ref="X24:AE2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E48"/>
  <sheetViews>
    <sheetView zoomScale="145" zoomScaleNormal="145" workbookViewId="0">
      <selection activeCell="C6" sqref="C6:C7"/>
    </sheetView>
  </sheetViews>
  <sheetFormatPr defaultRowHeight="12.75" x14ac:dyDescent="0.2"/>
  <cols>
    <col min="1" max="3" width="9.140625" style="190"/>
    <col min="4" max="4" width="10.140625" style="190" bestFit="1" customWidth="1"/>
    <col min="5" max="16384" width="9.140625" style="190"/>
  </cols>
  <sheetData>
    <row r="2" spans="2:5" x14ac:dyDescent="0.2">
      <c r="B2" s="213" t="s">
        <v>133</v>
      </c>
      <c r="C2" s="214">
        <v>1.1930000000000001</v>
      </c>
      <c r="D2" s="215">
        <v>41802</v>
      </c>
      <c r="E2" s="216"/>
    </row>
    <row r="3" spans="2:5" x14ac:dyDescent="0.2">
      <c r="B3" s="213" t="s">
        <v>134</v>
      </c>
      <c r="C3" s="214">
        <v>1.006</v>
      </c>
      <c r="D3" s="215">
        <v>41802</v>
      </c>
      <c r="E3" s="216"/>
    </row>
    <row r="4" spans="2:5" x14ac:dyDescent="0.2">
      <c r="B4" s="217" t="s">
        <v>125</v>
      </c>
      <c r="C4" s="218">
        <v>1.169</v>
      </c>
      <c r="D4" s="219">
        <v>42167</v>
      </c>
      <c r="E4" s="216"/>
    </row>
    <row r="5" spans="2:5" x14ac:dyDescent="0.2">
      <c r="B5" s="216" t="s">
        <v>126</v>
      </c>
      <c r="C5" s="220" t="s">
        <v>16</v>
      </c>
      <c r="D5" s="216"/>
      <c r="E5" s="216" t="s">
        <v>233</v>
      </c>
    </row>
    <row r="6" spans="2:5" x14ac:dyDescent="0.2">
      <c r="B6" s="221" t="s">
        <v>170</v>
      </c>
      <c r="C6" s="222">
        <v>1.071</v>
      </c>
      <c r="D6" s="223">
        <v>42613</v>
      </c>
      <c r="E6" s="216"/>
    </row>
    <row r="7" spans="2:5" x14ac:dyDescent="0.2">
      <c r="B7" s="221" t="s">
        <v>171</v>
      </c>
      <c r="C7" s="222">
        <v>1.1519999999999999</v>
      </c>
      <c r="D7" s="223">
        <v>42613</v>
      </c>
      <c r="E7" s="216"/>
    </row>
    <row r="8" spans="2:5" x14ac:dyDescent="0.2">
      <c r="B8" s="213" t="s">
        <v>94</v>
      </c>
      <c r="C8" s="214">
        <v>1.254</v>
      </c>
      <c r="D8" s="215">
        <v>41802</v>
      </c>
      <c r="E8" s="216"/>
    </row>
    <row r="9" spans="2:5" x14ac:dyDescent="0.2">
      <c r="B9" s="213" t="s">
        <v>95</v>
      </c>
      <c r="C9" s="214">
        <v>1.069</v>
      </c>
      <c r="D9" s="215">
        <v>41802</v>
      </c>
      <c r="E9" s="216"/>
    </row>
    <row r="10" spans="2:5" x14ac:dyDescent="0.2">
      <c r="B10" s="213" t="s">
        <v>96</v>
      </c>
      <c r="C10" s="214">
        <v>1.0529999999999999</v>
      </c>
      <c r="D10" s="215">
        <v>41802</v>
      </c>
      <c r="E10" s="216"/>
    </row>
    <row r="11" spans="2:5" x14ac:dyDescent="0.2">
      <c r="B11" s="213" t="s">
        <v>97</v>
      </c>
      <c r="C11" s="214">
        <v>1.145</v>
      </c>
      <c r="D11" s="215">
        <v>41802</v>
      </c>
      <c r="E11" s="216"/>
    </row>
    <row r="12" spans="2:5" x14ac:dyDescent="0.2">
      <c r="B12" s="213" t="s">
        <v>98</v>
      </c>
      <c r="C12" s="214">
        <v>0.88100000000000001</v>
      </c>
      <c r="D12" s="215">
        <v>41802</v>
      </c>
      <c r="E12" s="216"/>
    </row>
    <row r="13" spans="2:5" x14ac:dyDescent="0.2">
      <c r="B13" s="213" t="s">
        <v>99</v>
      </c>
      <c r="C13" s="214">
        <v>1.196</v>
      </c>
      <c r="D13" s="215">
        <v>41802</v>
      </c>
      <c r="E13" s="216"/>
    </row>
    <row r="14" spans="2:5" x14ac:dyDescent="0.2">
      <c r="B14" s="213" t="s">
        <v>100</v>
      </c>
      <c r="C14" s="214">
        <v>1.129</v>
      </c>
      <c r="D14" s="215">
        <v>41802</v>
      </c>
      <c r="E14" s="216"/>
    </row>
    <row r="15" spans="2:5" x14ac:dyDescent="0.2">
      <c r="B15" s="213" t="s">
        <v>101</v>
      </c>
      <c r="C15" s="214">
        <v>1.1399999999999999</v>
      </c>
      <c r="D15" s="215">
        <v>41802</v>
      </c>
      <c r="E15" s="216"/>
    </row>
    <row r="16" spans="2:5" x14ac:dyDescent="0.2">
      <c r="B16" s="224" t="s">
        <v>138</v>
      </c>
      <c r="C16" s="225">
        <v>0.57599999999999996</v>
      </c>
      <c r="D16" s="226">
        <v>42205</v>
      </c>
      <c r="E16" s="216"/>
    </row>
    <row r="17" spans="2:5" x14ac:dyDescent="0.2">
      <c r="B17" s="224" t="s">
        <v>139</v>
      </c>
      <c r="C17" s="225">
        <v>0.57699999999999996</v>
      </c>
      <c r="D17" s="226">
        <v>42205</v>
      </c>
      <c r="E17" s="216"/>
    </row>
    <row r="18" spans="2:5" x14ac:dyDescent="0.2">
      <c r="B18" s="224" t="s">
        <v>140</v>
      </c>
      <c r="C18" s="225">
        <v>0.69799999999999995</v>
      </c>
      <c r="D18" s="226">
        <v>42205</v>
      </c>
      <c r="E18" s="216"/>
    </row>
    <row r="19" spans="2:5" x14ac:dyDescent="0.2">
      <c r="B19" s="224" t="s">
        <v>141</v>
      </c>
      <c r="C19" s="225">
        <v>0.78700000000000003</v>
      </c>
      <c r="D19" s="226">
        <v>42205</v>
      </c>
      <c r="E19" s="216"/>
    </row>
    <row r="20" spans="2:5" x14ac:dyDescent="0.2">
      <c r="B20" s="224" t="s">
        <v>142</v>
      </c>
      <c r="C20" s="225">
        <v>1.0429999999999999</v>
      </c>
      <c r="D20" s="226">
        <v>42205</v>
      </c>
      <c r="E20" s="216"/>
    </row>
    <row r="21" spans="2:5" x14ac:dyDescent="0.2">
      <c r="B21" s="224" t="s">
        <v>143</v>
      </c>
      <c r="C21" s="225">
        <v>0.877</v>
      </c>
      <c r="D21" s="226">
        <v>42205</v>
      </c>
      <c r="E21" s="216"/>
    </row>
    <row r="22" spans="2:5" x14ac:dyDescent="0.2">
      <c r="B22" s="224" t="s">
        <v>144</v>
      </c>
      <c r="C22" s="225">
        <v>0.875</v>
      </c>
      <c r="D22" s="226">
        <v>42205</v>
      </c>
      <c r="E22" s="216"/>
    </row>
    <row r="23" spans="2:5" x14ac:dyDescent="0.2">
      <c r="B23" s="224" t="s">
        <v>145</v>
      </c>
      <c r="C23" s="225">
        <v>1.157</v>
      </c>
      <c r="D23" s="226">
        <v>42205</v>
      </c>
      <c r="E23" s="216"/>
    </row>
    <row r="24" spans="2:5" x14ac:dyDescent="0.2">
      <c r="B24" s="224" t="s">
        <v>146</v>
      </c>
      <c r="C24" s="225">
        <v>0.93600000000000005</v>
      </c>
      <c r="D24" s="226">
        <v>42205</v>
      </c>
      <c r="E24" s="216"/>
    </row>
    <row r="25" spans="2:5" x14ac:dyDescent="0.2">
      <c r="B25" s="224" t="s">
        <v>147</v>
      </c>
      <c r="C25" s="225">
        <v>0.55700000000000005</v>
      </c>
      <c r="D25" s="226">
        <v>42205</v>
      </c>
      <c r="E25" s="216"/>
    </row>
    <row r="26" spans="2:5" x14ac:dyDescent="0.2">
      <c r="B26" s="224" t="s">
        <v>148</v>
      </c>
      <c r="C26" s="224">
        <v>1.1040000000000001</v>
      </c>
      <c r="D26" s="226">
        <v>42205</v>
      </c>
      <c r="E26" s="216"/>
    </row>
    <row r="27" spans="2:5" x14ac:dyDescent="0.2">
      <c r="B27" s="224" t="s">
        <v>149</v>
      </c>
      <c r="C27" s="225">
        <v>1.19</v>
      </c>
      <c r="D27" s="226">
        <v>42205</v>
      </c>
      <c r="E27" s="216"/>
    </row>
    <row r="28" spans="2:5" x14ac:dyDescent="0.2">
      <c r="B28" s="224" t="s">
        <v>150</v>
      </c>
      <c r="C28" s="225">
        <v>1.085</v>
      </c>
      <c r="D28" s="226">
        <v>42205</v>
      </c>
      <c r="E28" s="216"/>
    </row>
    <row r="29" spans="2:5" x14ac:dyDescent="0.2">
      <c r="B29" s="224" t="s">
        <v>151</v>
      </c>
      <c r="C29" s="225">
        <v>1.131</v>
      </c>
      <c r="D29" s="226">
        <v>42205</v>
      </c>
      <c r="E29" s="216"/>
    </row>
    <row r="30" spans="2:5" x14ac:dyDescent="0.2">
      <c r="B30" s="224" t="s">
        <v>152</v>
      </c>
      <c r="C30" s="225">
        <v>0.58499999999999996</v>
      </c>
      <c r="D30" s="226">
        <v>42205</v>
      </c>
      <c r="E30" s="216"/>
    </row>
    <row r="31" spans="2:5" x14ac:dyDescent="0.2">
      <c r="B31" s="224" t="s">
        <v>153</v>
      </c>
      <c r="C31" s="225">
        <v>0.505</v>
      </c>
      <c r="D31" s="226">
        <v>42205</v>
      </c>
      <c r="E31" s="216"/>
    </row>
    <row r="32" spans="2:5" x14ac:dyDescent="0.2">
      <c r="B32" s="224" t="s">
        <v>154</v>
      </c>
      <c r="C32" s="225">
        <v>0.68700000000000006</v>
      </c>
      <c r="D32" s="226">
        <v>42205</v>
      </c>
      <c r="E32" s="216"/>
    </row>
    <row r="33" spans="2:5" x14ac:dyDescent="0.2">
      <c r="B33" s="227" t="s">
        <v>228</v>
      </c>
      <c r="C33" s="228" t="s">
        <v>16</v>
      </c>
      <c r="D33" s="229">
        <v>42205</v>
      </c>
      <c r="E33" s="216" t="s">
        <v>233</v>
      </c>
    </row>
    <row r="34" spans="2:5" x14ac:dyDescent="0.2">
      <c r="B34" s="217" t="s">
        <v>127</v>
      </c>
      <c r="C34" s="218">
        <v>0.58399999999999996</v>
      </c>
      <c r="D34" s="219">
        <v>42167</v>
      </c>
      <c r="E34" s="216"/>
    </row>
    <row r="35" spans="2:5" x14ac:dyDescent="0.2">
      <c r="B35" s="217" t="s">
        <v>128</v>
      </c>
      <c r="C35" s="218">
        <v>0.67</v>
      </c>
      <c r="D35" s="219">
        <v>42167</v>
      </c>
      <c r="E35" s="216"/>
    </row>
    <row r="36" spans="2:5" x14ac:dyDescent="0.2">
      <c r="B36" s="227" t="s">
        <v>129</v>
      </c>
      <c r="C36" s="228" t="s">
        <v>16</v>
      </c>
      <c r="D36" s="229">
        <v>42167</v>
      </c>
      <c r="E36" s="216" t="s">
        <v>233</v>
      </c>
    </row>
    <row r="37" spans="2:5" x14ac:dyDescent="0.2">
      <c r="B37" s="217" t="s">
        <v>130</v>
      </c>
      <c r="C37" s="218">
        <v>0.95299999999999996</v>
      </c>
      <c r="D37" s="219">
        <v>42167</v>
      </c>
      <c r="E37" s="216"/>
    </row>
    <row r="38" spans="2:5" x14ac:dyDescent="0.2">
      <c r="B38" s="217" t="s">
        <v>131</v>
      </c>
      <c r="C38" s="218">
        <v>0.78300000000000003</v>
      </c>
      <c r="D38" s="219">
        <v>42167</v>
      </c>
      <c r="E38" s="216"/>
    </row>
    <row r="39" spans="2:5" x14ac:dyDescent="0.2">
      <c r="B39" s="217" t="s">
        <v>132</v>
      </c>
      <c r="C39" s="218">
        <v>0.69299999999999995</v>
      </c>
      <c r="D39" s="219">
        <v>42167</v>
      </c>
      <c r="E39" s="216"/>
    </row>
    <row r="40" spans="2:5" x14ac:dyDescent="0.2">
      <c r="B40" s="221" t="s">
        <v>161</v>
      </c>
      <c r="C40" s="222">
        <v>0.60099999999999998</v>
      </c>
      <c r="D40" s="223">
        <v>42613</v>
      </c>
      <c r="E40" s="216"/>
    </row>
    <row r="41" spans="2:5" x14ac:dyDescent="0.2">
      <c r="B41" s="221" t="s">
        <v>162</v>
      </c>
      <c r="C41" s="222">
        <v>0.84799999999999998</v>
      </c>
      <c r="D41" s="223">
        <v>42614</v>
      </c>
      <c r="E41" s="216"/>
    </row>
    <row r="42" spans="2:5" x14ac:dyDescent="0.2">
      <c r="B42" s="221" t="s">
        <v>163</v>
      </c>
      <c r="C42" s="222">
        <v>1.0880000000000001</v>
      </c>
      <c r="D42" s="223">
        <v>42615</v>
      </c>
      <c r="E42" s="216"/>
    </row>
    <row r="43" spans="2:5" x14ac:dyDescent="0.2">
      <c r="B43" s="221" t="s">
        <v>164</v>
      </c>
      <c r="C43" s="222">
        <v>1.06</v>
      </c>
      <c r="D43" s="223">
        <v>42616</v>
      </c>
      <c r="E43" s="216"/>
    </row>
    <row r="44" spans="2:5" x14ac:dyDescent="0.2">
      <c r="B44" s="221" t="s">
        <v>165</v>
      </c>
      <c r="C44" s="222">
        <v>1.111</v>
      </c>
      <c r="D44" s="223">
        <v>42617</v>
      </c>
      <c r="E44" s="216"/>
    </row>
    <row r="45" spans="2:5" x14ac:dyDescent="0.2">
      <c r="B45" s="221" t="s">
        <v>166</v>
      </c>
      <c r="C45" s="222">
        <v>0.66200000000000003</v>
      </c>
      <c r="D45" s="223">
        <v>42618</v>
      </c>
      <c r="E45" s="216"/>
    </row>
    <row r="46" spans="2:5" x14ac:dyDescent="0.2">
      <c r="B46" s="221" t="s">
        <v>167</v>
      </c>
      <c r="C46" s="222">
        <v>0.86599999999999999</v>
      </c>
      <c r="D46" s="223">
        <v>42619</v>
      </c>
      <c r="E46" s="216"/>
    </row>
    <row r="47" spans="2:5" x14ac:dyDescent="0.2">
      <c r="B47" s="221" t="s">
        <v>168</v>
      </c>
      <c r="C47" s="222">
        <v>1.238</v>
      </c>
      <c r="D47" s="223">
        <v>42620</v>
      </c>
      <c r="E47" s="216"/>
    </row>
    <row r="48" spans="2:5" x14ac:dyDescent="0.2">
      <c r="B48" s="221" t="s">
        <v>169</v>
      </c>
      <c r="C48" s="222">
        <v>1.07</v>
      </c>
      <c r="D48" s="223">
        <v>42621</v>
      </c>
      <c r="E48" s="21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K205"/>
  <sheetViews>
    <sheetView tabSelected="1" topLeftCell="E28" zoomScale="70" zoomScaleNormal="70" workbookViewId="0">
      <selection activeCell="J5" sqref="J5:X14"/>
    </sheetView>
  </sheetViews>
  <sheetFormatPr defaultRowHeight="12.75" x14ac:dyDescent="0.2"/>
  <cols>
    <col min="1" max="3" width="9.140625" style="190"/>
    <col min="4" max="4" width="10.5703125" style="190" bestFit="1" customWidth="1"/>
    <col min="5" max="5" width="11.5703125" style="190" bestFit="1" customWidth="1"/>
    <col min="6" max="6" width="9.140625" style="190"/>
    <col min="7" max="7" width="10.5703125" style="190" bestFit="1" customWidth="1"/>
    <col min="8" max="8" width="11.5703125" style="190" bestFit="1" customWidth="1"/>
    <col min="9" max="11" width="9.140625" style="190"/>
    <col min="12" max="12" width="10.7109375" style="190" customWidth="1"/>
    <col min="13" max="19" width="9.140625" style="190"/>
    <col min="20" max="20" width="14.28515625" style="190" customWidth="1"/>
    <col min="21" max="21" width="4.85546875" style="190" bestFit="1" customWidth="1"/>
    <col min="22" max="22" width="9.42578125" style="190" customWidth="1"/>
    <col min="23" max="23" width="9.140625" style="190"/>
    <col min="24" max="24" width="16.85546875" style="190" customWidth="1"/>
    <col min="25" max="16384" width="9.140625" style="190"/>
  </cols>
  <sheetData>
    <row r="1" spans="2:24" ht="13.5" thickBot="1" x14ac:dyDescent="0.25"/>
    <row r="2" spans="2:24" ht="64.5" thickBot="1" x14ac:dyDescent="0.25">
      <c r="B2" s="337" t="s">
        <v>2</v>
      </c>
      <c r="C2" s="234" t="s">
        <v>77</v>
      </c>
      <c r="D2" s="337" t="s">
        <v>3</v>
      </c>
      <c r="E2" s="337"/>
      <c r="F2" s="337"/>
      <c r="G2" s="337"/>
      <c r="H2" s="337"/>
      <c r="I2" s="337"/>
      <c r="J2" s="234" t="s">
        <v>5</v>
      </c>
      <c r="K2" s="234" t="s">
        <v>4</v>
      </c>
      <c r="L2" s="234" t="s">
        <v>68</v>
      </c>
      <c r="M2" s="234" t="s">
        <v>9</v>
      </c>
      <c r="N2" s="234" t="s">
        <v>0</v>
      </c>
      <c r="O2" s="234" t="s">
        <v>1</v>
      </c>
      <c r="P2" s="239" t="s">
        <v>12</v>
      </c>
      <c r="Q2" s="234" t="s">
        <v>86</v>
      </c>
      <c r="R2" s="234" t="s">
        <v>12</v>
      </c>
      <c r="S2" s="234" t="s">
        <v>86</v>
      </c>
      <c r="T2" s="337" t="s">
        <v>7</v>
      </c>
      <c r="U2" s="337"/>
      <c r="V2" s="234" t="s">
        <v>229</v>
      </c>
      <c r="W2" s="238" t="s">
        <v>172</v>
      </c>
    </row>
    <row r="3" spans="2:24" ht="14.25" x14ac:dyDescent="0.2">
      <c r="B3" s="338"/>
      <c r="C3" s="40" t="s">
        <v>79</v>
      </c>
      <c r="D3" s="76" t="s">
        <v>82</v>
      </c>
      <c r="E3" s="76" t="s">
        <v>83</v>
      </c>
      <c r="F3" s="76" t="s">
        <v>80</v>
      </c>
      <c r="G3" s="76" t="s">
        <v>84</v>
      </c>
      <c r="H3" s="76" t="s">
        <v>85</v>
      </c>
      <c r="I3" s="76" t="s">
        <v>81</v>
      </c>
      <c r="J3" s="40" t="s">
        <v>87</v>
      </c>
      <c r="K3" s="40" t="s">
        <v>88</v>
      </c>
      <c r="L3" s="40"/>
      <c r="M3" s="40" t="s">
        <v>78</v>
      </c>
      <c r="N3" s="40" t="s">
        <v>89</v>
      </c>
      <c r="O3" s="40"/>
      <c r="P3" s="40" t="s">
        <v>90</v>
      </c>
      <c r="Q3" s="40" t="s">
        <v>91</v>
      </c>
      <c r="R3" s="40" t="s">
        <v>90</v>
      </c>
      <c r="S3" s="40" t="s">
        <v>91</v>
      </c>
      <c r="T3" s="340" t="s">
        <v>92</v>
      </c>
      <c r="U3" s="341"/>
      <c r="V3" s="40" t="s">
        <v>219</v>
      </c>
      <c r="W3" s="40" t="s">
        <v>174</v>
      </c>
    </row>
    <row r="4" spans="2:24" ht="13.5" thickBot="1" x14ac:dyDescent="0.25">
      <c r="B4" s="339"/>
      <c r="C4" s="40" t="s">
        <v>208</v>
      </c>
      <c r="D4" s="41" t="s">
        <v>6</v>
      </c>
      <c r="E4" s="36" t="s">
        <v>6</v>
      </c>
      <c r="F4" s="36" t="s">
        <v>6</v>
      </c>
      <c r="G4" s="36" t="s">
        <v>6</v>
      </c>
      <c r="H4" s="36" t="s">
        <v>6</v>
      </c>
      <c r="I4" s="36" t="s">
        <v>6</v>
      </c>
      <c r="J4" s="36" t="s">
        <v>6</v>
      </c>
      <c r="K4" s="36" t="s">
        <v>6</v>
      </c>
      <c r="L4" s="36"/>
      <c r="M4" s="36" t="s">
        <v>32</v>
      </c>
      <c r="N4" s="235" t="s">
        <v>6</v>
      </c>
      <c r="O4" s="235"/>
      <c r="P4" s="38" t="s">
        <v>8</v>
      </c>
      <c r="Q4" s="38" t="s">
        <v>8</v>
      </c>
      <c r="R4" s="38" t="s">
        <v>93</v>
      </c>
      <c r="S4" s="38" t="s">
        <v>93</v>
      </c>
      <c r="T4" s="342" t="s">
        <v>6</v>
      </c>
      <c r="U4" s="342"/>
      <c r="V4" s="38" t="s">
        <v>6</v>
      </c>
      <c r="W4" s="38" t="s">
        <v>173</v>
      </c>
    </row>
    <row r="5" spans="2:24" ht="25.5" x14ac:dyDescent="0.2">
      <c r="B5" s="39" t="s">
        <v>133</v>
      </c>
      <c r="C5" s="59">
        <v>0.13100000000000001</v>
      </c>
      <c r="D5" s="55">
        <v>489445.79100000003</v>
      </c>
      <c r="E5" s="55">
        <v>5122735.6619999995</v>
      </c>
      <c r="F5" s="53">
        <v>196.53</v>
      </c>
      <c r="G5" s="55">
        <v>489445.79100000003</v>
      </c>
      <c r="H5" s="55">
        <v>5122735.6619999995</v>
      </c>
      <c r="I5" s="55">
        <v>194.5</v>
      </c>
      <c r="J5" s="49">
        <v>2.0299999999999998</v>
      </c>
      <c r="K5" s="49">
        <v>2.4299999999999997</v>
      </c>
      <c r="L5" s="59" t="s">
        <v>69</v>
      </c>
      <c r="M5" s="49">
        <v>1.25</v>
      </c>
      <c r="N5" s="45">
        <v>1</v>
      </c>
      <c r="O5" s="59" t="s">
        <v>11</v>
      </c>
      <c r="P5" s="42">
        <v>872.2</v>
      </c>
      <c r="Q5" s="49">
        <v>883.8</v>
      </c>
      <c r="R5" s="62">
        <v>0.87220000000000009</v>
      </c>
      <c r="S5" s="62">
        <v>0.88379999999999992</v>
      </c>
      <c r="T5" s="58" t="s">
        <v>70</v>
      </c>
      <c r="U5" s="49">
        <v>0.4</v>
      </c>
      <c r="V5" s="62">
        <v>1.1930000000000001</v>
      </c>
      <c r="W5" s="49">
        <v>34.6</v>
      </c>
      <c r="X5" s="343" t="s">
        <v>71</v>
      </c>
    </row>
    <row r="6" spans="2:24" ht="25.5" x14ac:dyDescent="0.2">
      <c r="B6" s="52" t="s">
        <v>134</v>
      </c>
      <c r="C6" s="48">
        <v>0.13100000000000001</v>
      </c>
      <c r="D6" s="44">
        <v>489453.23700000002</v>
      </c>
      <c r="E6" s="44">
        <v>5122729.0310000004</v>
      </c>
      <c r="F6" s="61">
        <v>196.74</v>
      </c>
      <c r="G6" s="44">
        <v>489453.23700000002</v>
      </c>
      <c r="H6" s="44">
        <v>5122729.0310000004</v>
      </c>
      <c r="I6" s="44">
        <v>194.65</v>
      </c>
      <c r="J6" s="57">
        <v>2.09</v>
      </c>
      <c r="K6" s="57">
        <v>2.36</v>
      </c>
      <c r="L6" s="48" t="s">
        <v>69</v>
      </c>
      <c r="M6" s="57">
        <v>0.5</v>
      </c>
      <c r="N6" s="48">
        <v>1</v>
      </c>
      <c r="O6" s="46" t="s">
        <v>11</v>
      </c>
      <c r="P6" s="57">
        <v>371.65</v>
      </c>
      <c r="Q6" s="57">
        <v>395.2</v>
      </c>
      <c r="R6" s="51">
        <f>P6/1000</f>
        <v>0.37164999999999998</v>
      </c>
      <c r="S6" s="51">
        <f>Q6/1000</f>
        <v>0.3952</v>
      </c>
      <c r="T6" s="47" t="s">
        <v>70</v>
      </c>
      <c r="U6" s="57">
        <v>0.27</v>
      </c>
      <c r="V6" s="210">
        <v>1.006</v>
      </c>
      <c r="W6" s="57">
        <v>32</v>
      </c>
      <c r="X6" s="344"/>
    </row>
    <row r="7" spans="2:24" ht="25.5" x14ac:dyDescent="0.2">
      <c r="B7" s="60" t="s">
        <v>94</v>
      </c>
      <c r="C7" s="48">
        <v>0.13100000000000001</v>
      </c>
      <c r="D7" s="56">
        <v>489449.99599999998</v>
      </c>
      <c r="E7" s="56">
        <v>5122751.7699999996</v>
      </c>
      <c r="F7" s="54">
        <v>195.49</v>
      </c>
      <c r="G7" s="56">
        <v>489449.99599999998</v>
      </c>
      <c r="H7" s="56">
        <v>5122751.7699999996</v>
      </c>
      <c r="I7" s="56">
        <v>193.48</v>
      </c>
      <c r="J7" s="50">
        <v>2.0099999999999998</v>
      </c>
      <c r="K7" s="57">
        <v>2.44</v>
      </c>
      <c r="L7" s="46" t="s">
        <v>72</v>
      </c>
      <c r="M7" s="50">
        <v>1</v>
      </c>
      <c r="N7" s="46" t="s">
        <v>10</v>
      </c>
      <c r="O7" s="46" t="s">
        <v>106</v>
      </c>
      <c r="P7" s="50">
        <v>751.65</v>
      </c>
      <c r="Q7" s="50">
        <v>758.9</v>
      </c>
      <c r="R7" s="51">
        <v>0.75164999999999993</v>
      </c>
      <c r="S7" s="51">
        <v>0.75890000000000002</v>
      </c>
      <c r="T7" s="47" t="s">
        <v>70</v>
      </c>
      <c r="U7" s="57">
        <v>0.43</v>
      </c>
      <c r="V7" s="210">
        <v>1.254</v>
      </c>
      <c r="W7" s="57">
        <v>34.9</v>
      </c>
      <c r="X7" s="344"/>
    </row>
    <row r="8" spans="2:24" ht="25.5" x14ac:dyDescent="0.2">
      <c r="B8" s="52" t="s">
        <v>95</v>
      </c>
      <c r="C8" s="48">
        <v>0.13100000000000001</v>
      </c>
      <c r="D8" s="44">
        <v>489453.79300000001</v>
      </c>
      <c r="E8" s="44">
        <v>5122748.4029999999</v>
      </c>
      <c r="F8" s="61">
        <v>195.65</v>
      </c>
      <c r="G8" s="44">
        <v>489453.79300000001</v>
      </c>
      <c r="H8" s="44">
        <v>5122748.4029999999</v>
      </c>
      <c r="I8" s="44">
        <v>193.67</v>
      </c>
      <c r="J8" s="57">
        <v>1.98</v>
      </c>
      <c r="K8" s="57">
        <v>2.38</v>
      </c>
      <c r="L8" s="48" t="s">
        <v>72</v>
      </c>
      <c r="M8" s="57">
        <v>0.8</v>
      </c>
      <c r="N8" s="48" t="s">
        <v>10</v>
      </c>
      <c r="O8" s="46" t="s">
        <v>106</v>
      </c>
      <c r="P8" s="57">
        <v>574.70000000000005</v>
      </c>
      <c r="Q8" s="57">
        <v>589.20000000000005</v>
      </c>
      <c r="R8" s="51">
        <v>0.5747000000000001</v>
      </c>
      <c r="S8" s="51">
        <v>0.58920000000000006</v>
      </c>
      <c r="T8" s="47" t="s">
        <v>70</v>
      </c>
      <c r="U8" s="57">
        <v>0.4</v>
      </c>
      <c r="V8" s="210">
        <v>1.169</v>
      </c>
      <c r="W8" s="57">
        <v>34.799999999999997</v>
      </c>
      <c r="X8" s="344"/>
    </row>
    <row r="9" spans="2:24" ht="25.5" x14ac:dyDescent="0.2">
      <c r="B9" s="60" t="s">
        <v>96</v>
      </c>
      <c r="C9" s="48">
        <v>0.13100000000000001</v>
      </c>
      <c r="D9" s="56">
        <v>489457.47</v>
      </c>
      <c r="E9" s="56">
        <v>5122745.07</v>
      </c>
      <c r="F9" s="54">
        <v>195.85</v>
      </c>
      <c r="G9" s="56">
        <v>489457.47</v>
      </c>
      <c r="H9" s="56">
        <v>5122745.07</v>
      </c>
      <c r="I9" s="56">
        <v>193.78</v>
      </c>
      <c r="J9" s="50">
        <v>2.0699999999999998</v>
      </c>
      <c r="K9" s="57">
        <v>2.41</v>
      </c>
      <c r="L9" s="46" t="s">
        <v>72</v>
      </c>
      <c r="M9" s="50">
        <v>0.6</v>
      </c>
      <c r="N9" s="46" t="s">
        <v>10</v>
      </c>
      <c r="O9" s="46" t="s">
        <v>106</v>
      </c>
      <c r="P9" s="57">
        <v>507.1</v>
      </c>
      <c r="Q9" s="57">
        <v>523.04999999999995</v>
      </c>
      <c r="R9" s="51">
        <v>0.5071</v>
      </c>
      <c r="S9" s="51">
        <v>0.5230499999999999</v>
      </c>
      <c r="T9" s="47" t="s">
        <v>70</v>
      </c>
      <c r="U9" s="57">
        <v>0.34</v>
      </c>
      <c r="V9" s="210">
        <v>1.153</v>
      </c>
      <c r="W9" s="57">
        <v>34</v>
      </c>
      <c r="X9" s="344"/>
    </row>
    <row r="10" spans="2:24" ht="25.5" x14ac:dyDescent="0.2">
      <c r="B10" s="52" t="s">
        <v>97</v>
      </c>
      <c r="C10" s="48">
        <v>0.13100000000000001</v>
      </c>
      <c r="D10" s="56">
        <v>489461.22</v>
      </c>
      <c r="E10" s="56">
        <v>5122741.75</v>
      </c>
      <c r="F10" s="54">
        <v>195.82</v>
      </c>
      <c r="G10" s="56">
        <v>489461.22</v>
      </c>
      <c r="H10" s="56">
        <v>5122741.75</v>
      </c>
      <c r="I10" s="56">
        <v>193.88</v>
      </c>
      <c r="J10" s="50">
        <v>1.94</v>
      </c>
      <c r="K10" s="50">
        <v>2.23</v>
      </c>
      <c r="L10" s="46" t="s">
        <v>72</v>
      </c>
      <c r="M10" s="50">
        <v>0.4</v>
      </c>
      <c r="N10" s="46" t="s">
        <v>10</v>
      </c>
      <c r="O10" s="46" t="s">
        <v>106</v>
      </c>
      <c r="P10" s="50">
        <v>461.55</v>
      </c>
      <c r="Q10" s="57">
        <v>476.55</v>
      </c>
      <c r="R10" s="51">
        <v>0.46155000000000002</v>
      </c>
      <c r="S10" s="51">
        <v>0.47655000000000003</v>
      </c>
      <c r="T10" s="47" t="s">
        <v>70</v>
      </c>
      <c r="U10" s="57">
        <v>0.26</v>
      </c>
      <c r="V10" s="210">
        <v>1.0449999999999999</v>
      </c>
      <c r="W10" s="57">
        <v>33.6</v>
      </c>
      <c r="X10" s="344"/>
    </row>
    <row r="11" spans="2:24" ht="25.5" x14ac:dyDescent="0.2">
      <c r="B11" s="52" t="s">
        <v>98</v>
      </c>
      <c r="C11" s="48">
        <v>0.13100000000000001</v>
      </c>
      <c r="D11" s="44">
        <v>489464.88</v>
      </c>
      <c r="E11" s="44">
        <v>5122738.43</v>
      </c>
      <c r="F11" s="61">
        <v>195.8</v>
      </c>
      <c r="G11" s="44">
        <v>489464.88</v>
      </c>
      <c r="H11" s="44">
        <v>5122738.43</v>
      </c>
      <c r="I11" s="44">
        <v>193.82</v>
      </c>
      <c r="J11" s="57">
        <v>1.98</v>
      </c>
      <c r="K11" s="57">
        <v>2.2000000000000002</v>
      </c>
      <c r="L11" s="48" t="s">
        <v>69</v>
      </c>
      <c r="M11" s="57">
        <v>0.4</v>
      </c>
      <c r="N11" s="48" t="s">
        <v>10</v>
      </c>
      <c r="O11" s="46" t="s">
        <v>106</v>
      </c>
      <c r="P11" s="57">
        <v>323</v>
      </c>
      <c r="Q11" s="57">
        <v>335.5</v>
      </c>
      <c r="R11" s="51">
        <f>P11/1000</f>
        <v>0.32300000000000001</v>
      </c>
      <c r="S11" s="51">
        <f>Q11/1000</f>
        <v>0.33550000000000002</v>
      </c>
      <c r="T11" s="47" t="s">
        <v>70</v>
      </c>
      <c r="U11" s="57">
        <v>0.22</v>
      </c>
      <c r="V11" s="210">
        <v>0.88100000000000001</v>
      </c>
      <c r="W11" s="57">
        <v>33.25</v>
      </c>
      <c r="X11" s="344" t="s">
        <v>73</v>
      </c>
    </row>
    <row r="12" spans="2:24" ht="25.5" x14ac:dyDescent="0.2">
      <c r="B12" s="52" t="s">
        <v>99</v>
      </c>
      <c r="C12" s="48">
        <v>0.13100000000000001</v>
      </c>
      <c r="D12" s="44">
        <v>489468.61</v>
      </c>
      <c r="E12" s="44">
        <v>5122735.08</v>
      </c>
      <c r="F12" s="61">
        <v>195.94</v>
      </c>
      <c r="G12" s="44">
        <v>489468.61</v>
      </c>
      <c r="H12" s="44">
        <v>5122735.08</v>
      </c>
      <c r="I12" s="44">
        <v>194</v>
      </c>
      <c r="J12" s="57">
        <v>1.94</v>
      </c>
      <c r="K12" s="57">
        <v>2.2200000000000002</v>
      </c>
      <c r="L12" s="48" t="s">
        <v>69</v>
      </c>
      <c r="M12" s="57">
        <v>0.6</v>
      </c>
      <c r="N12" s="48" t="s">
        <v>10</v>
      </c>
      <c r="O12" s="46" t="s">
        <v>106</v>
      </c>
      <c r="P12" s="57">
        <v>436.96</v>
      </c>
      <c r="Q12" s="57">
        <v>454.21</v>
      </c>
      <c r="R12" s="51">
        <f>P12/1000</f>
        <v>0.43695999999999996</v>
      </c>
      <c r="S12" s="51">
        <f>Q12/1000</f>
        <v>0.45421</v>
      </c>
      <c r="T12" s="47" t="s">
        <v>70</v>
      </c>
      <c r="U12" s="57">
        <v>0.28000000000000003</v>
      </c>
      <c r="V12" s="210">
        <v>1.0960000000000001</v>
      </c>
      <c r="W12" s="57">
        <v>33</v>
      </c>
      <c r="X12" s="344"/>
    </row>
    <row r="13" spans="2:24" ht="25.5" x14ac:dyDescent="0.2">
      <c r="B13" s="60" t="s">
        <v>100</v>
      </c>
      <c r="C13" s="48">
        <v>0.13100000000000001</v>
      </c>
      <c r="D13" s="56">
        <v>489472.4</v>
      </c>
      <c r="E13" s="56">
        <v>5122731.76</v>
      </c>
      <c r="F13" s="54">
        <v>195.99</v>
      </c>
      <c r="G13" s="56">
        <v>489472.4</v>
      </c>
      <c r="H13" s="56">
        <v>5122731.76</v>
      </c>
      <c r="I13" s="56">
        <v>194.05</v>
      </c>
      <c r="J13" s="50">
        <v>1.94</v>
      </c>
      <c r="K13" s="57">
        <v>2.36</v>
      </c>
      <c r="L13" s="46" t="s">
        <v>69</v>
      </c>
      <c r="M13" s="50">
        <v>0.8</v>
      </c>
      <c r="N13" s="46" t="s">
        <v>10</v>
      </c>
      <c r="O13" s="46" t="s">
        <v>106</v>
      </c>
      <c r="P13" s="57">
        <v>656.95</v>
      </c>
      <c r="Q13" s="57">
        <v>669.2</v>
      </c>
      <c r="R13" s="51">
        <v>0.65695000000000003</v>
      </c>
      <c r="S13" s="51">
        <v>0.66920000000000002</v>
      </c>
      <c r="T13" s="47" t="s">
        <v>70</v>
      </c>
      <c r="U13" s="57">
        <v>0.42</v>
      </c>
      <c r="V13" s="210">
        <v>1.129</v>
      </c>
      <c r="W13" s="57">
        <v>33.58</v>
      </c>
      <c r="X13" s="344"/>
    </row>
    <row r="14" spans="2:24" ht="26.25" thickBot="1" x14ac:dyDescent="0.25">
      <c r="B14" s="77" t="s">
        <v>101</v>
      </c>
      <c r="C14" s="78">
        <v>0.13100000000000001</v>
      </c>
      <c r="D14" s="79">
        <v>489476.12</v>
      </c>
      <c r="E14" s="79">
        <v>5122728.26</v>
      </c>
      <c r="F14" s="80">
        <v>196.24</v>
      </c>
      <c r="G14" s="79">
        <v>489476.12</v>
      </c>
      <c r="H14" s="79">
        <v>5122728.26</v>
      </c>
      <c r="I14" s="79">
        <v>194.22</v>
      </c>
      <c r="J14" s="81">
        <v>2.02</v>
      </c>
      <c r="K14" s="82">
        <v>2.48</v>
      </c>
      <c r="L14" s="83" t="s">
        <v>69</v>
      </c>
      <c r="M14" s="81">
        <v>1</v>
      </c>
      <c r="N14" s="83" t="s">
        <v>10</v>
      </c>
      <c r="O14" s="83" t="s">
        <v>106</v>
      </c>
      <c r="P14" s="82">
        <v>835.5</v>
      </c>
      <c r="Q14" s="82">
        <v>849.9</v>
      </c>
      <c r="R14" s="84">
        <v>0.83550000000000002</v>
      </c>
      <c r="S14" s="84">
        <v>0.84989999999999999</v>
      </c>
      <c r="T14" s="85" t="s">
        <v>70</v>
      </c>
      <c r="U14" s="82">
        <v>0.46</v>
      </c>
      <c r="V14" s="211">
        <v>1.1399999999999999</v>
      </c>
      <c r="W14" s="57">
        <v>33.4</v>
      </c>
      <c r="X14" s="344"/>
    </row>
    <row r="15" spans="2:24" ht="64.5" thickBot="1" x14ac:dyDescent="0.25">
      <c r="B15" s="337" t="s">
        <v>2</v>
      </c>
      <c r="C15" s="234" t="s">
        <v>77</v>
      </c>
      <c r="D15" s="337" t="s">
        <v>3</v>
      </c>
      <c r="E15" s="337"/>
      <c r="F15" s="337"/>
      <c r="G15" s="337"/>
      <c r="H15" s="337"/>
      <c r="I15" s="337"/>
      <c r="J15" s="234" t="s">
        <v>5</v>
      </c>
      <c r="K15" s="234" t="s">
        <v>4</v>
      </c>
      <c r="L15" s="234" t="s">
        <v>68</v>
      </c>
      <c r="M15" s="234" t="s">
        <v>9</v>
      </c>
      <c r="N15" s="234" t="s">
        <v>0</v>
      </c>
      <c r="O15" s="234" t="s">
        <v>1</v>
      </c>
      <c r="P15" s="234" t="s">
        <v>12</v>
      </c>
      <c r="Q15" s="234" t="s">
        <v>86</v>
      </c>
      <c r="R15" s="234" t="s">
        <v>12</v>
      </c>
      <c r="S15" s="234" t="s">
        <v>86</v>
      </c>
      <c r="T15" s="337" t="s">
        <v>7</v>
      </c>
      <c r="U15" s="337"/>
      <c r="V15" s="234" t="s">
        <v>229</v>
      </c>
      <c r="X15" s="63"/>
    </row>
    <row r="16" spans="2:24" ht="14.25" x14ac:dyDescent="0.2">
      <c r="B16" s="338"/>
      <c r="C16" s="40" t="s">
        <v>79</v>
      </c>
      <c r="D16" s="76" t="s">
        <v>82</v>
      </c>
      <c r="E16" s="76" t="s">
        <v>83</v>
      </c>
      <c r="F16" s="76" t="s">
        <v>80</v>
      </c>
      <c r="G16" s="76" t="s">
        <v>84</v>
      </c>
      <c r="H16" s="76" t="s">
        <v>85</v>
      </c>
      <c r="I16" s="76" t="s">
        <v>81</v>
      </c>
      <c r="J16" s="40" t="s">
        <v>87</v>
      </c>
      <c r="K16" s="40" t="s">
        <v>88</v>
      </c>
      <c r="L16" s="40"/>
      <c r="M16" s="40" t="s">
        <v>78</v>
      </c>
      <c r="N16" s="40" t="s">
        <v>89</v>
      </c>
      <c r="O16" s="40"/>
      <c r="P16" s="40" t="s">
        <v>90</v>
      </c>
      <c r="Q16" s="40" t="s">
        <v>91</v>
      </c>
      <c r="R16" s="40" t="s">
        <v>90</v>
      </c>
      <c r="S16" s="40" t="s">
        <v>91</v>
      </c>
      <c r="T16" s="340" t="s">
        <v>92</v>
      </c>
      <c r="U16" s="341"/>
      <c r="V16" s="40" t="s">
        <v>219</v>
      </c>
      <c r="X16" s="63"/>
    </row>
    <row r="17" spans="2:24" ht="13.5" thickBot="1" x14ac:dyDescent="0.25">
      <c r="B17" s="338"/>
      <c r="C17" s="40" t="s">
        <v>208</v>
      </c>
      <c r="D17" s="40" t="s">
        <v>6</v>
      </c>
      <c r="E17" s="94" t="s">
        <v>6</v>
      </c>
      <c r="F17" s="94" t="s">
        <v>6</v>
      </c>
      <c r="G17" s="94" t="s">
        <v>6</v>
      </c>
      <c r="H17" s="94" t="s">
        <v>6</v>
      </c>
      <c r="I17" s="94" t="s">
        <v>6</v>
      </c>
      <c r="J17" s="94" t="s">
        <v>6</v>
      </c>
      <c r="K17" s="94" t="s">
        <v>6</v>
      </c>
      <c r="L17" s="94"/>
      <c r="M17" s="94" t="s">
        <v>32</v>
      </c>
      <c r="N17" s="236" t="s">
        <v>6</v>
      </c>
      <c r="O17" s="236"/>
      <c r="P17" s="96" t="s">
        <v>8</v>
      </c>
      <c r="Q17" s="96" t="s">
        <v>8</v>
      </c>
      <c r="R17" s="96" t="s">
        <v>93</v>
      </c>
      <c r="S17" s="96" t="s">
        <v>93</v>
      </c>
      <c r="T17" s="349" t="s">
        <v>6</v>
      </c>
      <c r="U17" s="349"/>
      <c r="V17" s="96" t="s">
        <v>6</v>
      </c>
      <c r="X17" s="63"/>
    </row>
    <row r="18" spans="2:24" ht="25.5" x14ac:dyDescent="0.2">
      <c r="B18" s="241" t="s">
        <v>125</v>
      </c>
      <c r="C18" s="242">
        <v>131</v>
      </c>
      <c r="D18" s="243">
        <v>489127.98</v>
      </c>
      <c r="E18" s="244">
        <v>5122573.54</v>
      </c>
      <c r="F18" s="243">
        <v>198.43</v>
      </c>
      <c r="G18" s="243">
        <v>489127.98</v>
      </c>
      <c r="H18" s="243">
        <v>5122573.54</v>
      </c>
      <c r="I18" s="243">
        <v>195.36</v>
      </c>
      <c r="J18" s="243">
        <v>3.07</v>
      </c>
      <c r="K18" s="245">
        <v>3.58</v>
      </c>
      <c r="L18" s="246" t="s">
        <v>72</v>
      </c>
      <c r="M18" s="98">
        <v>1.6</v>
      </c>
      <c r="N18" s="247">
        <v>1</v>
      </c>
      <c r="O18" s="242" t="s">
        <v>11</v>
      </c>
      <c r="P18" s="247">
        <v>807</v>
      </c>
      <c r="Q18" s="247">
        <v>844.5</v>
      </c>
      <c r="R18" s="248">
        <f>P18/1000</f>
        <v>0.80700000000000005</v>
      </c>
      <c r="S18" s="248">
        <f>Q18/1000</f>
        <v>0.84450000000000003</v>
      </c>
      <c r="T18" s="249" t="s">
        <v>70</v>
      </c>
      <c r="U18" s="250">
        <v>0.51</v>
      </c>
      <c r="V18" s="248">
        <v>1.169</v>
      </c>
      <c r="W18" s="98">
        <v>33.200000000000003</v>
      </c>
      <c r="X18" s="346" t="s">
        <v>117</v>
      </c>
    </row>
    <row r="19" spans="2:24" ht="25.5" x14ac:dyDescent="0.2">
      <c r="B19" s="100" t="s">
        <v>126</v>
      </c>
      <c r="C19" s="99">
        <v>131</v>
      </c>
      <c r="D19" s="105">
        <v>489133.55</v>
      </c>
      <c r="E19" s="105">
        <v>5122568.55</v>
      </c>
      <c r="F19" s="105">
        <v>198.45</v>
      </c>
      <c r="G19" s="105">
        <v>489133.55</v>
      </c>
      <c r="H19" s="105">
        <v>5122568.55</v>
      </c>
      <c r="I19" s="105">
        <v>195.55</v>
      </c>
      <c r="J19" s="103">
        <v>2.9</v>
      </c>
      <c r="K19" s="101" t="s">
        <v>75</v>
      </c>
      <c r="L19" s="99" t="s">
        <v>69</v>
      </c>
      <c r="M19" s="97">
        <v>0.6</v>
      </c>
      <c r="N19" s="101">
        <v>1</v>
      </c>
      <c r="O19" s="99" t="s">
        <v>11</v>
      </c>
      <c r="P19" s="101" t="s">
        <v>75</v>
      </c>
      <c r="Q19" s="101" t="s">
        <v>75</v>
      </c>
      <c r="R19" s="101" t="s">
        <v>75</v>
      </c>
      <c r="S19" s="101" t="s">
        <v>75</v>
      </c>
      <c r="T19" s="115" t="s">
        <v>76</v>
      </c>
      <c r="U19" s="113" t="s">
        <v>75</v>
      </c>
      <c r="V19" s="112" t="s">
        <v>75</v>
      </c>
      <c r="W19" s="110"/>
      <c r="X19" s="347"/>
    </row>
    <row r="20" spans="2:24" ht="25.5" x14ac:dyDescent="0.2">
      <c r="B20" s="100" t="s">
        <v>126</v>
      </c>
      <c r="C20" s="99">
        <v>131</v>
      </c>
      <c r="D20" s="105">
        <v>489133.55</v>
      </c>
      <c r="E20" s="105">
        <v>5122568.55</v>
      </c>
      <c r="F20" s="105">
        <v>198.45</v>
      </c>
      <c r="G20" s="105">
        <v>489133.55</v>
      </c>
      <c r="H20" s="105">
        <v>5122568.55</v>
      </c>
      <c r="I20" s="105">
        <v>197.25</v>
      </c>
      <c r="J20" s="103">
        <v>1.2</v>
      </c>
      <c r="K20" s="101" t="s">
        <v>75</v>
      </c>
      <c r="L20" s="99" t="s">
        <v>69</v>
      </c>
      <c r="M20" s="97">
        <v>0.6</v>
      </c>
      <c r="N20" s="101">
        <v>0.5</v>
      </c>
      <c r="O20" s="99" t="s">
        <v>11</v>
      </c>
      <c r="P20" s="101" t="s">
        <v>75</v>
      </c>
      <c r="Q20" s="101" t="s">
        <v>75</v>
      </c>
      <c r="R20" s="101" t="s">
        <v>75</v>
      </c>
      <c r="S20" s="101" t="s">
        <v>75</v>
      </c>
      <c r="T20" s="115" t="s">
        <v>118</v>
      </c>
      <c r="U20" s="113" t="s">
        <v>75</v>
      </c>
      <c r="V20" s="112" t="s">
        <v>75</v>
      </c>
      <c r="W20" s="110"/>
      <c r="X20" s="347"/>
    </row>
    <row r="21" spans="2:24" ht="25.5" x14ac:dyDescent="0.2">
      <c r="B21" s="104" t="s">
        <v>127</v>
      </c>
      <c r="C21" s="102">
        <v>131</v>
      </c>
      <c r="D21" s="106">
        <v>489142.09</v>
      </c>
      <c r="E21" s="107">
        <v>5122574.3499999996</v>
      </c>
      <c r="F21" s="106">
        <v>198.49</v>
      </c>
      <c r="G21" s="106">
        <v>489142.09</v>
      </c>
      <c r="H21" s="106">
        <v>5122574.3499999996</v>
      </c>
      <c r="I21" s="106">
        <v>195.45</v>
      </c>
      <c r="J21" s="106">
        <v>3.04</v>
      </c>
      <c r="K21" s="108">
        <v>3.2</v>
      </c>
      <c r="L21" s="109" t="s">
        <v>69</v>
      </c>
      <c r="M21" s="110">
        <v>0.2</v>
      </c>
      <c r="N21" s="111">
        <v>0.3</v>
      </c>
      <c r="O21" s="102" t="s">
        <v>11</v>
      </c>
      <c r="P21" s="111">
        <v>80.5</v>
      </c>
      <c r="Q21" s="111">
        <v>111.5</v>
      </c>
      <c r="R21" s="112">
        <v>8.0500000000000002E-2</v>
      </c>
      <c r="S21" s="112">
        <v>0.1115</v>
      </c>
      <c r="T21" s="116" t="s">
        <v>70</v>
      </c>
      <c r="U21" s="114">
        <v>0.16</v>
      </c>
      <c r="V21" s="112">
        <v>0.58399999999999996</v>
      </c>
      <c r="W21" s="110">
        <v>29.4</v>
      </c>
      <c r="X21" s="347"/>
    </row>
    <row r="22" spans="2:24" ht="25.5" x14ac:dyDescent="0.2">
      <c r="B22" s="104" t="s">
        <v>128</v>
      </c>
      <c r="C22" s="102">
        <v>131</v>
      </c>
      <c r="D22" s="106">
        <v>489145.81</v>
      </c>
      <c r="E22" s="107">
        <v>5122570.99</v>
      </c>
      <c r="F22" s="106">
        <v>198.71</v>
      </c>
      <c r="G22" s="106">
        <v>489145.81</v>
      </c>
      <c r="H22" s="106">
        <v>5122570.99</v>
      </c>
      <c r="I22" s="106">
        <v>195.66</v>
      </c>
      <c r="J22" s="106">
        <v>3.05</v>
      </c>
      <c r="K22" s="108">
        <v>3.28</v>
      </c>
      <c r="L22" s="109" t="s">
        <v>72</v>
      </c>
      <c r="M22" s="110">
        <v>0.4</v>
      </c>
      <c r="N22" s="111">
        <v>0.3</v>
      </c>
      <c r="O22" s="102" t="s">
        <v>11</v>
      </c>
      <c r="P22" s="111">
        <v>154.5</v>
      </c>
      <c r="Q22" s="111">
        <v>188</v>
      </c>
      <c r="R22" s="112">
        <v>0.1545</v>
      </c>
      <c r="S22" s="112">
        <v>0.188</v>
      </c>
      <c r="T22" s="116" t="s">
        <v>70</v>
      </c>
      <c r="U22" s="114">
        <v>0.23</v>
      </c>
      <c r="V22" s="112">
        <v>0.67</v>
      </c>
      <c r="W22" s="110">
        <v>30.7</v>
      </c>
      <c r="X22" s="347"/>
    </row>
    <row r="23" spans="2:24" ht="25.5" x14ac:dyDescent="0.2">
      <c r="B23" s="100" t="s">
        <v>129</v>
      </c>
      <c r="C23" s="99">
        <v>131</v>
      </c>
      <c r="D23" s="105">
        <v>489149.53</v>
      </c>
      <c r="E23" s="105">
        <v>5122567.63</v>
      </c>
      <c r="F23" s="105">
        <v>198.82</v>
      </c>
      <c r="G23" s="105">
        <v>489149.53</v>
      </c>
      <c r="H23" s="105">
        <v>5122567.63</v>
      </c>
      <c r="I23" s="105">
        <v>195.78</v>
      </c>
      <c r="J23" s="103">
        <v>3.04</v>
      </c>
      <c r="K23" s="101" t="s">
        <v>75</v>
      </c>
      <c r="L23" s="99" t="s">
        <v>72</v>
      </c>
      <c r="M23" s="97">
        <v>0.6</v>
      </c>
      <c r="N23" s="101">
        <v>0.3</v>
      </c>
      <c r="O23" s="99" t="s">
        <v>11</v>
      </c>
      <c r="P23" s="101" t="s">
        <v>75</v>
      </c>
      <c r="Q23" s="101" t="s">
        <v>75</v>
      </c>
      <c r="R23" s="101" t="s">
        <v>75</v>
      </c>
      <c r="S23" s="101" t="s">
        <v>75</v>
      </c>
      <c r="T23" s="115" t="s">
        <v>76</v>
      </c>
      <c r="U23" s="113" t="s">
        <v>75</v>
      </c>
      <c r="V23" s="112" t="s">
        <v>75</v>
      </c>
      <c r="W23" s="110"/>
      <c r="X23" s="347" t="s">
        <v>119</v>
      </c>
    </row>
    <row r="24" spans="2:24" ht="25.5" x14ac:dyDescent="0.2">
      <c r="B24" s="100" t="s">
        <v>129</v>
      </c>
      <c r="C24" s="99">
        <v>131</v>
      </c>
      <c r="D24" s="105">
        <v>489149.53</v>
      </c>
      <c r="E24" s="105">
        <v>5122567.63</v>
      </c>
      <c r="F24" s="105">
        <v>198.82</v>
      </c>
      <c r="G24" s="105">
        <v>489149.53</v>
      </c>
      <c r="H24" s="105">
        <v>5122567.63</v>
      </c>
      <c r="I24" s="105">
        <v>197.19</v>
      </c>
      <c r="J24" s="103">
        <v>1.63</v>
      </c>
      <c r="K24" s="101" t="s">
        <v>75</v>
      </c>
      <c r="L24" s="99" t="s">
        <v>69</v>
      </c>
      <c r="M24" s="97">
        <v>0.4</v>
      </c>
      <c r="N24" s="101">
        <v>0.3</v>
      </c>
      <c r="O24" s="99" t="s">
        <v>11</v>
      </c>
      <c r="P24" s="101" t="s">
        <v>75</v>
      </c>
      <c r="Q24" s="101" t="s">
        <v>75</v>
      </c>
      <c r="R24" s="101" t="s">
        <v>75</v>
      </c>
      <c r="S24" s="101" t="s">
        <v>75</v>
      </c>
      <c r="T24" s="115" t="s">
        <v>118</v>
      </c>
      <c r="U24" s="113" t="s">
        <v>75</v>
      </c>
      <c r="V24" s="112" t="s">
        <v>75</v>
      </c>
      <c r="W24" s="110"/>
      <c r="X24" s="347"/>
    </row>
    <row r="25" spans="2:24" ht="25.5" x14ac:dyDescent="0.2">
      <c r="B25" s="104" t="s">
        <v>130</v>
      </c>
      <c r="C25" s="102">
        <v>131</v>
      </c>
      <c r="D25" s="106">
        <v>489153.27</v>
      </c>
      <c r="E25" s="107">
        <v>5122564.3600000003</v>
      </c>
      <c r="F25" s="106">
        <v>198.97</v>
      </c>
      <c r="G25" s="106">
        <v>489153.27</v>
      </c>
      <c r="H25" s="106">
        <v>5122564.3600000003</v>
      </c>
      <c r="I25" s="106">
        <v>196.1</v>
      </c>
      <c r="J25" s="106">
        <v>2.87</v>
      </c>
      <c r="K25" s="108">
        <v>3.2</v>
      </c>
      <c r="L25" s="109" t="s">
        <v>72</v>
      </c>
      <c r="M25" s="110">
        <v>0.8</v>
      </c>
      <c r="N25" s="111">
        <v>0.5</v>
      </c>
      <c r="O25" s="102" t="s">
        <v>11</v>
      </c>
      <c r="P25" s="111">
        <v>393.5</v>
      </c>
      <c r="Q25" s="111">
        <v>417.4</v>
      </c>
      <c r="R25" s="112">
        <f>P25/1000</f>
        <v>0.39350000000000002</v>
      </c>
      <c r="S25" s="112">
        <f>Q25/1000</f>
        <v>0.41739999999999999</v>
      </c>
      <c r="T25" s="116" t="s">
        <v>70</v>
      </c>
      <c r="U25" s="114">
        <v>0.33</v>
      </c>
      <c r="V25" s="112">
        <v>0.95299999999999996</v>
      </c>
      <c r="W25" s="110">
        <v>31.57</v>
      </c>
      <c r="X25" s="347"/>
    </row>
    <row r="26" spans="2:24" ht="25.5" x14ac:dyDescent="0.2">
      <c r="B26" s="104" t="s">
        <v>131</v>
      </c>
      <c r="C26" s="102">
        <v>131</v>
      </c>
      <c r="D26" s="106">
        <v>489156.98</v>
      </c>
      <c r="E26" s="107">
        <v>5122560.99</v>
      </c>
      <c r="F26" s="106">
        <v>198.95</v>
      </c>
      <c r="G26" s="106">
        <v>489156.98</v>
      </c>
      <c r="H26" s="106">
        <v>5122560.99</v>
      </c>
      <c r="I26" s="106">
        <v>196.15</v>
      </c>
      <c r="J26" s="106">
        <v>2.8</v>
      </c>
      <c r="K26" s="108">
        <v>3.05</v>
      </c>
      <c r="L26" s="109" t="s">
        <v>72</v>
      </c>
      <c r="M26" s="110">
        <v>0.6</v>
      </c>
      <c r="N26" s="111">
        <v>0.5</v>
      </c>
      <c r="O26" s="102" t="s">
        <v>11</v>
      </c>
      <c r="P26" s="111">
        <v>255.5</v>
      </c>
      <c r="Q26" s="111">
        <v>281</v>
      </c>
      <c r="R26" s="112">
        <v>0.2555</v>
      </c>
      <c r="S26" s="112">
        <v>0.28100000000000003</v>
      </c>
      <c r="T26" s="116" t="s">
        <v>70</v>
      </c>
      <c r="U26" s="114">
        <v>0.25</v>
      </c>
      <c r="V26" s="112">
        <v>0.78300000000000003</v>
      </c>
      <c r="W26" s="110">
        <v>30.4</v>
      </c>
      <c r="X26" s="347"/>
    </row>
    <row r="27" spans="2:24" ht="26.25" thickBot="1" x14ac:dyDescent="0.25">
      <c r="B27" s="251" t="s">
        <v>132</v>
      </c>
      <c r="C27" s="252">
        <v>131</v>
      </c>
      <c r="D27" s="253">
        <v>489160.7</v>
      </c>
      <c r="E27" s="254">
        <v>5122557.6900000004</v>
      </c>
      <c r="F27" s="253">
        <v>199.13</v>
      </c>
      <c r="G27" s="253">
        <v>489160.7</v>
      </c>
      <c r="H27" s="253">
        <v>5122557.6900000004</v>
      </c>
      <c r="I27" s="253">
        <v>196.06</v>
      </c>
      <c r="J27" s="253">
        <v>3.07</v>
      </c>
      <c r="K27" s="255">
        <v>3.3</v>
      </c>
      <c r="L27" s="256" t="s">
        <v>69</v>
      </c>
      <c r="M27" s="257">
        <v>0.4</v>
      </c>
      <c r="N27" s="258">
        <v>0.5</v>
      </c>
      <c r="O27" s="252" t="s">
        <v>11</v>
      </c>
      <c r="P27" s="258">
        <v>113.5</v>
      </c>
      <c r="Q27" s="258">
        <v>151</v>
      </c>
      <c r="R27" s="259">
        <v>0.1135</v>
      </c>
      <c r="S27" s="259">
        <v>0.151</v>
      </c>
      <c r="T27" s="260" t="s">
        <v>70</v>
      </c>
      <c r="U27" s="261">
        <v>0.23</v>
      </c>
      <c r="V27" s="259">
        <v>0.69299999999999995</v>
      </c>
      <c r="W27" s="257">
        <v>30</v>
      </c>
      <c r="X27" s="348"/>
    </row>
    <row r="28" spans="2:24" ht="64.5" thickBot="1" x14ac:dyDescent="0.25">
      <c r="B28" s="338" t="s">
        <v>2</v>
      </c>
      <c r="C28" s="240" t="s">
        <v>77</v>
      </c>
      <c r="D28" s="338" t="s">
        <v>3</v>
      </c>
      <c r="E28" s="338"/>
      <c r="F28" s="338"/>
      <c r="G28" s="338"/>
      <c r="H28" s="338"/>
      <c r="I28" s="338"/>
      <c r="J28" s="240" t="s">
        <v>5</v>
      </c>
      <c r="K28" s="240" t="s">
        <v>4</v>
      </c>
      <c r="L28" s="240" t="s">
        <v>68</v>
      </c>
      <c r="M28" s="240" t="s">
        <v>9</v>
      </c>
      <c r="N28" s="240" t="s">
        <v>0</v>
      </c>
      <c r="O28" s="240" t="s">
        <v>1</v>
      </c>
      <c r="P28" s="240" t="s">
        <v>12</v>
      </c>
      <c r="Q28" s="240" t="s">
        <v>86</v>
      </c>
      <c r="R28" s="240" t="s">
        <v>12</v>
      </c>
      <c r="S28" s="240" t="s">
        <v>86</v>
      </c>
      <c r="T28" s="338" t="s">
        <v>7</v>
      </c>
      <c r="U28" s="338"/>
      <c r="V28" s="240" t="s">
        <v>229</v>
      </c>
      <c r="X28" s="63"/>
    </row>
    <row r="29" spans="2:24" ht="14.25" x14ac:dyDescent="0.2">
      <c r="B29" s="338"/>
      <c r="C29" s="40" t="s">
        <v>79</v>
      </c>
      <c r="D29" s="76" t="s">
        <v>82</v>
      </c>
      <c r="E29" s="76" t="s">
        <v>83</v>
      </c>
      <c r="F29" s="76" t="s">
        <v>80</v>
      </c>
      <c r="G29" s="76" t="s">
        <v>84</v>
      </c>
      <c r="H29" s="76" t="s">
        <v>85</v>
      </c>
      <c r="I29" s="76" t="s">
        <v>81</v>
      </c>
      <c r="J29" s="40" t="s">
        <v>87</v>
      </c>
      <c r="K29" s="40" t="s">
        <v>88</v>
      </c>
      <c r="L29" s="40"/>
      <c r="M29" s="40" t="s">
        <v>78</v>
      </c>
      <c r="N29" s="40" t="s">
        <v>89</v>
      </c>
      <c r="O29" s="40"/>
      <c r="P29" s="40" t="s">
        <v>90</v>
      </c>
      <c r="Q29" s="40" t="s">
        <v>91</v>
      </c>
      <c r="R29" s="40" t="s">
        <v>90</v>
      </c>
      <c r="S29" s="40" t="s">
        <v>91</v>
      </c>
      <c r="T29" s="340" t="s">
        <v>92</v>
      </c>
      <c r="U29" s="341"/>
      <c r="V29" s="40" t="s">
        <v>234</v>
      </c>
      <c r="X29" s="63"/>
    </row>
    <row r="30" spans="2:24" ht="13.5" thickBot="1" x14ac:dyDescent="0.25">
      <c r="B30" s="338"/>
      <c r="C30" s="40" t="s">
        <v>208</v>
      </c>
      <c r="D30" s="40" t="s">
        <v>6</v>
      </c>
      <c r="E30" s="94" t="s">
        <v>6</v>
      </c>
      <c r="F30" s="94" t="s">
        <v>6</v>
      </c>
      <c r="G30" s="94" t="s">
        <v>6</v>
      </c>
      <c r="H30" s="94" t="s">
        <v>6</v>
      </c>
      <c r="I30" s="94" t="s">
        <v>6</v>
      </c>
      <c r="J30" s="94" t="s">
        <v>6</v>
      </c>
      <c r="K30" s="94" t="s">
        <v>6</v>
      </c>
      <c r="L30" s="94"/>
      <c r="M30" s="94" t="s">
        <v>32</v>
      </c>
      <c r="N30" s="236" t="s">
        <v>6</v>
      </c>
      <c r="O30" s="236"/>
      <c r="P30" s="96" t="s">
        <v>8</v>
      </c>
      <c r="Q30" s="96" t="s">
        <v>8</v>
      </c>
      <c r="R30" s="96" t="s">
        <v>93</v>
      </c>
      <c r="S30" s="96" t="s">
        <v>93</v>
      </c>
      <c r="T30" s="349" t="s">
        <v>6</v>
      </c>
      <c r="U30" s="349"/>
      <c r="V30" s="96" t="s">
        <v>6</v>
      </c>
      <c r="X30" s="63"/>
    </row>
    <row r="31" spans="2:24" ht="25.5" x14ac:dyDescent="0.2">
      <c r="B31" s="145" t="s">
        <v>138</v>
      </c>
      <c r="C31" s="146">
        <v>131</v>
      </c>
      <c r="D31" s="147">
        <v>489075.21</v>
      </c>
      <c r="E31" s="147">
        <v>5122634.0599999996</v>
      </c>
      <c r="F31" s="147">
        <v>196.25</v>
      </c>
      <c r="G31" s="147">
        <v>489075.21</v>
      </c>
      <c r="H31" s="147">
        <v>5122634.0599999996</v>
      </c>
      <c r="I31" s="147">
        <v>193.81</v>
      </c>
      <c r="J31" s="123">
        <v>2.4399999999999977</v>
      </c>
      <c r="K31" s="124">
        <v>2.62</v>
      </c>
      <c r="L31" s="135" t="s">
        <v>72</v>
      </c>
      <c r="M31" s="130">
        <v>0.2</v>
      </c>
      <c r="N31" s="127">
        <v>0.5</v>
      </c>
      <c r="O31" s="133" t="s">
        <v>11</v>
      </c>
      <c r="P31" s="130">
        <v>100.5</v>
      </c>
      <c r="Q31" s="130">
        <v>127</v>
      </c>
      <c r="R31" s="131">
        <v>0.10050000000000001</v>
      </c>
      <c r="S31" s="131">
        <v>0.127</v>
      </c>
      <c r="T31" s="139" t="s">
        <v>70</v>
      </c>
      <c r="U31" s="137">
        <v>0.18000000000000238</v>
      </c>
      <c r="V31" s="131">
        <v>0.57599999999999996</v>
      </c>
      <c r="W31" s="123">
        <v>30.5</v>
      </c>
      <c r="X31" s="353" t="s">
        <v>135</v>
      </c>
    </row>
    <row r="32" spans="2:24" ht="25.5" x14ac:dyDescent="0.2">
      <c r="B32" s="148" t="s">
        <v>139</v>
      </c>
      <c r="C32" s="149">
        <v>131</v>
      </c>
      <c r="D32" s="150">
        <v>489078.87</v>
      </c>
      <c r="E32" s="150">
        <v>5122631.08</v>
      </c>
      <c r="F32" s="150">
        <v>196.34</v>
      </c>
      <c r="G32" s="150">
        <v>489078.87</v>
      </c>
      <c r="H32" s="150">
        <v>5122631.08</v>
      </c>
      <c r="I32" s="150">
        <v>193.82</v>
      </c>
      <c r="J32" s="126">
        <v>2.5200000000000102</v>
      </c>
      <c r="K32" s="128">
        <v>2.74</v>
      </c>
      <c r="L32" s="134" t="s">
        <v>72</v>
      </c>
      <c r="M32" s="136">
        <v>0.2</v>
      </c>
      <c r="N32" s="132">
        <v>0.5</v>
      </c>
      <c r="O32" s="125" t="s">
        <v>11</v>
      </c>
      <c r="P32" s="136">
        <v>64.5</v>
      </c>
      <c r="Q32" s="136">
        <v>93</v>
      </c>
      <c r="R32" s="129">
        <v>6.4500000000000002E-2</v>
      </c>
      <c r="S32" s="129">
        <v>9.2999999999999999E-2</v>
      </c>
      <c r="T32" s="140" t="s">
        <v>70</v>
      </c>
      <c r="U32" s="138">
        <v>0.21999999999998998</v>
      </c>
      <c r="V32" s="129">
        <v>0.57699999999999996</v>
      </c>
      <c r="W32" s="126">
        <v>26.9</v>
      </c>
      <c r="X32" s="354"/>
    </row>
    <row r="33" spans="2:24" ht="25.5" x14ac:dyDescent="0.2">
      <c r="B33" s="148" t="s">
        <v>140</v>
      </c>
      <c r="C33" s="149">
        <v>131</v>
      </c>
      <c r="D33" s="150">
        <v>489082.48</v>
      </c>
      <c r="E33" s="150">
        <v>5122627.57</v>
      </c>
      <c r="F33" s="150">
        <v>196.36</v>
      </c>
      <c r="G33" s="150">
        <v>489082.48</v>
      </c>
      <c r="H33" s="150">
        <v>5122627.57</v>
      </c>
      <c r="I33" s="150">
        <v>193.89</v>
      </c>
      <c r="J33" s="126">
        <v>2.4700000000000273</v>
      </c>
      <c r="K33" s="128">
        <v>2.78</v>
      </c>
      <c r="L33" s="134" t="s">
        <v>72</v>
      </c>
      <c r="M33" s="136">
        <v>0.4</v>
      </c>
      <c r="N33" s="132">
        <v>0.5</v>
      </c>
      <c r="O33" s="125" t="s">
        <v>11</v>
      </c>
      <c r="P33" s="136">
        <v>244.5</v>
      </c>
      <c r="Q33" s="136">
        <v>264</v>
      </c>
      <c r="R33" s="129">
        <v>0.2445</v>
      </c>
      <c r="S33" s="129">
        <v>0.26400000000000001</v>
      </c>
      <c r="T33" s="140" t="s">
        <v>70</v>
      </c>
      <c r="U33" s="138">
        <v>0.30999999999997252</v>
      </c>
      <c r="V33" s="129">
        <v>0.69799999999999995</v>
      </c>
      <c r="W33" s="126">
        <v>32.200000000000003</v>
      </c>
      <c r="X33" s="354"/>
    </row>
    <row r="34" spans="2:24" ht="25.5" x14ac:dyDescent="0.2">
      <c r="B34" s="148" t="s">
        <v>141</v>
      </c>
      <c r="C34" s="149">
        <v>131</v>
      </c>
      <c r="D34" s="150">
        <v>489086.37</v>
      </c>
      <c r="E34" s="150">
        <v>5122624.1900000004</v>
      </c>
      <c r="F34" s="150">
        <v>196.17</v>
      </c>
      <c r="G34" s="150">
        <v>489086.37</v>
      </c>
      <c r="H34" s="150">
        <v>5122624.1900000004</v>
      </c>
      <c r="I34" s="150">
        <v>193.64</v>
      </c>
      <c r="J34" s="126">
        <v>2.5300000000000011</v>
      </c>
      <c r="K34" s="128">
        <v>2.83</v>
      </c>
      <c r="L34" s="134" t="s">
        <v>72</v>
      </c>
      <c r="M34" s="136">
        <v>0.4</v>
      </c>
      <c r="N34" s="132">
        <v>0.5</v>
      </c>
      <c r="O34" s="125" t="s">
        <v>11</v>
      </c>
      <c r="P34" s="136">
        <v>194.5</v>
      </c>
      <c r="Q34" s="136">
        <v>219</v>
      </c>
      <c r="R34" s="129">
        <v>0.19450000000000001</v>
      </c>
      <c r="S34" s="129">
        <v>0.219</v>
      </c>
      <c r="T34" s="140" t="s">
        <v>70</v>
      </c>
      <c r="U34" s="138">
        <v>0.29999999999999893</v>
      </c>
      <c r="V34" s="129">
        <v>0.78700000000000003</v>
      </c>
      <c r="W34" s="126">
        <v>30.1</v>
      </c>
      <c r="X34" s="354"/>
    </row>
    <row r="35" spans="2:24" ht="25.5" x14ac:dyDescent="0.2">
      <c r="B35" s="148" t="s">
        <v>142</v>
      </c>
      <c r="C35" s="149">
        <v>131</v>
      </c>
      <c r="D35" s="150">
        <v>489090.09</v>
      </c>
      <c r="E35" s="150">
        <v>5122620.7699999996</v>
      </c>
      <c r="F35" s="150">
        <v>196.65</v>
      </c>
      <c r="G35" s="150">
        <v>489090.09</v>
      </c>
      <c r="H35" s="150">
        <v>5122620.7699999996</v>
      </c>
      <c r="I35" s="150">
        <v>194.14</v>
      </c>
      <c r="J35" s="126">
        <v>2.5100000000000193</v>
      </c>
      <c r="K35" s="128">
        <v>2.85</v>
      </c>
      <c r="L35" s="134" t="s">
        <v>72</v>
      </c>
      <c r="M35" s="136">
        <v>0.6</v>
      </c>
      <c r="N35" s="132">
        <v>0.5</v>
      </c>
      <c r="O35" s="125" t="s">
        <v>11</v>
      </c>
      <c r="P35" s="136">
        <v>616</v>
      </c>
      <c r="Q35" s="136">
        <v>632</v>
      </c>
      <c r="R35" s="129">
        <v>0.61599999999999999</v>
      </c>
      <c r="S35" s="129">
        <v>0.63200000000000001</v>
      </c>
      <c r="T35" s="140" t="s">
        <v>70</v>
      </c>
      <c r="U35" s="138">
        <v>0.33999999999998076</v>
      </c>
      <c r="V35" s="129">
        <v>1.0429999999999999</v>
      </c>
      <c r="W35" s="126">
        <v>34.6</v>
      </c>
      <c r="X35" s="354"/>
    </row>
    <row r="36" spans="2:24" ht="25.5" x14ac:dyDescent="0.2">
      <c r="B36" s="148" t="s">
        <v>143</v>
      </c>
      <c r="C36" s="149">
        <v>131</v>
      </c>
      <c r="D36" s="150">
        <v>489093.58</v>
      </c>
      <c r="E36" s="150">
        <v>5122617.6500000004</v>
      </c>
      <c r="F36" s="150">
        <v>196.9</v>
      </c>
      <c r="G36" s="150">
        <v>489093.58</v>
      </c>
      <c r="H36" s="150">
        <v>5122617.6500000004</v>
      </c>
      <c r="I36" s="150">
        <v>194.72</v>
      </c>
      <c r="J36" s="126">
        <v>2.1800000000000068</v>
      </c>
      <c r="K36" s="128">
        <v>2.64</v>
      </c>
      <c r="L36" s="134" t="s">
        <v>72</v>
      </c>
      <c r="M36" s="136">
        <v>0.8</v>
      </c>
      <c r="N36" s="132">
        <v>0.5</v>
      </c>
      <c r="O36" s="125" t="s">
        <v>11</v>
      </c>
      <c r="P36" s="136">
        <v>344</v>
      </c>
      <c r="Q36" s="136">
        <v>363</v>
      </c>
      <c r="R36" s="129">
        <v>0.34399999999999997</v>
      </c>
      <c r="S36" s="129">
        <v>0.36299999999999999</v>
      </c>
      <c r="T36" s="140" t="s">
        <v>70</v>
      </c>
      <c r="U36" s="138">
        <v>0.4599999999999933</v>
      </c>
      <c r="V36" s="129">
        <v>0.877</v>
      </c>
      <c r="W36" s="126">
        <v>30.7</v>
      </c>
      <c r="X36" s="354"/>
    </row>
    <row r="37" spans="2:24" ht="25.5" x14ac:dyDescent="0.2">
      <c r="B37" s="148" t="s">
        <v>144</v>
      </c>
      <c r="C37" s="149">
        <v>131</v>
      </c>
      <c r="D37" s="150">
        <v>489097.38</v>
      </c>
      <c r="E37" s="150">
        <v>5122614.18</v>
      </c>
      <c r="F37" s="150">
        <v>197</v>
      </c>
      <c r="G37" s="150">
        <v>489097.38</v>
      </c>
      <c r="H37" s="150">
        <v>5122614.18</v>
      </c>
      <c r="I37" s="150">
        <v>194.8</v>
      </c>
      <c r="J37" s="126">
        <v>2.2000000000000002</v>
      </c>
      <c r="K37" s="128">
        <v>2.68</v>
      </c>
      <c r="L37" s="134" t="s">
        <v>72</v>
      </c>
      <c r="M37" s="136">
        <v>0.8</v>
      </c>
      <c r="N37" s="132">
        <v>0.5</v>
      </c>
      <c r="O37" s="125" t="s">
        <v>11</v>
      </c>
      <c r="P37" s="136">
        <v>362.6</v>
      </c>
      <c r="Q37" s="136">
        <v>374.75</v>
      </c>
      <c r="R37" s="129">
        <v>0.36260000000000003</v>
      </c>
      <c r="S37" s="129">
        <v>0.37475000000000003</v>
      </c>
      <c r="T37" s="140" t="s">
        <v>70</v>
      </c>
      <c r="U37" s="138">
        <v>0.48</v>
      </c>
      <c r="V37" s="129">
        <v>0.875</v>
      </c>
      <c r="W37" s="126">
        <v>31.4</v>
      </c>
      <c r="X37" s="354"/>
    </row>
    <row r="38" spans="2:24" ht="25.5" x14ac:dyDescent="0.2">
      <c r="B38" s="148" t="s">
        <v>145</v>
      </c>
      <c r="C38" s="149">
        <v>131</v>
      </c>
      <c r="D38" s="150">
        <v>489101.15</v>
      </c>
      <c r="E38" s="150">
        <v>5122610.96</v>
      </c>
      <c r="F38" s="150">
        <v>197.13</v>
      </c>
      <c r="G38" s="150">
        <v>489101.15</v>
      </c>
      <c r="H38" s="150">
        <v>5122610.96</v>
      </c>
      <c r="I38" s="150">
        <v>194.59</v>
      </c>
      <c r="J38" s="126">
        <v>2.539999999999992</v>
      </c>
      <c r="K38" s="128">
        <v>3.06</v>
      </c>
      <c r="L38" s="134" t="s">
        <v>72</v>
      </c>
      <c r="M38" s="136">
        <v>1</v>
      </c>
      <c r="N38" s="132">
        <v>0.5</v>
      </c>
      <c r="O38" s="125" t="s">
        <v>11</v>
      </c>
      <c r="P38" s="136">
        <v>710</v>
      </c>
      <c r="Q38" s="136">
        <v>723.5</v>
      </c>
      <c r="R38" s="129">
        <v>0.71</v>
      </c>
      <c r="S38" s="129">
        <v>0.72350000000000003</v>
      </c>
      <c r="T38" s="140" t="s">
        <v>70</v>
      </c>
      <c r="U38" s="138">
        <v>0.52000000000000801</v>
      </c>
      <c r="V38" s="129">
        <v>1.157</v>
      </c>
      <c r="W38" s="126">
        <v>33.200000000000003</v>
      </c>
      <c r="X38" s="354"/>
    </row>
    <row r="39" spans="2:24" ht="25.5" x14ac:dyDescent="0.2">
      <c r="B39" s="148" t="s">
        <v>146</v>
      </c>
      <c r="C39" s="149">
        <v>131</v>
      </c>
      <c r="D39" s="150">
        <v>489104.97</v>
      </c>
      <c r="E39" s="150">
        <v>5122607.5599999996</v>
      </c>
      <c r="F39" s="150">
        <v>197.29</v>
      </c>
      <c r="G39" s="150">
        <v>489104.97</v>
      </c>
      <c r="H39" s="150">
        <v>5122607.5599999996</v>
      </c>
      <c r="I39" s="150">
        <v>194.77</v>
      </c>
      <c r="J39" s="126">
        <v>2.5199999999999818</v>
      </c>
      <c r="K39" s="128">
        <v>2.76</v>
      </c>
      <c r="L39" s="134" t="s">
        <v>69</v>
      </c>
      <c r="M39" s="136">
        <v>0.4</v>
      </c>
      <c r="N39" s="132">
        <v>0.5</v>
      </c>
      <c r="O39" s="125" t="s">
        <v>11</v>
      </c>
      <c r="P39" s="136">
        <v>292.5</v>
      </c>
      <c r="Q39" s="136">
        <v>318</v>
      </c>
      <c r="R39" s="129">
        <v>0.29249999999999998</v>
      </c>
      <c r="S39" s="129">
        <v>0.318</v>
      </c>
      <c r="T39" s="140" t="s">
        <v>70</v>
      </c>
      <c r="U39" s="138">
        <v>0.26</v>
      </c>
      <c r="V39" s="129">
        <v>0.93600000000000005</v>
      </c>
      <c r="W39" s="126">
        <v>33.6</v>
      </c>
      <c r="X39" s="354"/>
    </row>
    <row r="40" spans="2:24" ht="25.5" x14ac:dyDescent="0.2">
      <c r="B40" s="148" t="s">
        <v>147</v>
      </c>
      <c r="C40" s="149">
        <v>131</v>
      </c>
      <c r="D40" s="150">
        <v>489108.63</v>
      </c>
      <c r="E40" s="150">
        <v>5122604.32</v>
      </c>
      <c r="F40" s="150">
        <v>197.44</v>
      </c>
      <c r="G40" s="150">
        <v>489108.63</v>
      </c>
      <c r="H40" s="150">
        <v>5122604.32</v>
      </c>
      <c r="I40" s="150">
        <v>195.54</v>
      </c>
      <c r="J40" s="126">
        <v>1.9000000000000057</v>
      </c>
      <c r="K40" s="128">
        <v>2.16</v>
      </c>
      <c r="L40" s="134" t="s">
        <v>69</v>
      </c>
      <c r="M40" s="136">
        <v>0.2</v>
      </c>
      <c r="N40" s="132">
        <v>0.5</v>
      </c>
      <c r="O40" s="125" t="s">
        <v>11</v>
      </c>
      <c r="P40" s="136">
        <v>82.5</v>
      </c>
      <c r="Q40" s="136">
        <v>101.5</v>
      </c>
      <c r="R40" s="129">
        <v>8.2500000000000004E-2</v>
      </c>
      <c r="S40" s="129">
        <v>0.10150000000000001</v>
      </c>
      <c r="T40" s="140" t="s">
        <v>70</v>
      </c>
      <c r="U40" s="138">
        <v>0.25999999999999446</v>
      </c>
      <c r="V40" s="129">
        <v>0.55700000000000005</v>
      </c>
      <c r="W40" s="126">
        <v>32</v>
      </c>
      <c r="X40" s="355" t="s">
        <v>136</v>
      </c>
    </row>
    <row r="41" spans="2:24" ht="25.5" x14ac:dyDescent="0.2">
      <c r="B41" s="148" t="s">
        <v>148</v>
      </c>
      <c r="C41" s="149">
        <v>131</v>
      </c>
      <c r="D41" s="150">
        <v>489112.26</v>
      </c>
      <c r="E41" s="150">
        <v>5122600.88</v>
      </c>
      <c r="F41" s="150">
        <v>197.56</v>
      </c>
      <c r="G41" s="150">
        <v>489112.26</v>
      </c>
      <c r="H41" s="150">
        <v>5122600.88</v>
      </c>
      <c r="I41" s="150">
        <v>195.34</v>
      </c>
      <c r="J41" s="126">
        <v>2.2200000000000002</v>
      </c>
      <c r="K41" s="128">
        <v>2.59</v>
      </c>
      <c r="L41" s="134" t="s">
        <v>69</v>
      </c>
      <c r="M41" s="136">
        <v>0.6</v>
      </c>
      <c r="N41" s="132">
        <v>0.5</v>
      </c>
      <c r="O41" s="125" t="s">
        <v>11</v>
      </c>
      <c r="P41" s="136">
        <v>527.6</v>
      </c>
      <c r="Q41" s="136">
        <v>543.75</v>
      </c>
      <c r="R41" s="129">
        <v>0.59414999999999996</v>
      </c>
      <c r="S41" s="129">
        <v>0.61139999999999994</v>
      </c>
      <c r="T41" s="140" t="s">
        <v>70</v>
      </c>
      <c r="U41" s="138">
        <v>0.35</v>
      </c>
      <c r="V41" s="129">
        <v>1.1040000000000001</v>
      </c>
      <c r="W41" s="126">
        <v>33.6</v>
      </c>
      <c r="X41" s="355"/>
    </row>
    <row r="42" spans="2:24" ht="25.5" x14ac:dyDescent="0.2">
      <c r="B42" s="148" t="s">
        <v>149</v>
      </c>
      <c r="C42" s="149">
        <v>131</v>
      </c>
      <c r="D42" s="150">
        <v>489116.6</v>
      </c>
      <c r="E42" s="150">
        <v>5122597.4800000004</v>
      </c>
      <c r="F42" s="150">
        <v>197.65</v>
      </c>
      <c r="G42" s="150">
        <v>489116.6</v>
      </c>
      <c r="H42" s="150">
        <v>5122597.4800000004</v>
      </c>
      <c r="I42" s="150">
        <v>195.39</v>
      </c>
      <c r="J42" s="126">
        <v>2.2599999999999998</v>
      </c>
      <c r="K42" s="128">
        <v>2.57</v>
      </c>
      <c r="L42" s="134" t="s">
        <v>69</v>
      </c>
      <c r="M42" s="136">
        <v>0.8</v>
      </c>
      <c r="N42" s="132">
        <v>0.5</v>
      </c>
      <c r="O42" s="125" t="s">
        <v>11</v>
      </c>
      <c r="P42" s="136">
        <v>618.4</v>
      </c>
      <c r="Q42" s="136">
        <v>635.70000000000005</v>
      </c>
      <c r="R42" s="129">
        <f>P42/1000</f>
        <v>0.61839999999999995</v>
      </c>
      <c r="S42" s="129">
        <f>Q42/1000</f>
        <v>0.63570000000000004</v>
      </c>
      <c r="T42" s="140" t="s">
        <v>70</v>
      </c>
      <c r="U42" s="138">
        <v>0.31</v>
      </c>
      <c r="V42" s="129">
        <v>1.19</v>
      </c>
      <c r="W42" s="126">
        <v>34.1</v>
      </c>
      <c r="X42" s="355"/>
    </row>
    <row r="43" spans="2:24" ht="25.5" x14ac:dyDescent="0.2">
      <c r="B43" s="148" t="s">
        <v>150</v>
      </c>
      <c r="C43" s="149">
        <v>131</v>
      </c>
      <c r="D43" s="150">
        <v>489119.66</v>
      </c>
      <c r="E43" s="150">
        <v>5122594.2699999996</v>
      </c>
      <c r="F43" s="150">
        <v>197.74</v>
      </c>
      <c r="G43" s="150">
        <v>489119.66</v>
      </c>
      <c r="H43" s="150">
        <v>5122594.2699999996</v>
      </c>
      <c r="I43" s="150">
        <v>195.43</v>
      </c>
      <c r="J43" s="126">
        <v>2.3100000000000023</v>
      </c>
      <c r="K43" s="128">
        <v>2.6</v>
      </c>
      <c r="L43" s="134" t="s">
        <v>69</v>
      </c>
      <c r="M43" s="136">
        <v>0.6</v>
      </c>
      <c r="N43" s="132">
        <v>0.5</v>
      </c>
      <c r="O43" s="125" t="s">
        <v>11</v>
      </c>
      <c r="P43" s="136">
        <v>633</v>
      </c>
      <c r="Q43" s="136">
        <v>681.5</v>
      </c>
      <c r="R43" s="129">
        <v>0.63300000000000001</v>
      </c>
      <c r="S43" s="129">
        <v>0.68149999999999999</v>
      </c>
      <c r="T43" s="140" t="s">
        <v>70</v>
      </c>
      <c r="U43" s="138">
        <v>0.28999999999999782</v>
      </c>
      <c r="V43" s="129">
        <v>1.085</v>
      </c>
      <c r="W43" s="126">
        <v>34.799999999999997</v>
      </c>
      <c r="X43" s="355"/>
    </row>
    <row r="44" spans="2:24" ht="25.5" x14ac:dyDescent="0.2">
      <c r="B44" s="148" t="s">
        <v>151</v>
      </c>
      <c r="C44" s="149">
        <v>131</v>
      </c>
      <c r="D44" s="150">
        <v>489123.49</v>
      </c>
      <c r="E44" s="150">
        <v>5122591.12</v>
      </c>
      <c r="F44" s="150">
        <v>197.84</v>
      </c>
      <c r="G44" s="150">
        <v>489123.49</v>
      </c>
      <c r="H44" s="150">
        <v>5122591.12</v>
      </c>
      <c r="I44" s="150">
        <v>195.5</v>
      </c>
      <c r="J44" s="126">
        <v>2.3400000000000034</v>
      </c>
      <c r="K44" s="128">
        <v>2.7</v>
      </c>
      <c r="L44" s="134" t="s">
        <v>69</v>
      </c>
      <c r="M44" s="136">
        <v>0.8</v>
      </c>
      <c r="N44" s="132">
        <v>0.5</v>
      </c>
      <c r="O44" s="125" t="s">
        <v>11</v>
      </c>
      <c r="P44" s="136">
        <v>569</v>
      </c>
      <c r="Q44" s="136">
        <v>589.5</v>
      </c>
      <c r="R44" s="129">
        <v>0.56899999999999995</v>
      </c>
      <c r="S44" s="129">
        <v>0.58950000000000002</v>
      </c>
      <c r="T44" s="140" t="s">
        <v>70</v>
      </c>
      <c r="U44" s="138">
        <v>0.35999999999999677</v>
      </c>
      <c r="V44" s="129">
        <v>1.131</v>
      </c>
      <c r="W44" s="126">
        <v>33.799999999999997</v>
      </c>
      <c r="X44" s="355"/>
    </row>
    <row r="45" spans="2:24" ht="25.5" x14ac:dyDescent="0.2">
      <c r="B45" s="148" t="s">
        <v>152</v>
      </c>
      <c r="C45" s="149">
        <v>131</v>
      </c>
      <c r="D45" s="150">
        <v>489127.42</v>
      </c>
      <c r="E45" s="150">
        <v>5122587.92</v>
      </c>
      <c r="F45" s="150">
        <v>197.79</v>
      </c>
      <c r="G45" s="150">
        <v>489127.42</v>
      </c>
      <c r="H45" s="150">
        <v>5122587.92</v>
      </c>
      <c r="I45" s="150">
        <v>195.6</v>
      </c>
      <c r="J45" s="126">
        <v>2.1899999999999977</v>
      </c>
      <c r="K45" s="128">
        <v>2.5099999999999998</v>
      </c>
      <c r="L45" s="134" t="s">
        <v>69</v>
      </c>
      <c r="M45" s="136">
        <v>0.4</v>
      </c>
      <c r="N45" s="132">
        <v>0.5</v>
      </c>
      <c r="O45" s="125" t="s">
        <v>11</v>
      </c>
      <c r="P45" s="136">
        <v>216</v>
      </c>
      <c r="Q45" s="136">
        <v>231.5</v>
      </c>
      <c r="R45" s="129">
        <v>0.216</v>
      </c>
      <c r="S45" s="129">
        <v>0.23150000000000001</v>
      </c>
      <c r="T45" s="140" t="s">
        <v>70</v>
      </c>
      <c r="U45" s="138">
        <v>0.32000000000000206</v>
      </c>
      <c r="V45" s="129">
        <v>0.58499999999999996</v>
      </c>
      <c r="W45" s="126">
        <v>33.200000000000003</v>
      </c>
      <c r="X45" s="355"/>
    </row>
    <row r="46" spans="2:24" ht="25.5" x14ac:dyDescent="0.2">
      <c r="B46" s="148" t="s">
        <v>153</v>
      </c>
      <c r="C46" s="149">
        <v>131</v>
      </c>
      <c r="D46" s="150">
        <v>489130.99</v>
      </c>
      <c r="E46" s="150">
        <v>5122584.43</v>
      </c>
      <c r="F46" s="150">
        <v>198.07</v>
      </c>
      <c r="G46" s="150">
        <v>489130.99</v>
      </c>
      <c r="H46" s="150">
        <v>5122584.43</v>
      </c>
      <c r="I46" s="150">
        <v>195.89</v>
      </c>
      <c r="J46" s="126">
        <v>2.1800000000000068</v>
      </c>
      <c r="K46" s="128">
        <v>2.4</v>
      </c>
      <c r="L46" s="134" t="s">
        <v>69</v>
      </c>
      <c r="M46" s="136">
        <v>0.2</v>
      </c>
      <c r="N46" s="132">
        <v>0.5</v>
      </c>
      <c r="O46" s="125" t="s">
        <v>11</v>
      </c>
      <c r="P46" s="136">
        <v>70</v>
      </c>
      <c r="Q46" s="136">
        <v>90.5</v>
      </c>
      <c r="R46" s="129">
        <v>7.0000000000000007E-2</v>
      </c>
      <c r="S46" s="129">
        <v>9.0499999999999997E-2</v>
      </c>
      <c r="T46" s="140" t="s">
        <v>70</v>
      </c>
      <c r="U46" s="138">
        <v>0.21999999999999309</v>
      </c>
      <c r="V46" s="129">
        <v>0.505</v>
      </c>
      <c r="W46" s="126">
        <v>27.86</v>
      </c>
      <c r="X46" s="355"/>
    </row>
    <row r="47" spans="2:24" ht="25.5" x14ac:dyDescent="0.2">
      <c r="B47" s="148" t="s">
        <v>154</v>
      </c>
      <c r="C47" s="149">
        <v>131</v>
      </c>
      <c r="D47" s="150">
        <v>489134.65</v>
      </c>
      <c r="E47" s="151">
        <v>5122581.0199999996</v>
      </c>
      <c r="F47" s="150">
        <v>198.2</v>
      </c>
      <c r="G47" s="150">
        <v>489134.65</v>
      </c>
      <c r="H47" s="150">
        <v>5122581.0199999996</v>
      </c>
      <c r="I47" s="150">
        <v>196.19</v>
      </c>
      <c r="J47" s="126">
        <v>2.0099999999999909</v>
      </c>
      <c r="K47" s="128">
        <v>2.25</v>
      </c>
      <c r="L47" s="134" t="s">
        <v>72</v>
      </c>
      <c r="M47" s="136">
        <v>0.2</v>
      </c>
      <c r="N47" s="132">
        <v>0.5</v>
      </c>
      <c r="O47" s="125" t="s">
        <v>11</v>
      </c>
      <c r="P47" s="136">
        <v>98</v>
      </c>
      <c r="Q47" s="136">
        <v>118.5</v>
      </c>
      <c r="R47" s="129">
        <v>9.8000000000000004E-2</v>
      </c>
      <c r="S47" s="129">
        <v>0.11849999999999999</v>
      </c>
      <c r="T47" s="140" t="s">
        <v>70</v>
      </c>
      <c r="U47" s="138">
        <v>0.24000000000000909</v>
      </c>
      <c r="V47" s="129">
        <v>0.68700000000000006</v>
      </c>
      <c r="W47" s="126">
        <v>29.1</v>
      </c>
      <c r="X47" s="355"/>
    </row>
    <row r="48" spans="2:24" ht="26.25" thickBot="1" x14ac:dyDescent="0.25">
      <c r="B48" s="155" t="s">
        <v>124</v>
      </c>
      <c r="C48" s="152">
        <v>131</v>
      </c>
      <c r="D48" s="153">
        <v>489138.53</v>
      </c>
      <c r="E48" s="154">
        <v>5122577.8099999996</v>
      </c>
      <c r="F48" s="153">
        <v>198.28</v>
      </c>
      <c r="G48" s="153">
        <v>489138.53</v>
      </c>
      <c r="H48" s="154">
        <v>5122577.8099999996</v>
      </c>
      <c r="I48" s="153" t="s">
        <v>16</v>
      </c>
      <c r="J48" s="237" t="s">
        <v>16</v>
      </c>
      <c r="K48" s="237" t="s">
        <v>16</v>
      </c>
      <c r="L48" s="144" t="s">
        <v>69</v>
      </c>
      <c r="M48" s="237">
        <v>1.6</v>
      </c>
      <c r="N48" s="143">
        <v>0.5</v>
      </c>
      <c r="O48" s="141" t="s">
        <v>11</v>
      </c>
      <c r="P48" s="352" t="s">
        <v>137</v>
      </c>
      <c r="Q48" s="352"/>
      <c r="R48" s="352"/>
      <c r="S48" s="352"/>
      <c r="T48" s="352"/>
      <c r="U48" s="352"/>
      <c r="V48" s="237" t="s">
        <v>16</v>
      </c>
      <c r="X48" s="356"/>
    </row>
    <row r="49" spans="2:24" ht="64.5" thickBot="1" x14ac:dyDescent="0.25">
      <c r="B49" s="337" t="s">
        <v>2</v>
      </c>
      <c r="C49" s="234" t="s">
        <v>77</v>
      </c>
      <c r="D49" s="337" t="s">
        <v>3</v>
      </c>
      <c r="E49" s="337"/>
      <c r="F49" s="337"/>
      <c r="G49" s="337"/>
      <c r="H49" s="337"/>
      <c r="I49" s="337"/>
      <c r="J49" s="234" t="s">
        <v>5</v>
      </c>
      <c r="K49" s="234" t="s">
        <v>4</v>
      </c>
      <c r="L49" s="234" t="s">
        <v>68</v>
      </c>
      <c r="M49" s="234" t="s">
        <v>9</v>
      </c>
      <c r="N49" s="234" t="s">
        <v>0</v>
      </c>
      <c r="O49" s="234" t="s">
        <v>1</v>
      </c>
      <c r="P49" s="234" t="s">
        <v>12</v>
      </c>
      <c r="Q49" s="234" t="s">
        <v>86</v>
      </c>
      <c r="R49" s="234" t="s">
        <v>12</v>
      </c>
      <c r="S49" s="234" t="s">
        <v>86</v>
      </c>
      <c r="T49" s="337" t="s">
        <v>7</v>
      </c>
      <c r="U49" s="337"/>
      <c r="V49" s="234" t="s">
        <v>229</v>
      </c>
      <c r="X49" s="63"/>
    </row>
    <row r="50" spans="2:24" ht="14.25" x14ac:dyDescent="0.2">
      <c r="B50" s="338"/>
      <c r="C50" s="40" t="s">
        <v>79</v>
      </c>
      <c r="D50" s="76" t="s">
        <v>82</v>
      </c>
      <c r="E50" s="76" t="s">
        <v>83</v>
      </c>
      <c r="F50" s="76" t="s">
        <v>80</v>
      </c>
      <c r="G50" s="76" t="s">
        <v>84</v>
      </c>
      <c r="H50" s="76" t="s">
        <v>85</v>
      </c>
      <c r="I50" s="76" t="s">
        <v>81</v>
      </c>
      <c r="J50" s="40" t="s">
        <v>87</v>
      </c>
      <c r="K50" s="40" t="s">
        <v>88</v>
      </c>
      <c r="L50" s="40"/>
      <c r="M50" s="40" t="s">
        <v>78</v>
      </c>
      <c r="N50" s="40" t="s">
        <v>89</v>
      </c>
      <c r="O50" s="40"/>
      <c r="P50" s="40" t="s">
        <v>90</v>
      </c>
      <c r="Q50" s="40" t="s">
        <v>91</v>
      </c>
      <c r="R50" s="40" t="s">
        <v>90</v>
      </c>
      <c r="S50" s="40" t="s">
        <v>91</v>
      </c>
      <c r="T50" s="340" t="s">
        <v>92</v>
      </c>
      <c r="U50" s="341"/>
      <c r="V50" s="40" t="s">
        <v>234</v>
      </c>
      <c r="X50" s="63"/>
    </row>
    <row r="51" spans="2:24" ht="13.5" thickBot="1" x14ac:dyDescent="0.25">
      <c r="B51" s="338"/>
      <c r="C51" s="40" t="s">
        <v>208</v>
      </c>
      <c r="D51" s="40" t="s">
        <v>6</v>
      </c>
      <c r="E51" s="94" t="s">
        <v>6</v>
      </c>
      <c r="F51" s="94" t="s">
        <v>6</v>
      </c>
      <c r="G51" s="94" t="s">
        <v>6</v>
      </c>
      <c r="H51" s="94" t="s">
        <v>6</v>
      </c>
      <c r="I51" s="94" t="s">
        <v>6</v>
      </c>
      <c r="J51" s="94" t="s">
        <v>6</v>
      </c>
      <c r="K51" s="94" t="s">
        <v>6</v>
      </c>
      <c r="L51" s="94"/>
      <c r="M51" s="94" t="s">
        <v>32</v>
      </c>
      <c r="N51" s="236" t="s">
        <v>6</v>
      </c>
      <c r="O51" s="236"/>
      <c r="P51" s="96" t="s">
        <v>8</v>
      </c>
      <c r="Q51" s="96" t="s">
        <v>8</v>
      </c>
      <c r="R51" s="96" t="s">
        <v>93</v>
      </c>
      <c r="S51" s="96" t="s">
        <v>93</v>
      </c>
      <c r="T51" s="349" t="s">
        <v>6</v>
      </c>
      <c r="U51" s="349"/>
      <c r="V51" s="94" t="s">
        <v>6</v>
      </c>
      <c r="X51" s="63"/>
    </row>
    <row r="52" spans="2:24" ht="25.5" x14ac:dyDescent="0.2">
      <c r="B52" s="182" t="s">
        <v>161</v>
      </c>
      <c r="C52" s="158">
        <v>131</v>
      </c>
      <c r="D52" s="176">
        <v>489059.52</v>
      </c>
      <c r="E52" s="176">
        <v>5122615</v>
      </c>
      <c r="F52" s="176">
        <v>197.34</v>
      </c>
      <c r="G52" s="176">
        <v>489059.52</v>
      </c>
      <c r="H52" s="176">
        <v>5122615</v>
      </c>
      <c r="I52" s="176">
        <v>195.29</v>
      </c>
      <c r="J52" s="164">
        <v>2.0499999999999998</v>
      </c>
      <c r="K52" s="162">
        <v>2.2999999999999998</v>
      </c>
      <c r="L52" s="160" t="s">
        <v>72</v>
      </c>
      <c r="M52" s="161">
        <v>0.2</v>
      </c>
      <c r="N52" s="161">
        <v>0.5</v>
      </c>
      <c r="O52" s="158" t="s">
        <v>11</v>
      </c>
      <c r="P52" s="161">
        <v>117.5</v>
      </c>
      <c r="Q52" s="161">
        <v>138</v>
      </c>
      <c r="R52" s="157">
        <v>0.11749999999999999</v>
      </c>
      <c r="S52" s="157">
        <v>0.13800000000000001</v>
      </c>
      <c r="T52" s="159" t="s">
        <v>70</v>
      </c>
      <c r="U52" s="164">
        <v>0.25</v>
      </c>
      <c r="V52" s="157">
        <v>0.60099999999999998</v>
      </c>
      <c r="W52" s="191">
        <v>29.8</v>
      </c>
      <c r="X52" s="357" t="s">
        <v>159</v>
      </c>
    </row>
    <row r="53" spans="2:24" ht="25.5" x14ac:dyDescent="0.2">
      <c r="B53" s="178" t="s">
        <v>162</v>
      </c>
      <c r="C53" s="173">
        <v>131</v>
      </c>
      <c r="D53" s="166">
        <v>489063.24</v>
      </c>
      <c r="E53" s="166">
        <v>5122611.74</v>
      </c>
      <c r="F53" s="166">
        <v>197.45</v>
      </c>
      <c r="G53" s="166">
        <v>489063.24</v>
      </c>
      <c r="H53" s="166">
        <v>5122611.74</v>
      </c>
      <c r="I53" s="166">
        <v>195.35</v>
      </c>
      <c r="J53" s="156">
        <v>2.1</v>
      </c>
      <c r="K53" s="185">
        <v>2.5</v>
      </c>
      <c r="L53" s="181" t="s">
        <v>72</v>
      </c>
      <c r="M53" s="170">
        <v>0.4</v>
      </c>
      <c r="N53" s="170">
        <v>0.5</v>
      </c>
      <c r="O53" s="173" t="s">
        <v>11</v>
      </c>
      <c r="P53" s="170">
        <v>298</v>
      </c>
      <c r="Q53" s="170">
        <v>317.5</v>
      </c>
      <c r="R53" s="163">
        <v>0.29799999999999999</v>
      </c>
      <c r="S53" s="163">
        <v>0.3175</v>
      </c>
      <c r="T53" s="171" t="s">
        <v>70</v>
      </c>
      <c r="U53" s="156">
        <v>0.39999999999999991</v>
      </c>
      <c r="V53" s="163">
        <v>0.84799999999999998</v>
      </c>
      <c r="W53" s="192">
        <v>30.4</v>
      </c>
      <c r="X53" s="358"/>
    </row>
    <row r="54" spans="2:24" ht="25.5" x14ac:dyDescent="0.2">
      <c r="B54" s="178" t="s">
        <v>163</v>
      </c>
      <c r="C54" s="173">
        <v>131</v>
      </c>
      <c r="D54" s="166">
        <v>489066.97</v>
      </c>
      <c r="E54" s="166">
        <v>5122608.38</v>
      </c>
      <c r="F54" s="166">
        <v>197.54</v>
      </c>
      <c r="G54" s="166">
        <v>489066.97</v>
      </c>
      <c r="H54" s="166">
        <v>5122608.38</v>
      </c>
      <c r="I54" s="166">
        <v>195.44</v>
      </c>
      <c r="J54" s="156">
        <v>2.1</v>
      </c>
      <c r="K54" s="185">
        <v>2.5</v>
      </c>
      <c r="L54" s="181" t="s">
        <v>72</v>
      </c>
      <c r="M54" s="170">
        <v>0.6</v>
      </c>
      <c r="N54" s="170">
        <v>0.5</v>
      </c>
      <c r="O54" s="173" t="s">
        <v>11</v>
      </c>
      <c r="P54" s="170">
        <v>378.5</v>
      </c>
      <c r="Q54" s="170">
        <v>399</v>
      </c>
      <c r="R54" s="163">
        <v>0.3785</v>
      </c>
      <c r="S54" s="163">
        <v>0.39900000000000002</v>
      </c>
      <c r="T54" s="171" t="s">
        <v>70</v>
      </c>
      <c r="U54" s="156">
        <v>0.39999999999999991</v>
      </c>
      <c r="V54" s="163">
        <v>1.0880000000000001</v>
      </c>
      <c r="W54" s="192">
        <v>31.5</v>
      </c>
      <c r="X54" s="358"/>
    </row>
    <row r="55" spans="2:24" ht="25.5" x14ac:dyDescent="0.2">
      <c r="B55" s="178" t="s">
        <v>164</v>
      </c>
      <c r="C55" s="173">
        <v>131</v>
      </c>
      <c r="D55" s="166">
        <v>489070.71</v>
      </c>
      <c r="E55" s="166">
        <v>5122605.03</v>
      </c>
      <c r="F55" s="166">
        <v>197.58</v>
      </c>
      <c r="G55" s="166">
        <v>489070.71</v>
      </c>
      <c r="H55" s="166">
        <v>5122605.03</v>
      </c>
      <c r="I55" s="166">
        <v>195.48000000000002</v>
      </c>
      <c r="J55" s="156">
        <v>2.1</v>
      </c>
      <c r="K55" s="185">
        <v>2.5</v>
      </c>
      <c r="L55" s="181" t="s">
        <v>72</v>
      </c>
      <c r="M55" s="170">
        <v>0.8</v>
      </c>
      <c r="N55" s="170">
        <v>0.5</v>
      </c>
      <c r="O55" s="173" t="s">
        <v>11</v>
      </c>
      <c r="P55" s="170">
        <v>519</v>
      </c>
      <c r="Q55" s="170">
        <v>542</v>
      </c>
      <c r="R55" s="163">
        <v>0.51900000000000002</v>
      </c>
      <c r="S55" s="163">
        <v>0.54200000000000004</v>
      </c>
      <c r="T55" s="171" t="s">
        <v>70</v>
      </c>
      <c r="U55" s="156">
        <v>0.39999999999999991</v>
      </c>
      <c r="V55" s="163">
        <v>1.06</v>
      </c>
      <c r="W55" s="192">
        <v>33.01</v>
      </c>
      <c r="X55" s="358"/>
    </row>
    <row r="56" spans="2:24" ht="25.5" x14ac:dyDescent="0.2">
      <c r="B56" s="178" t="s">
        <v>165</v>
      </c>
      <c r="C56" s="173">
        <v>131</v>
      </c>
      <c r="D56" s="166">
        <v>489074.43</v>
      </c>
      <c r="E56" s="166">
        <v>5122601.75</v>
      </c>
      <c r="F56" s="166">
        <v>197.54</v>
      </c>
      <c r="G56" s="166">
        <v>489074.43</v>
      </c>
      <c r="H56" s="166">
        <v>5122601.75</v>
      </c>
      <c r="I56" s="166">
        <v>195.44</v>
      </c>
      <c r="J56" s="156">
        <v>2.1</v>
      </c>
      <c r="K56" s="185">
        <v>2.7</v>
      </c>
      <c r="L56" s="181" t="s">
        <v>72</v>
      </c>
      <c r="M56" s="170">
        <v>1</v>
      </c>
      <c r="N56" s="170">
        <v>0.5</v>
      </c>
      <c r="O56" s="173" t="s">
        <v>11</v>
      </c>
      <c r="P56" s="170">
        <v>809.5</v>
      </c>
      <c r="Q56" s="170">
        <v>822.5</v>
      </c>
      <c r="R56" s="163">
        <v>0.8095</v>
      </c>
      <c r="S56" s="163">
        <v>0.82250000000000001</v>
      </c>
      <c r="T56" s="171" t="s">
        <v>70</v>
      </c>
      <c r="U56" s="156">
        <v>0.60000000000000009</v>
      </c>
      <c r="V56" s="163">
        <v>1.111</v>
      </c>
      <c r="W56" s="192">
        <v>34.700000000000003</v>
      </c>
      <c r="X56" s="358"/>
    </row>
    <row r="57" spans="2:24" ht="25.5" x14ac:dyDescent="0.2">
      <c r="B57" s="178" t="s">
        <v>166</v>
      </c>
      <c r="C57" s="173">
        <v>131</v>
      </c>
      <c r="D57" s="166">
        <v>489078.13</v>
      </c>
      <c r="E57" s="166">
        <v>5122598.3899999997</v>
      </c>
      <c r="F57" s="166">
        <v>197.63</v>
      </c>
      <c r="G57" s="166">
        <v>489078.13</v>
      </c>
      <c r="H57" s="166">
        <v>5122598.3899999997</v>
      </c>
      <c r="I57" s="166">
        <v>195.53</v>
      </c>
      <c r="J57" s="156">
        <v>2.1</v>
      </c>
      <c r="K57" s="185">
        <v>2.2999999999999998</v>
      </c>
      <c r="L57" s="181" t="s">
        <v>69</v>
      </c>
      <c r="M57" s="170">
        <v>0.2</v>
      </c>
      <c r="N57" s="170">
        <v>0.5</v>
      </c>
      <c r="O57" s="173" t="s">
        <v>11</v>
      </c>
      <c r="P57" s="170">
        <v>148</v>
      </c>
      <c r="Q57" s="170">
        <v>166.5</v>
      </c>
      <c r="R57" s="163">
        <v>0.14799999999999999</v>
      </c>
      <c r="S57" s="163">
        <v>0.16650000000000001</v>
      </c>
      <c r="T57" s="171" t="s">
        <v>70</v>
      </c>
      <c r="U57" s="156">
        <v>0.19999999999999973</v>
      </c>
      <c r="V57" s="163">
        <v>0.66200000000000003</v>
      </c>
      <c r="W57" s="192">
        <v>32.799999999999997</v>
      </c>
      <c r="X57" s="358" t="s">
        <v>160</v>
      </c>
    </row>
    <row r="58" spans="2:24" ht="25.5" x14ac:dyDescent="0.2">
      <c r="B58" s="178" t="s">
        <v>167</v>
      </c>
      <c r="C58" s="173">
        <v>131</v>
      </c>
      <c r="D58" s="166">
        <v>489081.86</v>
      </c>
      <c r="E58" s="166">
        <v>5122595.05</v>
      </c>
      <c r="F58" s="166">
        <v>197.8</v>
      </c>
      <c r="G58" s="166">
        <v>489081.86</v>
      </c>
      <c r="H58" s="166">
        <v>5122595.05</v>
      </c>
      <c r="I58" s="166">
        <v>195.70000000000002</v>
      </c>
      <c r="J58" s="156">
        <v>2.1</v>
      </c>
      <c r="K58" s="185">
        <v>2.4</v>
      </c>
      <c r="L58" s="181" t="s">
        <v>69</v>
      </c>
      <c r="M58" s="170">
        <v>0.4</v>
      </c>
      <c r="N58" s="170">
        <v>0.5</v>
      </c>
      <c r="O58" s="173" t="s">
        <v>11</v>
      </c>
      <c r="P58" s="170">
        <v>281.5</v>
      </c>
      <c r="Q58" s="170">
        <v>299.5</v>
      </c>
      <c r="R58" s="163">
        <v>0.28149999999999997</v>
      </c>
      <c r="S58" s="163">
        <v>0.29949999999999999</v>
      </c>
      <c r="T58" s="171" t="s">
        <v>70</v>
      </c>
      <c r="U58" s="156">
        <v>0.3</v>
      </c>
      <c r="V58" s="163">
        <v>0.86599999999999999</v>
      </c>
      <c r="W58" s="192">
        <v>33</v>
      </c>
      <c r="X58" s="358"/>
    </row>
    <row r="59" spans="2:24" ht="25.5" x14ac:dyDescent="0.2">
      <c r="B59" s="178" t="s">
        <v>168</v>
      </c>
      <c r="C59" s="173">
        <v>131</v>
      </c>
      <c r="D59" s="166">
        <v>489085.61</v>
      </c>
      <c r="E59" s="166">
        <v>5122591.71</v>
      </c>
      <c r="F59" s="166">
        <v>197.9</v>
      </c>
      <c r="G59" s="166">
        <v>489085.61</v>
      </c>
      <c r="H59" s="166">
        <v>5122591.71</v>
      </c>
      <c r="I59" s="166">
        <v>195.8</v>
      </c>
      <c r="J59" s="156">
        <v>2.1</v>
      </c>
      <c r="K59" s="185">
        <v>2.48</v>
      </c>
      <c r="L59" s="181" t="s">
        <v>69</v>
      </c>
      <c r="M59" s="170">
        <v>0.6</v>
      </c>
      <c r="N59" s="170">
        <v>0.32</v>
      </c>
      <c r="O59" s="173" t="s">
        <v>11</v>
      </c>
      <c r="P59" s="170">
        <v>769.5</v>
      </c>
      <c r="Q59" s="170">
        <v>787</v>
      </c>
      <c r="R59" s="163">
        <v>0.76949999999999996</v>
      </c>
      <c r="S59" s="163">
        <v>0.78700000000000003</v>
      </c>
      <c r="T59" s="171" t="s">
        <v>70</v>
      </c>
      <c r="U59" s="156">
        <v>0.38</v>
      </c>
      <c r="V59" s="163">
        <v>1.238</v>
      </c>
      <c r="W59" s="192">
        <v>34.6</v>
      </c>
      <c r="X59" s="358"/>
    </row>
    <row r="60" spans="2:24" ht="25.5" x14ac:dyDescent="0.2">
      <c r="B60" s="177" t="s">
        <v>169</v>
      </c>
      <c r="C60" s="173">
        <v>131</v>
      </c>
      <c r="D60" s="166">
        <v>489089.3</v>
      </c>
      <c r="E60" s="187">
        <v>5122588.3499999996</v>
      </c>
      <c r="F60" s="166">
        <v>198.07</v>
      </c>
      <c r="G60" s="166">
        <v>489089.3</v>
      </c>
      <c r="H60" s="187">
        <v>5122588.3499999996</v>
      </c>
      <c r="I60" s="166">
        <v>195.97</v>
      </c>
      <c r="J60" s="156">
        <v>2.1</v>
      </c>
      <c r="K60" s="185">
        <v>2.5</v>
      </c>
      <c r="L60" s="181" t="s">
        <v>69</v>
      </c>
      <c r="M60" s="170">
        <v>0.8</v>
      </c>
      <c r="N60" s="170">
        <v>0.5</v>
      </c>
      <c r="O60" s="173" t="s">
        <v>11</v>
      </c>
      <c r="P60" s="170">
        <v>740.5</v>
      </c>
      <c r="Q60" s="170">
        <v>756</v>
      </c>
      <c r="R60" s="163">
        <v>0.74050000000000005</v>
      </c>
      <c r="S60" s="163">
        <v>0.75600000000000001</v>
      </c>
      <c r="T60" s="171" t="s">
        <v>70</v>
      </c>
      <c r="U60" s="156">
        <v>0.4</v>
      </c>
      <c r="V60" s="163">
        <v>1.07</v>
      </c>
      <c r="W60" s="192">
        <v>35.5</v>
      </c>
      <c r="X60" s="358"/>
    </row>
    <row r="61" spans="2:24" ht="25.5" x14ac:dyDescent="0.2">
      <c r="B61" s="174" t="s">
        <v>170</v>
      </c>
      <c r="C61" s="173">
        <v>131</v>
      </c>
      <c r="D61" s="166">
        <v>489126.55</v>
      </c>
      <c r="E61" s="166">
        <v>5122555.03</v>
      </c>
      <c r="F61" s="166">
        <v>198.66</v>
      </c>
      <c r="G61" s="166">
        <v>489089.3</v>
      </c>
      <c r="H61" s="187">
        <v>5122588.3499999996</v>
      </c>
      <c r="I61" s="166">
        <v>196.56</v>
      </c>
      <c r="J61" s="156">
        <v>2.1</v>
      </c>
      <c r="K61" s="185">
        <v>2.52</v>
      </c>
      <c r="L61" s="181" t="s">
        <v>69</v>
      </c>
      <c r="M61" s="170">
        <v>0.8</v>
      </c>
      <c r="N61" s="170">
        <v>0.5</v>
      </c>
      <c r="O61" s="173" t="s">
        <v>11</v>
      </c>
      <c r="P61" s="170">
        <v>722.7</v>
      </c>
      <c r="Q61" s="170">
        <v>735</v>
      </c>
      <c r="R61" s="163">
        <v>0.72270000000000001</v>
      </c>
      <c r="S61" s="163">
        <v>0.73499999999999999</v>
      </c>
      <c r="T61" s="171" t="s">
        <v>70</v>
      </c>
      <c r="U61" s="156">
        <v>0.42</v>
      </c>
      <c r="V61" s="163">
        <v>1.071</v>
      </c>
      <c r="W61" s="192">
        <v>34.700000000000003</v>
      </c>
      <c r="X61" s="358"/>
    </row>
    <row r="62" spans="2:24" ht="26.25" thickBot="1" x14ac:dyDescent="0.25">
      <c r="B62" s="180" t="s">
        <v>171</v>
      </c>
      <c r="C62" s="167">
        <v>131</v>
      </c>
      <c r="D62" s="165">
        <v>489130.32</v>
      </c>
      <c r="E62" s="165">
        <v>5122551.7</v>
      </c>
      <c r="F62" s="165">
        <v>198.61</v>
      </c>
      <c r="G62" s="165">
        <v>489089.3</v>
      </c>
      <c r="H62" s="169">
        <v>5122588.3499999996</v>
      </c>
      <c r="I62" s="165">
        <v>196.51</v>
      </c>
      <c r="J62" s="186">
        <v>2.1</v>
      </c>
      <c r="K62" s="183">
        <v>2.4500000000000002</v>
      </c>
      <c r="L62" s="179" t="s">
        <v>69</v>
      </c>
      <c r="M62" s="168">
        <v>0.6</v>
      </c>
      <c r="N62" s="168">
        <v>0.5</v>
      </c>
      <c r="O62" s="167" t="s">
        <v>11</v>
      </c>
      <c r="P62" s="168">
        <v>615.04999999999995</v>
      </c>
      <c r="Q62" s="168">
        <v>631.04999999999995</v>
      </c>
      <c r="R62" s="172">
        <v>0.61504999999999999</v>
      </c>
      <c r="S62" s="172">
        <v>0.63105</v>
      </c>
      <c r="T62" s="175" t="s">
        <v>70</v>
      </c>
      <c r="U62" s="186">
        <v>0.35</v>
      </c>
      <c r="V62" s="172">
        <v>1.1519999999999999</v>
      </c>
      <c r="W62" s="186">
        <v>33.4</v>
      </c>
      <c r="X62" s="359"/>
    </row>
    <row r="65" spans="2:54" s="63" customFormat="1" ht="15.75" x14ac:dyDescent="0.25">
      <c r="B65" s="332" t="s">
        <v>107</v>
      </c>
      <c r="C65" s="332"/>
      <c r="D65" s="332"/>
      <c r="E65" s="332"/>
      <c r="F65" s="332"/>
      <c r="G65" s="332"/>
      <c r="H65" s="332"/>
      <c r="I65" s="332"/>
      <c r="J65" s="332"/>
      <c r="X65" s="332" t="s">
        <v>110</v>
      </c>
      <c r="Y65" s="332"/>
      <c r="Z65" s="332"/>
      <c r="AA65" s="332"/>
      <c r="AB65" s="332"/>
      <c r="AC65" s="332"/>
      <c r="AD65" s="332"/>
      <c r="AE65" s="332"/>
      <c r="AF65" s="332"/>
      <c r="AS65" s="332" t="s">
        <v>230</v>
      </c>
      <c r="AT65" s="332"/>
      <c r="AU65" s="332"/>
      <c r="AV65" s="332"/>
      <c r="AW65" s="332"/>
      <c r="AX65" s="332"/>
      <c r="AY65" s="332"/>
      <c r="AZ65" s="332"/>
      <c r="BA65" s="332"/>
    </row>
    <row r="66" spans="2:54" s="63" customFormat="1" x14ac:dyDescent="0.25">
      <c r="B66" s="233"/>
      <c r="C66" s="233"/>
      <c r="D66" s="233"/>
      <c r="E66" s="233"/>
      <c r="F66" s="233"/>
      <c r="G66" s="233"/>
      <c r="H66" s="233"/>
      <c r="I66" s="233"/>
      <c r="J66" s="233"/>
    </row>
    <row r="67" spans="2:54" s="63" customFormat="1" ht="15.75" x14ac:dyDescent="0.25">
      <c r="B67" s="332" t="s">
        <v>108</v>
      </c>
      <c r="C67" s="332"/>
      <c r="D67" s="332"/>
      <c r="E67" s="332"/>
      <c r="F67" s="332"/>
      <c r="G67" s="332"/>
      <c r="H67" s="332"/>
      <c r="I67" s="332"/>
      <c r="J67" s="332"/>
      <c r="X67" s="332" t="s">
        <v>111</v>
      </c>
      <c r="Y67" s="332"/>
      <c r="Z67" s="332"/>
      <c r="AA67" s="332"/>
      <c r="AB67" s="332"/>
      <c r="AC67" s="332"/>
      <c r="AD67" s="332"/>
      <c r="AE67" s="332"/>
      <c r="AS67" s="332" t="s">
        <v>231</v>
      </c>
      <c r="AT67" s="332"/>
      <c r="AU67" s="332"/>
      <c r="AV67" s="332"/>
      <c r="AW67" s="332"/>
      <c r="AX67" s="332"/>
      <c r="AY67" s="332"/>
      <c r="AZ67" s="332"/>
    </row>
    <row r="68" spans="2:54" s="63" customFormat="1" x14ac:dyDescent="0.25"/>
    <row r="69" spans="2:54" s="63" customFormat="1" ht="15.75" x14ac:dyDescent="0.25">
      <c r="B69" s="332" t="s">
        <v>109</v>
      </c>
      <c r="C69" s="332"/>
      <c r="D69" s="332"/>
      <c r="E69" s="332"/>
      <c r="F69" s="332"/>
      <c r="G69" s="332"/>
      <c r="H69" s="332"/>
      <c r="I69" s="332"/>
      <c r="J69" s="332"/>
      <c r="K69" s="332"/>
      <c r="X69" s="332" t="s">
        <v>112</v>
      </c>
      <c r="Y69" s="332"/>
      <c r="Z69" s="332"/>
      <c r="AA69" s="332"/>
      <c r="AB69" s="332"/>
      <c r="AC69" s="332"/>
      <c r="AD69" s="332"/>
      <c r="AE69" s="332"/>
      <c r="AF69" s="332"/>
      <c r="AG69" s="332"/>
      <c r="AS69" s="332" t="s">
        <v>232</v>
      </c>
      <c r="AT69" s="332"/>
      <c r="AU69" s="332"/>
      <c r="AV69" s="332"/>
      <c r="AW69" s="332"/>
      <c r="AX69" s="332"/>
      <c r="AY69" s="332"/>
      <c r="AZ69" s="332"/>
      <c r="BA69" s="332"/>
      <c r="BB69" s="332"/>
    </row>
    <row r="114" spans="1:63" x14ac:dyDescent="0.2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</row>
    <row r="115" spans="1:63" x14ac:dyDescent="0.2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</row>
    <row r="116" spans="1:63" x14ac:dyDescent="0.2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</row>
    <row r="117" spans="1:63" x14ac:dyDescent="0.2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</row>
    <row r="118" spans="1:63" x14ac:dyDescent="0.2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</row>
    <row r="119" spans="1:63" x14ac:dyDescent="0.2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</row>
    <row r="120" spans="1:63" x14ac:dyDescent="0.2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</row>
    <row r="121" spans="1:63" x14ac:dyDescent="0.2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</row>
    <row r="122" spans="1:63" x14ac:dyDescent="0.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</row>
    <row r="123" spans="1:63" x14ac:dyDescent="0.2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</row>
    <row r="124" spans="1:63" x14ac:dyDescent="0.2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</row>
    <row r="125" spans="1:63" x14ac:dyDescent="0.2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</row>
    <row r="126" spans="1:63" x14ac:dyDescent="0.2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</row>
    <row r="127" spans="1:63" x14ac:dyDescent="0.2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</row>
    <row r="128" spans="1:63" x14ac:dyDescent="0.2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</row>
    <row r="129" spans="1:63" x14ac:dyDescent="0.2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</row>
    <row r="130" spans="1:63" x14ac:dyDescent="0.2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</row>
    <row r="131" spans="1:63" x14ac:dyDescent="0.2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</row>
    <row r="132" spans="1:63" x14ac:dyDescent="0.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</row>
    <row r="133" spans="1:63" x14ac:dyDescent="0.2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</row>
    <row r="134" spans="1:63" x14ac:dyDescent="0.2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</row>
    <row r="135" spans="1:63" x14ac:dyDescent="0.2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</row>
    <row r="136" spans="1:63" x14ac:dyDescent="0.2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</row>
    <row r="137" spans="1:63" x14ac:dyDescent="0.2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</row>
    <row r="138" spans="1:63" x14ac:dyDescent="0.2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</row>
    <row r="139" spans="1:63" x14ac:dyDescent="0.2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</row>
    <row r="140" spans="1:63" x14ac:dyDescent="0.2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</row>
    <row r="141" spans="1:63" x14ac:dyDescent="0.2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</row>
    <row r="142" spans="1:63" x14ac:dyDescent="0.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</row>
    <row r="143" spans="1:63" x14ac:dyDescent="0.2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</row>
    <row r="144" spans="1:63" x14ac:dyDescent="0.2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</row>
    <row r="145" spans="1:63" x14ac:dyDescent="0.2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</row>
    <row r="146" spans="1:63" x14ac:dyDescent="0.2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</row>
    <row r="147" spans="1:63" x14ac:dyDescent="0.2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</row>
    <row r="148" spans="1:63" x14ac:dyDescent="0.2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</row>
    <row r="149" spans="1:63" x14ac:dyDescent="0.2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</row>
    <row r="150" spans="1:63" x14ac:dyDescent="0.2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</row>
    <row r="151" spans="1:63" x14ac:dyDescent="0.2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</row>
    <row r="152" spans="1:63" x14ac:dyDescent="0.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</row>
    <row r="153" spans="1:63" x14ac:dyDescent="0.2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  <c r="BJ153" s="63"/>
      <c r="BK153" s="63"/>
    </row>
    <row r="154" spans="1:63" x14ac:dyDescent="0.2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</row>
    <row r="155" spans="1:63" x14ac:dyDescent="0.2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</row>
    <row r="156" spans="1:63" x14ac:dyDescent="0.2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</row>
    <row r="157" spans="1:63" x14ac:dyDescent="0.2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</row>
    <row r="158" spans="1:63" x14ac:dyDescent="0.2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</row>
    <row r="159" spans="1:63" x14ac:dyDescent="0.2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</row>
    <row r="160" spans="1:63" x14ac:dyDescent="0.2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</row>
    <row r="161" spans="1:63" x14ac:dyDescent="0.2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  <c r="BJ161" s="63"/>
      <c r="BK161" s="63"/>
    </row>
    <row r="162" spans="1:63" x14ac:dyDescent="0.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  <c r="BJ162" s="63"/>
      <c r="BK162" s="63"/>
    </row>
    <row r="163" spans="1:63" x14ac:dyDescent="0.2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  <c r="BJ163" s="63"/>
      <c r="BK163" s="63"/>
    </row>
    <row r="164" spans="1:63" x14ac:dyDescent="0.2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  <c r="BI164" s="63"/>
      <c r="BJ164" s="63"/>
      <c r="BK164" s="63"/>
    </row>
    <row r="165" spans="1:63" x14ac:dyDescent="0.2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</row>
    <row r="166" spans="1:63" x14ac:dyDescent="0.2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  <c r="BI166" s="63"/>
      <c r="BJ166" s="63"/>
      <c r="BK166" s="63"/>
    </row>
    <row r="167" spans="1:63" x14ac:dyDescent="0.2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  <c r="BI167" s="63"/>
      <c r="BJ167" s="63"/>
      <c r="BK167" s="63"/>
    </row>
    <row r="168" spans="1:63" x14ac:dyDescent="0.2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  <c r="BE168" s="63"/>
      <c r="BF168" s="63"/>
      <c r="BG168" s="63"/>
      <c r="BH168" s="63"/>
      <c r="BI168" s="63"/>
      <c r="BJ168" s="63"/>
      <c r="BK168" s="63"/>
    </row>
    <row r="169" spans="1:63" x14ac:dyDescent="0.2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  <c r="BE169" s="63"/>
      <c r="BF169" s="63"/>
      <c r="BG169" s="63"/>
      <c r="BH169" s="63"/>
      <c r="BI169" s="63"/>
      <c r="BJ169" s="63"/>
      <c r="BK169" s="63"/>
    </row>
    <row r="170" spans="1:63" x14ac:dyDescent="0.2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  <c r="BH170" s="63"/>
      <c r="BI170" s="63"/>
      <c r="BJ170" s="63"/>
      <c r="BK170" s="63"/>
    </row>
    <row r="171" spans="1:63" x14ac:dyDescent="0.2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  <c r="BE171" s="63"/>
      <c r="BF171" s="63"/>
      <c r="BG171" s="63"/>
      <c r="BH171" s="63"/>
      <c r="BI171" s="63"/>
      <c r="BJ171" s="63"/>
      <c r="BK171" s="63"/>
    </row>
    <row r="172" spans="1:63" x14ac:dyDescent="0.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  <c r="BF172" s="63"/>
      <c r="BG172" s="63"/>
      <c r="BH172" s="63"/>
      <c r="BI172" s="63"/>
      <c r="BJ172" s="63"/>
      <c r="BK172" s="63"/>
    </row>
    <row r="173" spans="1:63" x14ac:dyDescent="0.2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  <c r="BJ173" s="63"/>
      <c r="BK173" s="63"/>
    </row>
    <row r="174" spans="1:63" x14ac:dyDescent="0.2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  <c r="BF174" s="63"/>
      <c r="BG174" s="63"/>
      <c r="BH174" s="63"/>
      <c r="BI174" s="63"/>
      <c r="BJ174" s="63"/>
      <c r="BK174" s="63"/>
    </row>
    <row r="175" spans="1:63" x14ac:dyDescent="0.2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  <c r="BI175" s="63"/>
      <c r="BJ175" s="63"/>
      <c r="BK175" s="63"/>
    </row>
    <row r="176" spans="1:63" x14ac:dyDescent="0.2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  <c r="BI176" s="63"/>
      <c r="BJ176" s="63"/>
      <c r="BK176" s="63"/>
    </row>
    <row r="177" spans="1:63" x14ac:dyDescent="0.2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  <c r="BE177" s="63"/>
      <c r="BF177" s="63"/>
      <c r="BG177" s="63"/>
      <c r="BH177" s="63"/>
      <c r="BI177" s="63"/>
      <c r="BJ177" s="63"/>
      <c r="BK177" s="63"/>
    </row>
    <row r="178" spans="1:63" x14ac:dyDescent="0.2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  <c r="BI178" s="63"/>
      <c r="BJ178" s="63"/>
      <c r="BK178" s="63"/>
    </row>
    <row r="179" spans="1:63" x14ac:dyDescent="0.2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</row>
    <row r="180" spans="1:63" x14ac:dyDescent="0.2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  <c r="BE180" s="63"/>
      <c r="BF180" s="63"/>
      <c r="BG180" s="63"/>
      <c r="BH180" s="63"/>
      <c r="BI180" s="63"/>
      <c r="BJ180" s="63"/>
      <c r="BK180" s="63"/>
    </row>
    <row r="181" spans="1:63" x14ac:dyDescent="0.2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  <c r="BE181" s="63"/>
      <c r="BF181" s="63"/>
      <c r="BG181" s="63"/>
      <c r="BH181" s="63"/>
      <c r="BI181" s="63"/>
      <c r="BJ181" s="63"/>
      <c r="BK181" s="63"/>
    </row>
    <row r="182" spans="1:63" x14ac:dyDescent="0.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  <c r="BH182" s="63"/>
      <c r="BI182" s="63"/>
      <c r="BJ182" s="63"/>
      <c r="BK182" s="63"/>
    </row>
    <row r="183" spans="1:63" x14ac:dyDescent="0.2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  <c r="BF183" s="63"/>
      <c r="BG183" s="63"/>
      <c r="BH183" s="63"/>
      <c r="BI183" s="63"/>
      <c r="BJ183" s="63"/>
      <c r="BK183" s="63"/>
    </row>
    <row r="184" spans="1:63" x14ac:dyDescent="0.2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  <c r="BI184" s="63"/>
      <c r="BJ184" s="63"/>
      <c r="BK184" s="63"/>
    </row>
    <row r="185" spans="1:63" x14ac:dyDescent="0.2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H185" s="63"/>
      <c r="BI185" s="63"/>
      <c r="BJ185" s="63"/>
      <c r="BK185" s="63"/>
    </row>
    <row r="186" spans="1:63" x14ac:dyDescent="0.2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  <c r="BE186" s="63"/>
      <c r="BF186" s="63"/>
      <c r="BG186" s="63"/>
      <c r="BH186" s="63"/>
      <c r="BI186" s="63"/>
      <c r="BJ186" s="63"/>
      <c r="BK186" s="63"/>
    </row>
    <row r="187" spans="1:63" x14ac:dyDescent="0.2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  <c r="BE187" s="63"/>
      <c r="BF187" s="63"/>
      <c r="BG187" s="63"/>
      <c r="BH187" s="63"/>
      <c r="BI187" s="63"/>
      <c r="BJ187" s="63"/>
      <c r="BK187" s="63"/>
    </row>
    <row r="188" spans="1:63" x14ac:dyDescent="0.2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  <c r="BE188" s="63"/>
      <c r="BF188" s="63"/>
      <c r="BG188" s="63"/>
      <c r="BH188" s="63"/>
      <c r="BI188" s="63"/>
      <c r="BJ188" s="63"/>
      <c r="BK188" s="63"/>
    </row>
    <row r="189" spans="1:63" x14ac:dyDescent="0.2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  <c r="BE189" s="63"/>
      <c r="BF189" s="63"/>
      <c r="BG189" s="63"/>
      <c r="BH189" s="63"/>
      <c r="BI189" s="63"/>
      <c r="BJ189" s="63"/>
      <c r="BK189" s="63"/>
    </row>
    <row r="190" spans="1:63" x14ac:dyDescent="0.2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  <c r="BE190" s="63"/>
      <c r="BF190" s="63"/>
      <c r="BG190" s="63"/>
      <c r="BH190" s="63"/>
      <c r="BI190" s="63"/>
      <c r="BJ190" s="63"/>
      <c r="BK190" s="63"/>
    </row>
    <row r="191" spans="1:63" x14ac:dyDescent="0.2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  <c r="BE191" s="63"/>
      <c r="BF191" s="63"/>
      <c r="BG191" s="63"/>
      <c r="BH191" s="63"/>
      <c r="BI191" s="63"/>
      <c r="BJ191" s="63"/>
      <c r="BK191" s="63"/>
    </row>
    <row r="192" spans="1:63" x14ac:dyDescent="0.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  <c r="BC192" s="63"/>
      <c r="BD192" s="63"/>
      <c r="BE192" s="63"/>
      <c r="BF192" s="63"/>
      <c r="BG192" s="63"/>
      <c r="BH192" s="63"/>
      <c r="BI192" s="63"/>
      <c r="BJ192" s="63"/>
      <c r="BK192" s="63"/>
    </row>
    <row r="193" spans="1:63" x14ac:dyDescent="0.2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  <c r="BE193" s="63"/>
      <c r="BF193" s="63"/>
      <c r="BG193" s="63"/>
      <c r="BH193" s="63"/>
      <c r="BI193" s="63"/>
      <c r="BJ193" s="63"/>
      <c r="BK193" s="63"/>
    </row>
    <row r="194" spans="1:63" x14ac:dyDescent="0.2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  <c r="BE194" s="63"/>
      <c r="BF194" s="63"/>
      <c r="BG194" s="63"/>
      <c r="BH194" s="63"/>
      <c r="BI194" s="63"/>
      <c r="BJ194" s="63"/>
      <c r="BK194" s="63"/>
    </row>
    <row r="195" spans="1:63" x14ac:dyDescent="0.2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  <c r="BE195" s="63"/>
      <c r="BF195" s="63"/>
      <c r="BG195" s="63"/>
      <c r="BH195" s="63"/>
      <c r="BI195" s="63"/>
      <c r="BJ195" s="63"/>
      <c r="BK195" s="63"/>
    </row>
    <row r="196" spans="1:63" x14ac:dyDescent="0.2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  <c r="BE196" s="63"/>
      <c r="BF196" s="63"/>
      <c r="BG196" s="63"/>
      <c r="BH196" s="63"/>
      <c r="BI196" s="63"/>
      <c r="BJ196" s="63"/>
      <c r="BK196" s="63"/>
    </row>
    <row r="197" spans="1:63" x14ac:dyDescent="0.2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  <c r="BC197" s="63"/>
      <c r="BD197" s="63"/>
      <c r="BE197" s="63"/>
      <c r="BF197" s="63"/>
      <c r="BG197" s="63"/>
      <c r="BH197" s="63"/>
      <c r="BI197" s="63"/>
      <c r="BJ197" s="63"/>
      <c r="BK197" s="63"/>
    </row>
    <row r="198" spans="1:63" x14ac:dyDescent="0.2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  <c r="BE198" s="63"/>
      <c r="BF198" s="63"/>
      <c r="BG198" s="63"/>
      <c r="BH198" s="63"/>
      <c r="BI198" s="63"/>
      <c r="BJ198" s="63"/>
      <c r="BK198" s="63"/>
    </row>
    <row r="199" spans="1:63" x14ac:dyDescent="0.2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  <c r="BE199" s="63"/>
      <c r="BF199" s="63"/>
      <c r="BG199" s="63"/>
      <c r="BH199" s="63"/>
      <c r="BI199" s="63"/>
      <c r="BJ199" s="63"/>
      <c r="BK199" s="63"/>
    </row>
    <row r="200" spans="1:63" x14ac:dyDescent="0.2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  <c r="BE200" s="63"/>
      <c r="BF200" s="63"/>
      <c r="BG200" s="63"/>
      <c r="BH200" s="63"/>
      <c r="BI200" s="63"/>
      <c r="BJ200" s="63"/>
      <c r="BK200" s="63"/>
    </row>
    <row r="201" spans="1:63" x14ac:dyDescent="0.2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  <c r="BE201" s="63"/>
      <c r="BF201" s="63"/>
      <c r="BG201" s="63"/>
      <c r="BH201" s="63"/>
      <c r="BI201" s="63"/>
      <c r="BJ201" s="63"/>
      <c r="BK201" s="63"/>
    </row>
    <row r="202" spans="1:63" x14ac:dyDescent="0.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  <c r="BE202" s="63"/>
      <c r="BF202" s="63"/>
      <c r="BG202" s="63"/>
      <c r="BH202" s="63"/>
      <c r="BI202" s="63"/>
      <c r="BJ202" s="63"/>
      <c r="BK202" s="63"/>
    </row>
    <row r="203" spans="1:63" x14ac:dyDescent="0.2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  <c r="BE203" s="63"/>
      <c r="BF203" s="63"/>
      <c r="BG203" s="63"/>
      <c r="BH203" s="63"/>
      <c r="BI203" s="63"/>
      <c r="BJ203" s="63"/>
      <c r="BK203" s="63"/>
    </row>
    <row r="204" spans="1:63" x14ac:dyDescent="0.2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  <c r="BE204" s="63"/>
      <c r="BF204" s="63"/>
      <c r="BG204" s="63"/>
      <c r="BH204" s="63"/>
      <c r="BI204" s="63"/>
      <c r="BJ204" s="63"/>
      <c r="BK204" s="63"/>
    </row>
    <row r="205" spans="1:63" x14ac:dyDescent="0.2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  <c r="BE205" s="63"/>
      <c r="BF205" s="63"/>
      <c r="BG205" s="63"/>
      <c r="BH205" s="63"/>
      <c r="BI205" s="63"/>
      <c r="BJ205" s="63"/>
      <c r="BK205" s="63"/>
    </row>
  </sheetData>
  <mergeCells count="38">
    <mergeCell ref="B69:K69"/>
    <mergeCell ref="X69:AG69"/>
    <mergeCell ref="AS69:BB69"/>
    <mergeCell ref="X52:X56"/>
    <mergeCell ref="X57:X62"/>
    <mergeCell ref="B65:J65"/>
    <mergeCell ref="X65:AF65"/>
    <mergeCell ref="AS65:BA65"/>
    <mergeCell ref="B67:J67"/>
    <mergeCell ref="X67:AE67"/>
    <mergeCell ref="AS67:AZ67"/>
    <mergeCell ref="X31:X39"/>
    <mergeCell ref="X40:X48"/>
    <mergeCell ref="P48:U48"/>
    <mergeCell ref="B49:B51"/>
    <mergeCell ref="D49:I49"/>
    <mergeCell ref="T49:U49"/>
    <mergeCell ref="T50:U50"/>
    <mergeCell ref="T51:U51"/>
    <mergeCell ref="X18:X22"/>
    <mergeCell ref="X23:X27"/>
    <mergeCell ref="B28:B30"/>
    <mergeCell ref="D28:I28"/>
    <mergeCell ref="T28:U28"/>
    <mergeCell ref="T29:U29"/>
    <mergeCell ref="T30:U30"/>
    <mergeCell ref="X11:X14"/>
    <mergeCell ref="B15:B17"/>
    <mergeCell ref="D15:I15"/>
    <mergeCell ref="T15:U15"/>
    <mergeCell ref="T16:U16"/>
    <mergeCell ref="T17:U17"/>
    <mergeCell ref="X5:X10"/>
    <mergeCell ref="B2:B4"/>
    <mergeCell ref="D2:I2"/>
    <mergeCell ref="T2:U2"/>
    <mergeCell ref="T3:U3"/>
    <mergeCell ref="T4:U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R161"/>
  <sheetViews>
    <sheetView topLeftCell="F53" zoomScale="85" zoomScaleNormal="85" workbookViewId="0">
      <selection activeCell="AI79" sqref="AI79"/>
    </sheetView>
  </sheetViews>
  <sheetFormatPr defaultRowHeight="12.75" x14ac:dyDescent="0.25"/>
  <cols>
    <col min="1" max="2" width="9.140625" style="294"/>
    <col min="3" max="3" width="10.42578125" style="294" customWidth="1"/>
    <col min="4" max="4" width="10.140625" style="294" customWidth="1"/>
    <col min="5" max="5" width="9.7109375" style="294" customWidth="1"/>
    <col min="6" max="6" width="11" style="294" customWidth="1"/>
    <col min="7" max="7" width="11.28515625" style="294" customWidth="1"/>
    <col min="8" max="8" width="9.85546875" style="294" customWidth="1"/>
    <col min="9" max="16384" width="9.140625" style="294"/>
  </cols>
  <sheetData>
    <row r="1" spans="2:44" ht="13.5" thickBot="1" x14ac:dyDescent="0.3"/>
    <row r="2" spans="2:44" ht="76.5" x14ac:dyDescent="0.25">
      <c r="B2" s="298" t="s">
        <v>42</v>
      </c>
      <c r="C2" s="299" t="s">
        <v>20</v>
      </c>
      <c r="D2" s="299" t="s">
        <v>40</v>
      </c>
      <c r="E2" s="299" t="s">
        <v>21</v>
      </c>
      <c r="F2" s="299" t="s">
        <v>22</v>
      </c>
      <c r="G2" s="299" t="s">
        <v>41</v>
      </c>
      <c r="H2" s="300" t="s">
        <v>23</v>
      </c>
      <c r="T2" s="294" t="s">
        <v>240</v>
      </c>
      <c r="AI2" s="294" t="s">
        <v>236</v>
      </c>
      <c r="AM2" s="294" t="s">
        <v>237</v>
      </c>
      <c r="AQ2" s="294" t="s">
        <v>239</v>
      </c>
    </row>
    <row r="3" spans="2:44" x14ac:dyDescent="0.2">
      <c r="B3" s="301" t="s">
        <v>24</v>
      </c>
      <c r="C3" s="302" t="s">
        <v>25</v>
      </c>
      <c r="D3" s="302" t="s">
        <v>26</v>
      </c>
      <c r="E3" s="302" t="s">
        <v>27</v>
      </c>
      <c r="F3" s="302" t="s">
        <v>28</v>
      </c>
      <c r="G3" s="302" t="s">
        <v>29</v>
      </c>
      <c r="H3" s="303" t="s">
        <v>30</v>
      </c>
      <c r="K3" s="369" t="s">
        <v>235</v>
      </c>
      <c r="L3" s="369"/>
      <c r="M3" s="369"/>
      <c r="N3" s="369"/>
      <c r="O3" s="369"/>
      <c r="P3" s="369"/>
      <c r="AI3" s="321">
        <v>1.5</v>
      </c>
      <c r="AJ3" s="322">
        <v>110.5</v>
      </c>
      <c r="AM3" s="320">
        <v>2.9</v>
      </c>
      <c r="AN3" s="320">
        <v>30.1</v>
      </c>
      <c r="AQ3" s="318">
        <v>106.9</v>
      </c>
      <c r="AR3" s="318">
        <v>0.9</v>
      </c>
    </row>
    <row r="4" spans="2:44" ht="16.5" thickBot="1" x14ac:dyDescent="0.25">
      <c r="B4" s="304"/>
      <c r="C4" s="305"/>
      <c r="D4" s="305" t="s">
        <v>31</v>
      </c>
      <c r="E4" s="305" t="s">
        <v>6</v>
      </c>
      <c r="F4" s="305" t="s">
        <v>32</v>
      </c>
      <c r="G4" s="305" t="s">
        <v>238</v>
      </c>
      <c r="H4" s="306" t="s">
        <v>34</v>
      </c>
      <c r="I4" s="287"/>
      <c r="J4" s="287"/>
      <c r="K4" s="287"/>
      <c r="AI4" s="321">
        <v>1.01</v>
      </c>
      <c r="AJ4" s="322">
        <v>61</v>
      </c>
      <c r="AM4" s="320">
        <v>5.46</v>
      </c>
      <c r="AN4" s="320">
        <v>26</v>
      </c>
      <c r="AQ4" s="318">
        <v>120.1</v>
      </c>
      <c r="AR4" s="318">
        <v>2.7</v>
      </c>
    </row>
    <row r="5" spans="2:44" ht="27" customHeight="1" thickTop="1" thickBot="1" x14ac:dyDescent="0.25">
      <c r="B5" s="363" t="s">
        <v>156</v>
      </c>
      <c r="C5" s="370"/>
      <c r="D5" s="370"/>
      <c r="E5" s="370"/>
      <c r="F5" s="370"/>
      <c r="G5" s="370"/>
      <c r="H5" s="371"/>
      <c r="I5" s="286"/>
      <c r="J5" s="286"/>
      <c r="K5" s="286"/>
      <c r="AI5" s="322">
        <v>1.1000000000000001</v>
      </c>
      <c r="AJ5" s="322">
        <v>81.2</v>
      </c>
      <c r="AM5" s="320">
        <v>6.48</v>
      </c>
      <c r="AN5" s="320">
        <v>24.7</v>
      </c>
      <c r="AQ5" s="318">
        <v>96.6</v>
      </c>
      <c r="AR5" s="318">
        <v>1.1000000000000001</v>
      </c>
    </row>
    <row r="6" spans="2:44" x14ac:dyDescent="0.2">
      <c r="B6" s="366">
        <v>1</v>
      </c>
      <c r="C6" s="307" t="s">
        <v>35</v>
      </c>
      <c r="D6" s="308">
        <v>18.171512878746501</v>
      </c>
      <c r="E6" s="309">
        <v>27.032499999999999</v>
      </c>
      <c r="F6" s="309">
        <v>0.5</v>
      </c>
      <c r="G6" s="309">
        <v>34.058815781283158</v>
      </c>
      <c r="H6" s="310">
        <v>15</v>
      </c>
      <c r="I6" s="287"/>
      <c r="J6" s="287"/>
      <c r="K6" s="287"/>
      <c r="AI6" s="322">
        <v>1.8</v>
      </c>
      <c r="AJ6" s="322">
        <v>58</v>
      </c>
      <c r="AM6" s="320">
        <v>6.21</v>
      </c>
      <c r="AN6" s="320">
        <v>28.4</v>
      </c>
      <c r="AQ6" s="318">
        <v>62.5</v>
      </c>
      <c r="AR6" s="318">
        <v>1.4</v>
      </c>
    </row>
    <row r="7" spans="2:44" x14ac:dyDescent="0.2">
      <c r="B7" s="367"/>
      <c r="C7" s="311" t="s">
        <v>36</v>
      </c>
      <c r="D7" s="308">
        <v>29.107673716785701</v>
      </c>
      <c r="E7" s="312">
        <v>15.774900000000001</v>
      </c>
      <c r="F7" s="312">
        <v>0.5</v>
      </c>
      <c r="G7" s="309">
        <v>19.875128569986636</v>
      </c>
      <c r="H7" s="313">
        <v>18</v>
      </c>
      <c r="I7" s="289"/>
      <c r="J7" s="289"/>
      <c r="K7" s="289"/>
      <c r="AI7" s="322">
        <v>2.2000000000000002</v>
      </c>
      <c r="AJ7" s="322">
        <v>75.400000000000006</v>
      </c>
      <c r="AM7" s="320">
        <v>1.78</v>
      </c>
      <c r="AN7" s="320">
        <v>41.5</v>
      </c>
      <c r="AQ7" s="318">
        <v>3.5</v>
      </c>
      <c r="AR7" s="318">
        <v>19.8</v>
      </c>
    </row>
    <row r="8" spans="2:44" x14ac:dyDescent="0.2">
      <c r="B8" s="367"/>
      <c r="C8" s="311" t="s">
        <v>37</v>
      </c>
      <c r="D8" s="312" t="s">
        <v>16</v>
      </c>
      <c r="E8" s="312">
        <v>4.3582999999999998</v>
      </c>
      <c r="F8" s="312">
        <v>0.5</v>
      </c>
      <c r="G8" s="309">
        <v>5.4911139117568251</v>
      </c>
      <c r="H8" s="313">
        <v>19</v>
      </c>
      <c r="I8" s="289"/>
      <c r="J8" s="289"/>
      <c r="K8" s="289"/>
      <c r="AI8" s="322">
        <v>2.2999999999999998</v>
      </c>
      <c r="AJ8" s="322">
        <v>77.8</v>
      </c>
      <c r="AM8" s="320">
        <v>1.78</v>
      </c>
      <c r="AN8" s="320">
        <v>40.200000000000003</v>
      </c>
      <c r="AQ8" s="318">
        <v>4.3</v>
      </c>
      <c r="AR8" s="318">
        <v>18</v>
      </c>
    </row>
    <row r="9" spans="2:44" x14ac:dyDescent="0.2">
      <c r="B9" s="367"/>
      <c r="C9" s="311" t="s">
        <v>38</v>
      </c>
      <c r="D9" s="308">
        <v>28.2041537884581</v>
      </c>
      <c r="E9" s="312">
        <v>15.44</v>
      </c>
      <c r="F9" s="312">
        <v>0.5</v>
      </c>
      <c r="G9" s="309">
        <v>19.453181010376841</v>
      </c>
      <c r="H9" s="313">
        <v>15</v>
      </c>
      <c r="I9" s="291"/>
      <c r="J9" s="291"/>
      <c r="K9" s="290"/>
      <c r="AI9" s="322">
        <v>3.5</v>
      </c>
      <c r="AJ9" s="322">
        <v>62.1</v>
      </c>
      <c r="AM9" s="320">
        <v>3.35</v>
      </c>
      <c r="AN9" s="320">
        <v>32.5</v>
      </c>
      <c r="AQ9" s="318">
        <v>4</v>
      </c>
      <c r="AR9" s="318">
        <v>14.8</v>
      </c>
    </row>
    <row r="10" spans="2:44" ht="13.5" thickBot="1" x14ac:dyDescent="0.25">
      <c r="B10" s="368"/>
      <c r="C10" s="314" t="s">
        <v>39</v>
      </c>
      <c r="D10" s="315">
        <v>16.953235654800899</v>
      </c>
      <c r="E10" s="316">
        <v>29.6663</v>
      </c>
      <c r="F10" s="316">
        <v>0.5</v>
      </c>
      <c r="G10" s="315">
        <v>37.37719584249627</v>
      </c>
      <c r="H10" s="317">
        <v>30</v>
      </c>
      <c r="I10" s="295"/>
      <c r="J10" s="295"/>
      <c r="K10" s="295"/>
      <c r="AI10" s="322">
        <v>2.4</v>
      </c>
      <c r="AJ10" s="322">
        <v>68.2</v>
      </c>
      <c r="AM10" s="320">
        <v>6.1</v>
      </c>
      <c r="AN10" s="320">
        <v>23.3</v>
      </c>
      <c r="AQ10" s="318">
        <v>3.4</v>
      </c>
      <c r="AR10" s="318">
        <v>15.9</v>
      </c>
    </row>
    <row r="11" spans="2:44" x14ac:dyDescent="0.2">
      <c r="B11" s="366">
        <v>2</v>
      </c>
      <c r="C11" s="307" t="s">
        <v>35</v>
      </c>
      <c r="D11" s="308">
        <v>23.77275962104526</v>
      </c>
      <c r="E11" s="309">
        <v>26.649899999999999</v>
      </c>
      <c r="F11" s="309">
        <v>1.25</v>
      </c>
      <c r="G11" s="309">
        <v>24.739575651379436</v>
      </c>
      <c r="H11" s="310">
        <v>13</v>
      </c>
      <c r="I11" s="291"/>
      <c r="J11" s="291"/>
      <c r="K11" s="290"/>
      <c r="AI11" s="322">
        <v>4.5</v>
      </c>
      <c r="AJ11" s="322">
        <v>67.8</v>
      </c>
      <c r="AM11" s="320">
        <v>13.3</v>
      </c>
      <c r="AN11" s="320">
        <v>22</v>
      </c>
      <c r="AQ11" s="318">
        <v>73.5</v>
      </c>
      <c r="AR11" s="318">
        <v>4.2</v>
      </c>
    </row>
    <row r="12" spans="2:44" x14ac:dyDescent="0.2">
      <c r="B12" s="367"/>
      <c r="C12" s="311" t="s">
        <v>36</v>
      </c>
      <c r="D12" s="312" t="s">
        <v>16</v>
      </c>
      <c r="E12" s="312">
        <v>15.653</v>
      </c>
      <c r="F12" s="312">
        <v>1.25</v>
      </c>
      <c r="G12" s="309">
        <v>14.530958002508166</v>
      </c>
      <c r="H12" s="313">
        <v>12</v>
      </c>
      <c r="I12" s="291"/>
      <c r="J12" s="291"/>
      <c r="K12" s="290"/>
      <c r="AI12" s="322">
        <v>0.91</v>
      </c>
      <c r="AJ12" s="322">
        <v>95</v>
      </c>
      <c r="AM12" s="320">
        <v>2.9</v>
      </c>
      <c r="AN12" s="320">
        <v>37.299999999999997</v>
      </c>
      <c r="AQ12" s="318">
        <v>28.8</v>
      </c>
      <c r="AR12" s="318">
        <v>6.3</v>
      </c>
    </row>
    <row r="13" spans="2:44" x14ac:dyDescent="0.2">
      <c r="B13" s="367"/>
      <c r="C13" s="311" t="s">
        <v>37</v>
      </c>
      <c r="D13" s="312" t="s">
        <v>16</v>
      </c>
      <c r="E13" s="312">
        <v>5.6780999999999997</v>
      </c>
      <c r="F13" s="312">
        <v>1.25</v>
      </c>
      <c r="G13" s="309">
        <v>5.2710811112273435</v>
      </c>
      <c r="H13" s="313">
        <v>15</v>
      </c>
      <c r="I13" s="292"/>
      <c r="J13" s="292"/>
      <c r="K13" s="289"/>
      <c r="AI13" s="322">
        <v>3.9</v>
      </c>
      <c r="AJ13" s="322">
        <v>46.5</v>
      </c>
      <c r="AM13" s="320">
        <v>2.2999999999999998</v>
      </c>
      <c r="AN13" s="320">
        <v>43</v>
      </c>
      <c r="AQ13" s="318">
        <v>11.2</v>
      </c>
      <c r="AR13" s="318">
        <v>13.1</v>
      </c>
    </row>
    <row r="14" spans="2:44" x14ac:dyDescent="0.2">
      <c r="B14" s="367"/>
      <c r="C14" s="311" t="s">
        <v>38</v>
      </c>
      <c r="D14" s="308">
        <v>49.663081070436299</v>
      </c>
      <c r="E14" s="312">
        <v>16.484300000000001</v>
      </c>
      <c r="F14" s="312">
        <v>1.25</v>
      </c>
      <c r="G14" s="309">
        <v>15.302668561984627</v>
      </c>
      <c r="H14" s="313">
        <v>12</v>
      </c>
      <c r="I14" s="288"/>
      <c r="J14" s="292"/>
      <c r="K14" s="289"/>
      <c r="AI14" s="322">
        <v>0.95</v>
      </c>
      <c r="AJ14" s="322">
        <v>98</v>
      </c>
      <c r="AM14" s="320">
        <v>3.1</v>
      </c>
      <c r="AN14" s="320">
        <v>37.299999999999997</v>
      </c>
      <c r="AQ14" s="318">
        <v>32.1</v>
      </c>
      <c r="AR14" s="318">
        <v>5.2</v>
      </c>
    </row>
    <row r="15" spans="2:44" ht="13.5" thickBot="1" x14ac:dyDescent="0.25">
      <c r="B15" s="368"/>
      <c r="C15" s="314" t="s">
        <v>39</v>
      </c>
      <c r="D15" s="315">
        <v>25.8659118264023</v>
      </c>
      <c r="E15" s="316">
        <v>30.459900000000001</v>
      </c>
      <c r="F15" s="316">
        <v>1.25</v>
      </c>
      <c r="G15" s="315">
        <v>28.276466342592375</v>
      </c>
      <c r="H15" s="317">
        <v>11</v>
      </c>
      <c r="I15" s="292"/>
      <c r="J15" s="292"/>
      <c r="K15" s="289"/>
      <c r="AI15" s="322">
        <v>1.5</v>
      </c>
      <c r="AJ15" s="322">
        <v>86</v>
      </c>
      <c r="AM15" s="320">
        <v>4.0999999999999996</v>
      </c>
      <c r="AN15" s="320">
        <v>33.1</v>
      </c>
      <c r="AQ15" s="318">
        <v>85.5</v>
      </c>
      <c r="AR15" s="318">
        <v>2.6</v>
      </c>
    </row>
    <row r="16" spans="2:44" x14ac:dyDescent="0.2">
      <c r="B16" s="366">
        <v>3</v>
      </c>
      <c r="C16" s="307" t="s">
        <v>35</v>
      </c>
      <c r="D16" s="308" t="s">
        <v>16</v>
      </c>
      <c r="E16" s="309">
        <v>12.2392</v>
      </c>
      <c r="F16" s="309">
        <v>1</v>
      </c>
      <c r="G16" s="309">
        <v>12.2392</v>
      </c>
      <c r="H16" s="310">
        <v>11</v>
      </c>
      <c r="I16" s="292"/>
      <c r="J16" s="292"/>
      <c r="K16" s="289"/>
      <c r="AI16" s="322">
        <v>1.01</v>
      </c>
      <c r="AJ16" s="322">
        <v>125</v>
      </c>
      <c r="AM16" s="320">
        <v>19.5</v>
      </c>
      <c r="AN16" s="320">
        <v>7.5</v>
      </c>
      <c r="AQ16" s="318">
        <v>52.1</v>
      </c>
      <c r="AR16" s="318">
        <v>1.8</v>
      </c>
    </row>
    <row r="17" spans="2:44" x14ac:dyDescent="0.2">
      <c r="B17" s="367"/>
      <c r="C17" s="311" t="s">
        <v>36</v>
      </c>
      <c r="D17" s="312" t="s">
        <v>16</v>
      </c>
      <c r="E17" s="312">
        <v>4.8757000000000001</v>
      </c>
      <c r="F17" s="312">
        <v>1</v>
      </c>
      <c r="G17" s="309">
        <v>4.8757000000000001</v>
      </c>
      <c r="H17" s="313">
        <v>23</v>
      </c>
      <c r="I17" s="292"/>
      <c r="J17" s="292"/>
      <c r="K17" s="289"/>
      <c r="AI17" s="322">
        <v>1</v>
      </c>
      <c r="AJ17" s="322">
        <v>71.099999999999994</v>
      </c>
      <c r="AM17" s="320">
        <v>9.5</v>
      </c>
      <c r="AN17" s="320">
        <v>22.5</v>
      </c>
      <c r="AQ17" s="318">
        <v>15.3</v>
      </c>
      <c r="AR17" s="318">
        <v>3.5</v>
      </c>
    </row>
    <row r="18" spans="2:44" x14ac:dyDescent="0.2">
      <c r="B18" s="367"/>
      <c r="C18" s="311" t="s">
        <v>37</v>
      </c>
      <c r="D18" s="312" t="s">
        <v>16</v>
      </c>
      <c r="E18" s="312">
        <v>16.279</v>
      </c>
      <c r="F18" s="312">
        <v>1</v>
      </c>
      <c r="G18" s="309">
        <v>16.279</v>
      </c>
      <c r="H18" s="313">
        <v>12</v>
      </c>
      <c r="I18" s="288"/>
      <c r="J18" s="292"/>
      <c r="K18" s="289"/>
      <c r="AI18" s="322">
        <v>0.6</v>
      </c>
      <c r="AJ18" s="322">
        <v>120.4</v>
      </c>
      <c r="AM18" s="320">
        <v>8.9</v>
      </c>
      <c r="AN18" s="320">
        <v>31</v>
      </c>
      <c r="AQ18" s="318">
        <v>105.1</v>
      </c>
      <c r="AR18" s="318">
        <v>1.9</v>
      </c>
    </row>
    <row r="19" spans="2:44" x14ac:dyDescent="0.2">
      <c r="B19" s="367"/>
      <c r="C19" s="311" t="s">
        <v>38</v>
      </c>
      <c r="D19" s="308">
        <v>23.503395499374129</v>
      </c>
      <c r="E19" s="312">
        <v>30.624700000000001</v>
      </c>
      <c r="F19" s="312">
        <v>1</v>
      </c>
      <c r="G19" s="309">
        <v>30.624700000000001</v>
      </c>
      <c r="H19" s="313">
        <v>11</v>
      </c>
      <c r="I19" s="292"/>
      <c r="J19" s="292"/>
      <c r="K19" s="289"/>
      <c r="AI19" s="322">
        <v>0.7</v>
      </c>
      <c r="AJ19" s="322">
        <v>122</v>
      </c>
      <c r="AM19" s="320">
        <v>4</v>
      </c>
      <c r="AN19" s="320">
        <v>30</v>
      </c>
      <c r="AQ19" s="318">
        <v>125.3</v>
      </c>
      <c r="AR19" s="318">
        <v>2.2000000000000002</v>
      </c>
    </row>
    <row r="20" spans="2:44" ht="13.5" thickBot="1" x14ac:dyDescent="0.25">
      <c r="B20" s="368"/>
      <c r="C20" s="314" t="s">
        <v>39</v>
      </c>
      <c r="D20" s="315">
        <v>18.439864957817299</v>
      </c>
      <c r="E20" s="316">
        <v>44.971699999999998</v>
      </c>
      <c r="F20" s="316">
        <v>1</v>
      </c>
      <c r="G20" s="315">
        <v>44.971699999999998</v>
      </c>
      <c r="H20" s="317">
        <v>11</v>
      </c>
      <c r="I20" s="292"/>
      <c r="J20" s="292"/>
      <c r="K20" s="289"/>
      <c r="AI20" s="322">
        <v>1.97</v>
      </c>
      <c r="AJ20" s="322">
        <v>67.5</v>
      </c>
      <c r="AM20" s="320">
        <v>37.299999999999997</v>
      </c>
      <c r="AN20" s="320">
        <v>10.1</v>
      </c>
      <c r="AQ20" s="318">
        <v>10.199999999999999</v>
      </c>
      <c r="AR20" s="318">
        <v>6.9</v>
      </c>
    </row>
    <row r="21" spans="2:44" x14ac:dyDescent="0.2">
      <c r="B21" s="366">
        <v>4</v>
      </c>
      <c r="C21" s="307" t="s">
        <v>35</v>
      </c>
      <c r="D21" s="308">
        <v>36.772000217556837</v>
      </c>
      <c r="E21" s="309">
        <v>19.695399999999999</v>
      </c>
      <c r="F21" s="309">
        <v>1</v>
      </c>
      <c r="G21" s="309">
        <v>19.695399999999999</v>
      </c>
      <c r="H21" s="310">
        <v>13</v>
      </c>
      <c r="I21" s="291"/>
      <c r="J21" s="291"/>
      <c r="K21" s="290"/>
      <c r="AI21" s="322">
        <v>2.8</v>
      </c>
      <c r="AJ21" s="322">
        <v>70</v>
      </c>
      <c r="AM21" s="320">
        <v>17.100000000000001</v>
      </c>
      <c r="AN21" s="320">
        <v>15.5</v>
      </c>
      <c r="AQ21" s="318">
        <v>28.2</v>
      </c>
      <c r="AR21" s="318">
        <v>11.3</v>
      </c>
    </row>
    <row r="22" spans="2:44" x14ac:dyDescent="0.2">
      <c r="B22" s="367"/>
      <c r="C22" s="311" t="s">
        <v>36</v>
      </c>
      <c r="D22" s="312" t="s">
        <v>16</v>
      </c>
      <c r="E22" s="312">
        <v>15.120699999999999</v>
      </c>
      <c r="F22" s="312">
        <v>1</v>
      </c>
      <c r="G22" s="309">
        <v>15.120699999999999</v>
      </c>
      <c r="H22" s="313">
        <v>19</v>
      </c>
      <c r="I22" s="291"/>
      <c r="J22" s="291"/>
      <c r="K22" s="290"/>
      <c r="AI22" s="321">
        <v>0.65</v>
      </c>
      <c r="AJ22" s="322">
        <v>117.2</v>
      </c>
      <c r="AM22" s="320">
        <v>19.2</v>
      </c>
      <c r="AN22" s="320">
        <v>16.5</v>
      </c>
      <c r="AQ22" s="318">
        <v>20.100000000000001</v>
      </c>
      <c r="AR22" s="318">
        <v>10.4</v>
      </c>
    </row>
    <row r="23" spans="2:44" x14ac:dyDescent="0.2">
      <c r="B23" s="367"/>
      <c r="C23" s="311" t="s">
        <v>37</v>
      </c>
      <c r="D23" s="308">
        <v>34.098973591590699</v>
      </c>
      <c r="E23" s="312">
        <v>20.878900000000002</v>
      </c>
      <c r="F23" s="312">
        <v>1</v>
      </c>
      <c r="G23" s="309">
        <v>20.878900000000002</v>
      </c>
      <c r="H23" s="313">
        <v>16</v>
      </c>
      <c r="I23" s="291"/>
      <c r="J23" s="291"/>
      <c r="K23" s="290"/>
      <c r="AI23" s="321">
        <v>3.7</v>
      </c>
      <c r="AJ23" s="322">
        <v>60</v>
      </c>
      <c r="AM23" s="320">
        <v>14.4</v>
      </c>
      <c r="AN23" s="320">
        <v>17.8</v>
      </c>
      <c r="AQ23" s="318">
        <v>12.1</v>
      </c>
      <c r="AR23" s="318">
        <v>18.8</v>
      </c>
    </row>
    <row r="24" spans="2:44" x14ac:dyDescent="0.2">
      <c r="B24" s="367"/>
      <c r="C24" s="311" t="s">
        <v>38</v>
      </c>
      <c r="D24" s="308">
        <v>19.214432075916267</v>
      </c>
      <c r="E24" s="312">
        <v>32.692700000000002</v>
      </c>
      <c r="F24" s="312">
        <v>1</v>
      </c>
      <c r="G24" s="309">
        <v>32.692700000000002</v>
      </c>
      <c r="H24" s="313">
        <v>11</v>
      </c>
      <c r="I24" s="291"/>
      <c r="J24" s="291"/>
      <c r="K24" s="290"/>
      <c r="AI24" s="321">
        <v>4.4000000000000004</v>
      </c>
      <c r="AJ24" s="322">
        <v>65</v>
      </c>
      <c r="AM24" s="320">
        <v>11.1</v>
      </c>
      <c r="AN24" s="320">
        <v>19.100000000000001</v>
      </c>
      <c r="AQ24" s="318">
        <v>6.5</v>
      </c>
      <c r="AR24" s="318">
        <v>13.1</v>
      </c>
    </row>
    <row r="25" spans="2:44" ht="13.5" thickBot="1" x14ac:dyDescent="0.25">
      <c r="B25" s="368"/>
      <c r="C25" s="314" t="s">
        <v>39</v>
      </c>
      <c r="D25" s="315">
        <v>14.5106478146222</v>
      </c>
      <c r="E25" s="316">
        <v>46.0961</v>
      </c>
      <c r="F25" s="316">
        <v>1</v>
      </c>
      <c r="G25" s="315">
        <v>46.0961</v>
      </c>
      <c r="H25" s="317">
        <v>11</v>
      </c>
      <c r="I25" s="291"/>
      <c r="J25" s="291"/>
      <c r="K25" s="290"/>
      <c r="AI25" s="321">
        <v>0.73</v>
      </c>
      <c r="AJ25" s="322">
        <v>126</v>
      </c>
      <c r="AM25" s="320">
        <v>4.3</v>
      </c>
      <c r="AN25" s="320">
        <v>22.5</v>
      </c>
      <c r="AQ25" s="318">
        <v>29.1</v>
      </c>
      <c r="AR25" s="318">
        <v>2.7</v>
      </c>
    </row>
    <row r="26" spans="2:44" x14ac:dyDescent="0.2">
      <c r="B26" s="366">
        <v>5</v>
      </c>
      <c r="C26" s="307" t="s">
        <v>35</v>
      </c>
      <c r="D26" s="308">
        <v>20.320108858413999</v>
      </c>
      <c r="E26" s="309">
        <v>37.764400000000002</v>
      </c>
      <c r="F26" s="309">
        <v>1</v>
      </c>
      <c r="G26" s="309">
        <v>37.764400000000002</v>
      </c>
      <c r="H26" s="310">
        <v>13</v>
      </c>
      <c r="I26" s="291"/>
      <c r="J26" s="291"/>
      <c r="K26" s="290"/>
      <c r="AI26" s="321">
        <v>0.7</v>
      </c>
      <c r="AJ26" s="322">
        <v>119</v>
      </c>
      <c r="AM26" s="320">
        <v>26.3</v>
      </c>
      <c r="AN26" s="320">
        <v>12.3</v>
      </c>
      <c r="AQ26" s="318">
        <v>10.3</v>
      </c>
      <c r="AR26" s="318">
        <v>7.1</v>
      </c>
    </row>
    <row r="27" spans="2:44" x14ac:dyDescent="0.2">
      <c r="B27" s="367"/>
      <c r="C27" s="311" t="s">
        <v>36</v>
      </c>
      <c r="D27" s="308">
        <v>20.068333264125346</v>
      </c>
      <c r="E27" s="312">
        <v>35.122700000000002</v>
      </c>
      <c r="F27" s="312">
        <v>1</v>
      </c>
      <c r="G27" s="309">
        <v>35.122700000000002</v>
      </c>
      <c r="H27" s="313">
        <v>14</v>
      </c>
      <c r="I27" s="291"/>
      <c r="J27" s="291"/>
      <c r="K27" s="290"/>
      <c r="AI27" s="321">
        <v>4</v>
      </c>
      <c r="AJ27" s="322">
        <v>44</v>
      </c>
      <c r="AM27" s="320">
        <v>10.199999999999999</v>
      </c>
      <c r="AN27" s="320">
        <v>13.3</v>
      </c>
      <c r="AQ27" s="318">
        <v>5.2</v>
      </c>
      <c r="AR27" s="318">
        <v>13.1</v>
      </c>
    </row>
    <row r="28" spans="2:44" x14ac:dyDescent="0.2">
      <c r="B28" s="367"/>
      <c r="C28" s="311" t="s">
        <v>37</v>
      </c>
      <c r="D28" s="308">
        <v>17.079042713220201</v>
      </c>
      <c r="E28" s="312">
        <v>37.509</v>
      </c>
      <c r="F28" s="312">
        <v>1</v>
      </c>
      <c r="G28" s="309">
        <v>37.509</v>
      </c>
      <c r="H28" s="313">
        <v>16</v>
      </c>
      <c r="I28" s="291"/>
      <c r="J28" s="291"/>
      <c r="K28" s="290"/>
      <c r="AI28" s="321">
        <v>9.1</v>
      </c>
      <c r="AJ28" s="322">
        <v>40.200000000000003</v>
      </c>
      <c r="AM28" s="320">
        <v>14.4</v>
      </c>
      <c r="AN28" s="320">
        <v>8.4</v>
      </c>
      <c r="AQ28" s="318">
        <v>37.200000000000003</v>
      </c>
      <c r="AR28" s="318">
        <v>2.4</v>
      </c>
    </row>
    <row r="29" spans="2:44" x14ac:dyDescent="0.2">
      <c r="B29" s="367"/>
      <c r="C29" s="311" t="s">
        <v>38</v>
      </c>
      <c r="D29" s="308">
        <v>13.621402277298765</v>
      </c>
      <c r="E29" s="312">
        <v>44.719200000000001</v>
      </c>
      <c r="F29" s="312">
        <v>1</v>
      </c>
      <c r="G29" s="309">
        <v>44.719200000000001</v>
      </c>
      <c r="H29" s="313">
        <v>14</v>
      </c>
      <c r="I29" s="291"/>
      <c r="J29" s="291"/>
      <c r="K29" s="290"/>
      <c r="AI29" s="321">
        <v>1.01</v>
      </c>
      <c r="AJ29" s="322">
        <v>105</v>
      </c>
      <c r="AM29" s="320">
        <v>22.4</v>
      </c>
      <c r="AN29" s="320">
        <v>13.5</v>
      </c>
      <c r="AQ29" s="318">
        <v>8.4</v>
      </c>
      <c r="AR29" s="318">
        <v>8.1999999999999993</v>
      </c>
    </row>
    <row r="30" spans="2:44" ht="13.5" thickBot="1" x14ac:dyDescent="0.25">
      <c r="B30" s="368"/>
      <c r="C30" s="314" t="s">
        <v>39</v>
      </c>
      <c r="D30" s="315">
        <v>11.2427593282525</v>
      </c>
      <c r="E30" s="316">
        <v>55.020499999999998</v>
      </c>
      <c r="F30" s="316">
        <v>1</v>
      </c>
      <c r="G30" s="315">
        <v>55.020499999999998</v>
      </c>
      <c r="H30" s="317">
        <v>13</v>
      </c>
      <c r="I30" s="291"/>
      <c r="J30" s="291"/>
      <c r="K30" s="290"/>
      <c r="AI30" s="321">
        <v>0.72</v>
      </c>
      <c r="AJ30" s="322">
        <v>111</v>
      </c>
      <c r="AM30" s="320">
        <v>8.5</v>
      </c>
      <c r="AN30" s="320">
        <v>16.399999999999999</v>
      </c>
      <c r="AQ30" s="318">
        <v>91.2</v>
      </c>
      <c r="AR30" s="318">
        <v>3.6</v>
      </c>
    </row>
    <row r="31" spans="2:44" ht="27" customHeight="1" thickTop="1" thickBot="1" x14ac:dyDescent="0.25">
      <c r="B31" s="363" t="s">
        <v>113</v>
      </c>
      <c r="C31" s="370"/>
      <c r="D31" s="370"/>
      <c r="E31" s="370"/>
      <c r="F31" s="370"/>
      <c r="G31" s="370"/>
      <c r="H31" s="371"/>
      <c r="I31" s="291"/>
      <c r="J31" s="291"/>
      <c r="K31" s="290"/>
      <c r="AI31" s="321">
        <v>7</v>
      </c>
      <c r="AJ31" s="322">
        <v>32</v>
      </c>
      <c r="AM31" s="320">
        <v>44.3</v>
      </c>
      <c r="AN31" s="320">
        <v>8.1999999999999993</v>
      </c>
      <c r="AQ31" s="318">
        <v>93.3</v>
      </c>
      <c r="AR31" s="318">
        <v>3.6</v>
      </c>
    </row>
    <row r="32" spans="2:44" x14ac:dyDescent="0.2">
      <c r="B32" s="366">
        <v>1</v>
      </c>
      <c r="C32" s="307" t="s">
        <v>35</v>
      </c>
      <c r="D32" s="308"/>
      <c r="E32" s="309"/>
      <c r="F32" s="309"/>
      <c r="G32" s="309"/>
      <c r="H32" s="310"/>
      <c r="I32" s="291"/>
      <c r="J32" s="291"/>
      <c r="K32" s="290"/>
      <c r="AI32" s="321">
        <v>1.01</v>
      </c>
      <c r="AJ32" s="322">
        <v>80.099999999999994</v>
      </c>
      <c r="AM32" s="320">
        <v>4.9000000000000004</v>
      </c>
      <c r="AN32" s="320">
        <v>42.5</v>
      </c>
      <c r="AQ32" s="318">
        <v>9.1</v>
      </c>
      <c r="AR32" s="318">
        <v>8.1999999999999993</v>
      </c>
    </row>
    <row r="33" spans="2:44" x14ac:dyDescent="0.2">
      <c r="B33" s="367"/>
      <c r="C33" s="311" t="s">
        <v>36</v>
      </c>
      <c r="D33" s="308">
        <v>54.88</v>
      </c>
      <c r="E33" s="312">
        <v>26.73</v>
      </c>
      <c r="F33" s="312">
        <v>1.6</v>
      </c>
      <c r="G33" s="309">
        <v>22.86</v>
      </c>
      <c r="H33" s="313">
        <v>10</v>
      </c>
      <c r="I33" s="291"/>
      <c r="J33" s="291"/>
      <c r="K33" s="290"/>
      <c r="AI33" s="321">
        <v>14.4</v>
      </c>
      <c r="AJ33" s="322">
        <v>22.1</v>
      </c>
      <c r="AM33" s="320">
        <v>7.62</v>
      </c>
      <c r="AN33" s="320">
        <v>29.67</v>
      </c>
      <c r="AQ33" s="318">
        <v>30.4</v>
      </c>
      <c r="AR33" s="318">
        <v>11.3</v>
      </c>
    </row>
    <row r="34" spans="2:44" x14ac:dyDescent="0.2">
      <c r="B34" s="367"/>
      <c r="C34" s="311" t="s">
        <v>37</v>
      </c>
      <c r="D34" s="312">
        <v>58.3</v>
      </c>
      <c r="E34" s="312">
        <v>26.26</v>
      </c>
      <c r="F34" s="312">
        <v>1.6</v>
      </c>
      <c r="G34" s="309">
        <v>22.45</v>
      </c>
      <c r="H34" s="313">
        <v>11</v>
      </c>
      <c r="I34" s="291"/>
      <c r="J34" s="291"/>
      <c r="K34" s="290"/>
      <c r="AI34" s="321">
        <v>0.8</v>
      </c>
      <c r="AJ34" s="322">
        <v>84.9</v>
      </c>
      <c r="AM34" s="320">
        <v>23</v>
      </c>
      <c r="AN34" s="320">
        <v>10.35</v>
      </c>
      <c r="AQ34" s="318">
        <v>192</v>
      </c>
      <c r="AR34" s="318">
        <v>2.15</v>
      </c>
    </row>
    <row r="35" spans="2:44" x14ac:dyDescent="0.2">
      <c r="B35" s="367"/>
      <c r="C35" s="311" t="s">
        <v>38</v>
      </c>
      <c r="D35" s="308">
        <v>61.48</v>
      </c>
      <c r="E35" s="312">
        <v>26.73</v>
      </c>
      <c r="F35" s="312">
        <v>1.6</v>
      </c>
      <c r="G35" s="309">
        <v>22.85</v>
      </c>
      <c r="H35" s="313">
        <v>11</v>
      </c>
      <c r="I35" s="291"/>
      <c r="J35" s="291"/>
      <c r="K35" s="290"/>
      <c r="AI35" s="321">
        <v>29.5</v>
      </c>
      <c r="AJ35" s="323">
        <v>13.9</v>
      </c>
      <c r="AM35" s="320">
        <v>24</v>
      </c>
      <c r="AN35" s="320">
        <v>17.940000000000001</v>
      </c>
      <c r="AQ35" s="318">
        <v>8.3000000000000007</v>
      </c>
      <c r="AR35" s="318">
        <v>18.18</v>
      </c>
    </row>
    <row r="36" spans="2:44" ht="13.5" thickBot="1" x14ac:dyDescent="0.25">
      <c r="B36" s="368"/>
      <c r="C36" s="314" t="s">
        <v>39</v>
      </c>
      <c r="D36" s="315">
        <v>60.56</v>
      </c>
      <c r="E36" s="316">
        <v>28.1</v>
      </c>
      <c r="F36" s="316">
        <v>1.6</v>
      </c>
      <c r="G36" s="315">
        <v>24.02</v>
      </c>
      <c r="H36" s="317">
        <v>12</v>
      </c>
      <c r="I36" s="291"/>
      <c r="J36" s="291"/>
      <c r="K36" s="290"/>
      <c r="AI36" s="321">
        <v>10.1</v>
      </c>
      <c r="AJ36" s="323">
        <v>35.020000000000003</v>
      </c>
      <c r="AM36" s="320">
        <v>21.6</v>
      </c>
      <c r="AN36" s="320">
        <v>11.74</v>
      </c>
      <c r="AQ36" s="318">
        <v>3.4</v>
      </c>
      <c r="AR36" s="318">
        <v>16.39</v>
      </c>
    </row>
    <row r="37" spans="2:44" x14ac:dyDescent="0.2">
      <c r="B37" s="366">
        <v>2</v>
      </c>
      <c r="C37" s="307" t="s">
        <v>35</v>
      </c>
      <c r="D37" s="308"/>
      <c r="E37" s="309"/>
      <c r="F37" s="309"/>
      <c r="G37" s="309"/>
      <c r="H37" s="310"/>
      <c r="I37" s="291"/>
      <c r="J37" s="291"/>
      <c r="K37" s="290"/>
      <c r="AI37" s="321">
        <v>9.9</v>
      </c>
      <c r="AJ37" s="323">
        <v>47.4</v>
      </c>
      <c r="AM37" s="320">
        <v>8.64</v>
      </c>
      <c r="AN37" s="320">
        <v>31.21</v>
      </c>
      <c r="AQ37" s="318">
        <v>1.7</v>
      </c>
      <c r="AR37" s="318">
        <v>24.53</v>
      </c>
    </row>
    <row r="38" spans="2:44" x14ac:dyDescent="0.2">
      <c r="B38" s="367"/>
      <c r="C38" s="311" t="s">
        <v>36</v>
      </c>
      <c r="D38" s="312">
        <v>21.29</v>
      </c>
      <c r="E38" s="312">
        <v>30.41</v>
      </c>
      <c r="F38" s="312">
        <v>0.6</v>
      </c>
      <c r="G38" s="309">
        <v>36.06</v>
      </c>
      <c r="H38" s="313">
        <v>12</v>
      </c>
      <c r="I38" s="291"/>
      <c r="J38" s="291"/>
      <c r="K38" s="290"/>
      <c r="AI38" s="321">
        <v>21.2</v>
      </c>
      <c r="AJ38" s="323">
        <v>21</v>
      </c>
      <c r="AM38" s="320">
        <v>21.6</v>
      </c>
      <c r="AN38" s="320">
        <v>17.239999999999998</v>
      </c>
      <c r="AQ38" s="318">
        <v>232</v>
      </c>
      <c r="AR38" s="318">
        <v>1.9</v>
      </c>
    </row>
    <row r="39" spans="2:44" x14ac:dyDescent="0.2">
      <c r="B39" s="367"/>
      <c r="C39" s="311" t="s">
        <v>37</v>
      </c>
      <c r="D39" s="312">
        <v>21.41</v>
      </c>
      <c r="E39" s="312">
        <v>30</v>
      </c>
      <c r="F39" s="312">
        <v>0.6</v>
      </c>
      <c r="G39" s="309">
        <v>35.57</v>
      </c>
      <c r="H39" s="313">
        <v>12</v>
      </c>
      <c r="I39" s="291"/>
      <c r="J39" s="291"/>
      <c r="K39" s="290"/>
      <c r="AI39" s="321">
        <v>20.5</v>
      </c>
      <c r="AJ39" s="323">
        <v>28.5</v>
      </c>
      <c r="AM39" s="320">
        <v>19.8</v>
      </c>
      <c r="AN39" s="320">
        <v>15.26</v>
      </c>
      <c r="AQ39" s="318">
        <v>25.3</v>
      </c>
      <c r="AR39" s="318">
        <v>19.29</v>
      </c>
    </row>
    <row r="40" spans="2:44" x14ac:dyDescent="0.2">
      <c r="B40" s="367"/>
      <c r="C40" s="311" t="s">
        <v>38</v>
      </c>
      <c r="D40" s="308">
        <v>20.97</v>
      </c>
      <c r="E40" s="312">
        <v>30.41</v>
      </c>
      <c r="F40" s="312">
        <v>0.6</v>
      </c>
      <c r="G40" s="309">
        <v>36.06</v>
      </c>
      <c r="H40" s="313">
        <v>12</v>
      </c>
      <c r="I40" s="295"/>
      <c r="J40" s="295"/>
      <c r="K40" s="295"/>
      <c r="AI40" s="321">
        <v>19.100000000000001</v>
      </c>
      <c r="AJ40" s="323">
        <v>29.3</v>
      </c>
      <c r="AM40" s="320">
        <v>21.8</v>
      </c>
      <c r="AN40" s="320">
        <v>13.29</v>
      </c>
      <c r="AQ40" s="318">
        <v>15.5</v>
      </c>
      <c r="AR40" s="318">
        <v>17.71</v>
      </c>
    </row>
    <row r="41" spans="2:44" ht="13.5" thickBot="1" x14ac:dyDescent="0.25">
      <c r="B41" s="368"/>
      <c r="C41" s="314" t="s">
        <v>39</v>
      </c>
      <c r="D41" s="315">
        <v>20.13</v>
      </c>
      <c r="E41" s="316">
        <v>31.62</v>
      </c>
      <c r="F41" s="316">
        <v>0.6</v>
      </c>
      <c r="G41" s="315">
        <v>37.49</v>
      </c>
      <c r="H41" s="317">
        <v>12</v>
      </c>
      <c r="I41" s="291"/>
      <c r="J41" s="291"/>
      <c r="K41" s="290"/>
      <c r="AI41" s="321">
        <v>17.100000000000001</v>
      </c>
      <c r="AJ41" s="323">
        <v>21.1</v>
      </c>
      <c r="AM41" s="320">
        <v>25.1</v>
      </c>
      <c r="AN41" s="320">
        <v>11.31</v>
      </c>
      <c r="AQ41" s="318">
        <v>6</v>
      </c>
      <c r="AR41" s="318">
        <v>27.41</v>
      </c>
    </row>
    <row r="42" spans="2:44" x14ac:dyDescent="0.2">
      <c r="B42" s="366">
        <v>3</v>
      </c>
      <c r="C42" s="307" t="s">
        <v>35</v>
      </c>
      <c r="D42" s="308"/>
      <c r="E42" s="309"/>
      <c r="F42" s="309"/>
      <c r="G42" s="309"/>
      <c r="H42" s="310"/>
      <c r="I42" s="291"/>
      <c r="J42" s="291"/>
      <c r="K42" s="290"/>
      <c r="AI42" s="321">
        <v>10.199999999999999</v>
      </c>
      <c r="AJ42" s="323">
        <v>42</v>
      </c>
      <c r="AM42" s="320">
        <v>9.65</v>
      </c>
      <c r="AN42" s="320">
        <v>30.33</v>
      </c>
      <c r="AQ42" s="318">
        <v>101.9</v>
      </c>
      <c r="AR42" s="318">
        <v>3.7</v>
      </c>
    </row>
    <row r="43" spans="2:44" x14ac:dyDescent="0.2">
      <c r="B43" s="367"/>
      <c r="C43" s="311" t="s">
        <v>36</v>
      </c>
      <c r="D43" s="312">
        <v>20.36</v>
      </c>
      <c r="E43" s="312">
        <v>55.23</v>
      </c>
      <c r="F43" s="312">
        <v>0.6</v>
      </c>
      <c r="G43" s="309">
        <v>65.48</v>
      </c>
      <c r="H43" s="313">
        <v>11</v>
      </c>
      <c r="I43" s="291"/>
      <c r="J43" s="291"/>
      <c r="K43" s="290"/>
      <c r="AI43" s="321">
        <v>9</v>
      </c>
      <c r="AJ43" s="323">
        <v>75.3</v>
      </c>
      <c r="AM43" s="320">
        <v>4.38</v>
      </c>
      <c r="AN43" s="320">
        <v>38.049999999999997</v>
      </c>
      <c r="AQ43" s="318">
        <v>18.5</v>
      </c>
      <c r="AR43" s="318">
        <v>18.29</v>
      </c>
    </row>
    <row r="44" spans="2:44" x14ac:dyDescent="0.2">
      <c r="B44" s="367"/>
      <c r="C44" s="311" t="s">
        <v>37</v>
      </c>
      <c r="D44" s="312">
        <v>22.56</v>
      </c>
      <c r="E44" s="312">
        <v>55.9</v>
      </c>
      <c r="F44" s="312">
        <v>0.6</v>
      </c>
      <c r="G44" s="309">
        <v>66.28</v>
      </c>
      <c r="H44" s="313">
        <v>10</v>
      </c>
      <c r="I44" s="291"/>
      <c r="J44" s="291"/>
      <c r="K44" s="290"/>
      <c r="AI44" s="321">
        <v>8.4</v>
      </c>
      <c r="AJ44" s="323">
        <v>69.5</v>
      </c>
      <c r="AM44" s="320">
        <v>5.4</v>
      </c>
      <c r="AN44" s="320">
        <v>38.049999999999997</v>
      </c>
      <c r="AQ44" s="318">
        <v>12.8</v>
      </c>
      <c r="AR44" s="318">
        <v>16.78</v>
      </c>
    </row>
    <row r="45" spans="2:44" x14ac:dyDescent="0.2">
      <c r="B45" s="367"/>
      <c r="C45" s="311" t="s">
        <v>38</v>
      </c>
      <c r="D45" s="308">
        <v>20.07</v>
      </c>
      <c r="E45" s="312">
        <v>57.01</v>
      </c>
      <c r="F45" s="312">
        <v>0.6</v>
      </c>
      <c r="G45" s="309">
        <v>67.59</v>
      </c>
      <c r="H45" s="313">
        <v>10</v>
      </c>
      <c r="I45" s="291"/>
      <c r="J45" s="291"/>
      <c r="K45" s="290"/>
      <c r="AI45" s="321">
        <v>17.7</v>
      </c>
      <c r="AJ45" s="323">
        <v>19.5</v>
      </c>
      <c r="AM45" s="320">
        <v>4.51</v>
      </c>
      <c r="AN45" s="320">
        <v>43.96</v>
      </c>
      <c r="AQ45" s="318">
        <v>4.5</v>
      </c>
      <c r="AR45" s="318">
        <v>25.65</v>
      </c>
    </row>
    <row r="46" spans="2:44" ht="13.5" thickBot="1" x14ac:dyDescent="0.25">
      <c r="B46" s="368"/>
      <c r="C46" s="314" t="s">
        <v>39</v>
      </c>
      <c r="D46" s="315">
        <v>16.829999999999998</v>
      </c>
      <c r="E46" s="316">
        <v>58.52</v>
      </c>
      <c r="F46" s="316">
        <v>0.6</v>
      </c>
      <c r="G46" s="315">
        <v>69.39</v>
      </c>
      <c r="H46" s="317">
        <v>10</v>
      </c>
      <c r="I46" s="291"/>
      <c r="J46" s="291"/>
      <c r="K46" s="290"/>
      <c r="AI46" s="321">
        <v>7.2</v>
      </c>
      <c r="AJ46" s="323">
        <v>83.7</v>
      </c>
      <c r="AM46" s="320">
        <v>37.6</v>
      </c>
      <c r="AN46" s="320">
        <v>6.14</v>
      </c>
      <c r="AQ46" s="318">
        <v>6</v>
      </c>
      <c r="AR46" s="318">
        <v>27.41</v>
      </c>
    </row>
    <row r="47" spans="2:44" x14ac:dyDescent="0.2">
      <c r="B47" s="366">
        <v>4</v>
      </c>
      <c r="C47" s="307" t="s">
        <v>35</v>
      </c>
      <c r="D47" s="308"/>
      <c r="E47" s="309"/>
      <c r="F47" s="309"/>
      <c r="G47" s="309"/>
      <c r="H47" s="310"/>
      <c r="I47" s="291"/>
      <c r="J47" s="291"/>
      <c r="K47" s="290"/>
      <c r="AI47" s="321">
        <v>15.3</v>
      </c>
      <c r="AJ47" s="323">
        <v>40.200000000000003</v>
      </c>
      <c r="AM47" s="320">
        <v>17.3</v>
      </c>
      <c r="AN47" s="320">
        <v>15.05</v>
      </c>
      <c r="AQ47" s="318">
        <v>204.3</v>
      </c>
      <c r="AR47" s="318">
        <v>2.91</v>
      </c>
    </row>
    <row r="48" spans="2:44" x14ac:dyDescent="0.2">
      <c r="B48" s="367"/>
      <c r="C48" s="311" t="s">
        <v>36</v>
      </c>
      <c r="D48" s="312">
        <v>16.010000000000002</v>
      </c>
      <c r="E48" s="312">
        <v>42.79</v>
      </c>
      <c r="F48" s="312">
        <v>0.6</v>
      </c>
      <c r="G48" s="309">
        <v>50.74</v>
      </c>
      <c r="H48" s="313">
        <v>15</v>
      </c>
      <c r="I48" s="291"/>
      <c r="J48" s="291"/>
      <c r="K48" s="290"/>
      <c r="AI48" s="321">
        <v>25.5</v>
      </c>
      <c r="AJ48" s="323">
        <v>15.1</v>
      </c>
      <c r="AM48" s="320">
        <v>4.45</v>
      </c>
      <c r="AN48" s="320">
        <v>34.65</v>
      </c>
      <c r="AQ48" s="318">
        <v>7</v>
      </c>
      <c r="AR48" s="318">
        <v>13.41</v>
      </c>
    </row>
    <row r="49" spans="2:44" x14ac:dyDescent="0.2">
      <c r="B49" s="367"/>
      <c r="C49" s="311" t="s">
        <v>37</v>
      </c>
      <c r="D49" s="308">
        <v>16.600000000000001</v>
      </c>
      <c r="E49" s="312">
        <v>43.66</v>
      </c>
      <c r="F49" s="312">
        <v>0.6</v>
      </c>
      <c r="G49" s="309">
        <v>51.77</v>
      </c>
      <c r="H49" s="313">
        <v>11</v>
      </c>
      <c r="I49" s="291"/>
      <c r="J49" s="291"/>
      <c r="K49" s="290"/>
      <c r="AI49" s="321">
        <v>12.5</v>
      </c>
      <c r="AJ49" s="323">
        <v>57.5</v>
      </c>
      <c r="AM49" s="320">
        <v>4.7</v>
      </c>
      <c r="AN49" s="320">
        <v>34.65</v>
      </c>
      <c r="AQ49" s="318">
        <v>12.8</v>
      </c>
      <c r="AR49" s="318">
        <v>16.78</v>
      </c>
    </row>
    <row r="50" spans="2:44" x14ac:dyDescent="0.2">
      <c r="B50" s="367"/>
      <c r="C50" s="311" t="s">
        <v>38</v>
      </c>
      <c r="D50" s="308">
        <v>16.899999999999999</v>
      </c>
      <c r="E50" s="312">
        <v>45.07</v>
      </c>
      <c r="F50" s="312">
        <v>0.6</v>
      </c>
      <c r="G50" s="309">
        <v>53.44</v>
      </c>
      <c r="H50" s="313">
        <v>11</v>
      </c>
      <c r="I50" s="291"/>
      <c r="J50" s="291"/>
      <c r="K50" s="290"/>
      <c r="AI50" s="321">
        <v>9.5</v>
      </c>
      <c r="AJ50" s="323">
        <v>83.7</v>
      </c>
      <c r="AM50" s="320">
        <v>4.95</v>
      </c>
      <c r="AN50" s="320">
        <v>32.369999999999997</v>
      </c>
      <c r="AQ50" s="318">
        <v>2.6</v>
      </c>
      <c r="AR50" s="318">
        <v>19.75</v>
      </c>
    </row>
    <row r="51" spans="2:44" ht="13.5" thickBot="1" x14ac:dyDescent="0.25">
      <c r="B51" s="368"/>
      <c r="C51" s="314" t="s">
        <v>39</v>
      </c>
      <c r="D51" s="315">
        <v>15.6</v>
      </c>
      <c r="E51" s="316">
        <v>46.97</v>
      </c>
      <c r="F51" s="316">
        <v>0.6</v>
      </c>
      <c r="G51" s="315">
        <v>55.69</v>
      </c>
      <c r="H51" s="317">
        <v>12</v>
      </c>
      <c r="I51" s="293"/>
      <c r="J51" s="291"/>
      <c r="K51" s="290"/>
      <c r="AI51" s="321">
        <v>14.1</v>
      </c>
      <c r="AJ51" s="323">
        <v>42</v>
      </c>
      <c r="AM51" s="320">
        <v>6.48</v>
      </c>
      <c r="AN51" s="320">
        <v>30.1</v>
      </c>
      <c r="AQ51" s="318">
        <v>245</v>
      </c>
      <c r="AR51" s="318">
        <v>1.83</v>
      </c>
    </row>
    <row r="52" spans="2:44" x14ac:dyDescent="0.2">
      <c r="B52" s="366">
        <v>5</v>
      </c>
      <c r="C52" s="307" t="s">
        <v>35</v>
      </c>
      <c r="D52" s="308"/>
      <c r="E52" s="309"/>
      <c r="F52" s="309"/>
      <c r="G52" s="309"/>
      <c r="H52" s="310"/>
      <c r="I52" s="291"/>
      <c r="J52" s="291"/>
      <c r="K52" s="290"/>
      <c r="AI52" s="321">
        <v>15.5</v>
      </c>
      <c r="AJ52" s="323">
        <v>35.020000000000003</v>
      </c>
      <c r="AM52" s="320">
        <v>35.6</v>
      </c>
      <c r="AN52" s="320">
        <v>12.27</v>
      </c>
      <c r="AQ52" s="318">
        <v>41.1</v>
      </c>
      <c r="AR52" s="318">
        <v>15.8</v>
      </c>
    </row>
    <row r="53" spans="2:44" x14ac:dyDescent="0.2">
      <c r="B53" s="367"/>
      <c r="C53" s="311" t="s">
        <v>36</v>
      </c>
      <c r="D53" s="308">
        <v>10.83</v>
      </c>
      <c r="E53" s="312">
        <v>42.79</v>
      </c>
      <c r="F53" s="312">
        <v>0.4</v>
      </c>
      <c r="G53" s="309">
        <v>58.08</v>
      </c>
      <c r="H53" s="313">
        <v>13</v>
      </c>
      <c r="AI53" s="321">
        <v>12.1</v>
      </c>
      <c r="AJ53" s="323">
        <v>60</v>
      </c>
      <c r="AM53" s="320">
        <v>8.3800000000000008</v>
      </c>
      <c r="AN53" s="320">
        <v>28.68</v>
      </c>
      <c r="AQ53" s="318">
        <v>74.900000000000006</v>
      </c>
      <c r="AR53" s="318">
        <v>2.27</v>
      </c>
    </row>
    <row r="54" spans="2:44" x14ac:dyDescent="0.2">
      <c r="B54" s="367"/>
      <c r="C54" s="311" t="s">
        <v>37</v>
      </c>
      <c r="D54" s="308">
        <v>10.84</v>
      </c>
      <c r="E54" s="312">
        <v>43.66</v>
      </c>
      <c r="F54" s="312">
        <v>0.4</v>
      </c>
      <c r="G54" s="309">
        <v>59.26</v>
      </c>
      <c r="H54" s="313">
        <v>12</v>
      </c>
      <c r="AI54" s="321">
        <v>28.5</v>
      </c>
      <c r="AJ54" s="323">
        <v>12.5</v>
      </c>
      <c r="AM54" s="320">
        <v>15</v>
      </c>
      <c r="AN54" s="320">
        <v>15.9</v>
      </c>
      <c r="AQ54" s="318">
        <v>8.3000000000000007</v>
      </c>
      <c r="AR54" s="318">
        <v>20.91</v>
      </c>
    </row>
    <row r="55" spans="2:44" x14ac:dyDescent="0.2">
      <c r="B55" s="367"/>
      <c r="C55" s="311" t="s">
        <v>38</v>
      </c>
      <c r="D55" s="308">
        <v>12.33</v>
      </c>
      <c r="E55" s="312">
        <v>45.07</v>
      </c>
      <c r="F55" s="312">
        <v>0.4</v>
      </c>
      <c r="G55" s="309">
        <v>61.17</v>
      </c>
      <c r="H55" s="313">
        <v>13</v>
      </c>
      <c r="AI55" s="321">
        <v>35.200000000000003</v>
      </c>
      <c r="AJ55" s="323">
        <v>13.9</v>
      </c>
      <c r="AM55" s="320">
        <v>42.7</v>
      </c>
      <c r="AN55" s="320">
        <v>10.220000000000001</v>
      </c>
      <c r="AQ55" s="318">
        <v>56.4</v>
      </c>
      <c r="AR55" s="318">
        <v>3.73</v>
      </c>
    </row>
    <row r="56" spans="2:44" ht="13.5" thickBot="1" x14ac:dyDescent="0.25">
      <c r="B56" s="368"/>
      <c r="C56" s="314" t="s">
        <v>39</v>
      </c>
      <c r="D56" s="315">
        <v>13.13</v>
      </c>
      <c r="E56" s="316">
        <v>46.97</v>
      </c>
      <c r="F56" s="316">
        <v>0.4</v>
      </c>
      <c r="G56" s="315">
        <v>63.75</v>
      </c>
      <c r="H56" s="317">
        <v>15</v>
      </c>
      <c r="AI56" s="321">
        <v>11.1</v>
      </c>
      <c r="AJ56" s="323">
        <v>69.5</v>
      </c>
      <c r="AM56" s="320">
        <v>11.4</v>
      </c>
      <c r="AN56" s="320">
        <v>20.45</v>
      </c>
      <c r="AQ56" s="318">
        <v>8.6</v>
      </c>
      <c r="AR56" s="318">
        <v>12</v>
      </c>
    </row>
    <row r="57" spans="2:44" x14ac:dyDescent="0.2">
      <c r="B57" s="366">
        <v>6</v>
      </c>
      <c r="C57" s="307" t="s">
        <v>35</v>
      </c>
      <c r="D57" s="308"/>
      <c r="E57" s="309"/>
      <c r="F57" s="309"/>
      <c r="G57" s="309"/>
      <c r="H57" s="310"/>
      <c r="AI57" s="321">
        <v>13.2</v>
      </c>
      <c r="AJ57" s="323">
        <v>47.4</v>
      </c>
      <c r="AM57" s="320">
        <v>33.5</v>
      </c>
      <c r="AN57" s="320">
        <v>10.39</v>
      </c>
      <c r="AQ57" s="318">
        <v>51.2</v>
      </c>
      <c r="AR57" s="318">
        <v>3.65</v>
      </c>
    </row>
    <row r="58" spans="2:44" x14ac:dyDescent="0.2">
      <c r="B58" s="367"/>
      <c r="C58" s="311" t="s">
        <v>36</v>
      </c>
      <c r="D58" s="308">
        <v>12.19</v>
      </c>
      <c r="E58" s="312">
        <v>37.83</v>
      </c>
      <c r="F58" s="312">
        <v>0.4</v>
      </c>
      <c r="G58" s="309">
        <v>51.35</v>
      </c>
      <c r="H58" s="313">
        <v>14</v>
      </c>
      <c r="AI58" s="321">
        <v>9.8000000000000007</v>
      </c>
      <c r="AJ58" s="323">
        <v>87.1</v>
      </c>
      <c r="AM58" s="320">
        <v>20.6</v>
      </c>
      <c r="AN58" s="320">
        <v>10.68</v>
      </c>
      <c r="AQ58" s="318">
        <v>26.1</v>
      </c>
      <c r="AR58" s="318">
        <v>15.13</v>
      </c>
    </row>
    <row r="59" spans="2:44" x14ac:dyDescent="0.2">
      <c r="B59" s="367"/>
      <c r="C59" s="311" t="s">
        <v>37</v>
      </c>
      <c r="D59" s="308">
        <v>13.66</v>
      </c>
      <c r="E59" s="312">
        <v>38.81</v>
      </c>
      <c r="F59" s="312">
        <v>0.4</v>
      </c>
      <c r="G59" s="309">
        <v>52.67</v>
      </c>
      <c r="H59" s="313">
        <v>15</v>
      </c>
      <c r="AI59" s="321">
        <v>10.5</v>
      </c>
      <c r="AJ59" s="323">
        <v>60</v>
      </c>
      <c r="AM59" s="320">
        <v>34.5</v>
      </c>
      <c r="AN59" s="320">
        <v>10.51</v>
      </c>
      <c r="AQ59" s="318">
        <v>125.5</v>
      </c>
      <c r="AR59" s="318">
        <v>3.16</v>
      </c>
    </row>
    <row r="60" spans="2:44" x14ac:dyDescent="0.2">
      <c r="B60" s="367"/>
      <c r="C60" s="311" t="s">
        <v>38</v>
      </c>
      <c r="D60" s="308">
        <v>12.95</v>
      </c>
      <c r="E60" s="312">
        <v>40.39</v>
      </c>
      <c r="F60" s="312">
        <v>0.4</v>
      </c>
      <c r="G60" s="309">
        <v>54.82</v>
      </c>
      <c r="H60" s="313">
        <v>15</v>
      </c>
      <c r="AI60" s="321">
        <v>11.2</v>
      </c>
      <c r="AJ60" s="323">
        <v>75.3</v>
      </c>
      <c r="AM60" s="320">
        <v>29.5</v>
      </c>
      <c r="AN60" s="320">
        <v>19.899999999999999</v>
      </c>
      <c r="AQ60" s="318">
        <v>30.5</v>
      </c>
      <c r="AR60" s="318">
        <v>9.6199999999999992</v>
      </c>
    </row>
    <row r="61" spans="2:44" ht="13.5" thickBot="1" x14ac:dyDescent="0.25">
      <c r="B61" s="368"/>
      <c r="C61" s="314" t="s">
        <v>39</v>
      </c>
      <c r="D61" s="315">
        <v>13.47</v>
      </c>
      <c r="E61" s="316">
        <v>42.5</v>
      </c>
      <c r="F61" s="316">
        <v>0.4</v>
      </c>
      <c r="G61" s="315">
        <v>57.68</v>
      </c>
      <c r="H61" s="317">
        <v>15</v>
      </c>
      <c r="AI61" s="321">
        <v>15.3</v>
      </c>
      <c r="AJ61" s="323">
        <v>40.200000000000003</v>
      </c>
      <c r="AM61" s="320">
        <v>2.29</v>
      </c>
      <c r="AN61" s="320">
        <v>63.22</v>
      </c>
      <c r="AQ61" s="318">
        <v>50.3</v>
      </c>
      <c r="AR61" s="318">
        <v>6.46</v>
      </c>
    </row>
    <row r="62" spans="2:44" x14ac:dyDescent="0.2">
      <c r="B62" s="366">
        <v>7</v>
      </c>
      <c r="C62" s="307" t="s">
        <v>35</v>
      </c>
      <c r="D62" s="308"/>
      <c r="E62" s="309"/>
      <c r="F62" s="309"/>
      <c r="G62" s="309"/>
      <c r="H62" s="310"/>
      <c r="AI62" s="321">
        <v>18.8</v>
      </c>
      <c r="AJ62" s="323">
        <v>19.5</v>
      </c>
      <c r="AM62" s="320">
        <v>2.1</v>
      </c>
      <c r="AN62" s="320">
        <v>65.19</v>
      </c>
      <c r="AQ62" s="318">
        <v>21.3</v>
      </c>
      <c r="AR62" s="318">
        <v>13.25</v>
      </c>
    </row>
    <row r="63" spans="2:44" x14ac:dyDescent="0.2">
      <c r="B63" s="367"/>
      <c r="C63" s="311" t="s">
        <v>36</v>
      </c>
      <c r="D63" s="308">
        <v>11.08</v>
      </c>
      <c r="E63" s="312">
        <v>32.880000000000003</v>
      </c>
      <c r="F63" s="312">
        <v>0.2</v>
      </c>
      <c r="G63" s="309">
        <v>56.23</v>
      </c>
      <c r="H63" s="313">
        <v>15</v>
      </c>
      <c r="AI63" s="321">
        <v>7.8</v>
      </c>
      <c r="AJ63" s="323">
        <v>87.1</v>
      </c>
      <c r="AM63" s="320">
        <v>1.1399999999999999</v>
      </c>
      <c r="AN63" s="320">
        <v>67.17</v>
      </c>
      <c r="AQ63" s="318">
        <v>35.5</v>
      </c>
      <c r="AR63" s="318">
        <v>9.5</v>
      </c>
    </row>
    <row r="64" spans="2:44" x14ac:dyDescent="0.2">
      <c r="B64" s="367"/>
      <c r="C64" s="311" t="s">
        <v>37</v>
      </c>
      <c r="D64" s="308">
        <v>12.14</v>
      </c>
      <c r="E64" s="312">
        <v>34</v>
      </c>
      <c r="F64" s="312">
        <v>0.2</v>
      </c>
      <c r="G64" s="309">
        <v>58.15</v>
      </c>
      <c r="H64" s="313">
        <v>13</v>
      </c>
      <c r="AI64" s="322">
        <v>22.2</v>
      </c>
      <c r="AJ64" s="322">
        <v>30.1</v>
      </c>
      <c r="AM64" s="320">
        <v>16.3</v>
      </c>
      <c r="AN64" s="320">
        <v>27.76</v>
      </c>
      <c r="AQ64" s="318">
        <v>13.6</v>
      </c>
      <c r="AR64" s="318">
        <v>10.66</v>
      </c>
    </row>
    <row r="65" spans="2:44" x14ac:dyDescent="0.2">
      <c r="B65" s="367"/>
      <c r="C65" s="311" t="s">
        <v>38</v>
      </c>
      <c r="D65" s="308">
        <v>10.82</v>
      </c>
      <c r="E65" s="312">
        <v>35.79</v>
      </c>
      <c r="F65" s="312">
        <v>0.2</v>
      </c>
      <c r="G65" s="309">
        <v>61.21</v>
      </c>
      <c r="H65" s="313">
        <v>14</v>
      </c>
      <c r="AI65" s="322">
        <v>20.3</v>
      </c>
      <c r="AJ65" s="322">
        <v>22.2</v>
      </c>
      <c r="AM65" s="320">
        <v>12.2</v>
      </c>
      <c r="AN65" s="320">
        <v>25.78</v>
      </c>
      <c r="AQ65" s="319">
        <v>18.3</v>
      </c>
      <c r="AR65" s="319">
        <v>7.1</v>
      </c>
    </row>
    <row r="66" spans="2:44" ht="13.5" thickBot="1" x14ac:dyDescent="0.25">
      <c r="B66" s="368"/>
      <c r="C66" s="314" t="s">
        <v>39</v>
      </c>
      <c r="D66" s="315">
        <v>10.39</v>
      </c>
      <c r="E66" s="316">
        <v>38.159999999999997</v>
      </c>
      <c r="F66" s="316">
        <v>0.2</v>
      </c>
      <c r="G66" s="315">
        <v>65.25</v>
      </c>
      <c r="H66" s="317">
        <v>16</v>
      </c>
      <c r="AI66" s="322">
        <v>21.1</v>
      </c>
      <c r="AJ66" s="322">
        <v>13.2</v>
      </c>
      <c r="AM66" s="320">
        <v>9.14</v>
      </c>
      <c r="AN66" s="320">
        <v>23.8</v>
      </c>
      <c r="AQ66" s="319">
        <v>13</v>
      </c>
      <c r="AR66" s="319">
        <v>16.3</v>
      </c>
    </row>
    <row r="67" spans="2:44" x14ac:dyDescent="0.2">
      <c r="B67" s="366">
        <v>8</v>
      </c>
      <c r="C67" s="307" t="s">
        <v>35</v>
      </c>
      <c r="D67" s="308"/>
      <c r="E67" s="309"/>
      <c r="F67" s="309"/>
      <c r="G67" s="309"/>
      <c r="H67" s="310"/>
      <c r="AI67" s="322">
        <v>39.1</v>
      </c>
      <c r="AJ67" s="322">
        <v>13.4</v>
      </c>
      <c r="AM67" s="320">
        <v>40.6</v>
      </c>
      <c r="AN67" s="320">
        <v>10.220000000000001</v>
      </c>
      <c r="AQ67" s="318">
        <v>6.6</v>
      </c>
      <c r="AR67" s="318">
        <v>21.2</v>
      </c>
    </row>
    <row r="68" spans="2:44" x14ac:dyDescent="0.2">
      <c r="B68" s="367"/>
      <c r="C68" s="311" t="s">
        <v>36</v>
      </c>
      <c r="D68" s="308">
        <v>22.6</v>
      </c>
      <c r="E68" s="312">
        <v>47.76</v>
      </c>
      <c r="F68" s="312">
        <v>0.8</v>
      </c>
      <c r="G68" s="309">
        <v>51.45</v>
      </c>
      <c r="H68" s="313">
        <v>10</v>
      </c>
      <c r="AI68" s="322">
        <v>17.2</v>
      </c>
      <c r="AJ68" s="322">
        <v>27.5</v>
      </c>
      <c r="AM68" s="296"/>
      <c r="AN68" s="296"/>
      <c r="AQ68" s="318">
        <v>6.2</v>
      </c>
      <c r="AR68" s="318">
        <v>21.2</v>
      </c>
    </row>
    <row r="69" spans="2:44" x14ac:dyDescent="0.2">
      <c r="B69" s="367"/>
      <c r="C69" s="311" t="s">
        <v>37</v>
      </c>
      <c r="D69" s="308">
        <v>20.74</v>
      </c>
      <c r="E69" s="312">
        <v>48.54</v>
      </c>
      <c r="F69" s="312">
        <v>0.8</v>
      </c>
      <c r="G69" s="309">
        <v>52.29</v>
      </c>
      <c r="H69" s="313">
        <v>10</v>
      </c>
      <c r="AI69" s="322">
        <v>10.8</v>
      </c>
      <c r="AJ69" s="322">
        <v>28.4</v>
      </c>
      <c r="AM69" s="296"/>
      <c r="AN69" s="296"/>
      <c r="AQ69" s="318">
        <v>9.5</v>
      </c>
      <c r="AR69" s="318">
        <v>10.1</v>
      </c>
    </row>
    <row r="70" spans="2:44" x14ac:dyDescent="0.2">
      <c r="B70" s="367"/>
      <c r="C70" s="311" t="s">
        <v>38</v>
      </c>
      <c r="D70" s="308">
        <v>22.87</v>
      </c>
      <c r="E70" s="312">
        <v>49.81</v>
      </c>
      <c r="F70" s="312">
        <v>0.8</v>
      </c>
      <c r="G70" s="309">
        <v>53.66</v>
      </c>
      <c r="H70" s="313">
        <v>10</v>
      </c>
      <c r="AI70" s="322">
        <v>4.5999999999999996</v>
      </c>
      <c r="AJ70" s="322">
        <v>53.6</v>
      </c>
      <c r="AM70" s="296"/>
      <c r="AN70" s="296"/>
      <c r="AQ70" s="318">
        <v>22.3</v>
      </c>
      <c r="AR70" s="318">
        <v>6.4</v>
      </c>
    </row>
    <row r="71" spans="2:44" ht="13.5" thickBot="1" x14ac:dyDescent="0.25">
      <c r="B71" s="368"/>
      <c r="C71" s="314" t="s">
        <v>39</v>
      </c>
      <c r="D71" s="315">
        <v>20.48</v>
      </c>
      <c r="E71" s="316">
        <v>51.54</v>
      </c>
      <c r="F71" s="316">
        <v>0.8</v>
      </c>
      <c r="G71" s="315">
        <v>55.52</v>
      </c>
      <c r="H71" s="317">
        <v>10</v>
      </c>
      <c r="AI71" s="322">
        <v>6.3</v>
      </c>
      <c r="AJ71" s="322">
        <v>36.700000000000003</v>
      </c>
      <c r="AM71" s="296"/>
      <c r="AN71" s="296"/>
      <c r="AQ71" s="318">
        <v>12.2</v>
      </c>
      <c r="AR71" s="318">
        <v>8.1999999999999993</v>
      </c>
    </row>
    <row r="72" spans="2:44" ht="26.25" customHeight="1" thickTop="1" thickBot="1" x14ac:dyDescent="0.25">
      <c r="B72" s="363" t="s">
        <v>120</v>
      </c>
      <c r="C72" s="364"/>
      <c r="D72" s="364"/>
      <c r="E72" s="364"/>
      <c r="F72" s="364"/>
      <c r="G72" s="364"/>
      <c r="H72" s="365"/>
      <c r="AI72" s="322">
        <v>15.1</v>
      </c>
      <c r="AJ72" s="322">
        <v>18.2</v>
      </c>
      <c r="AM72" s="296"/>
      <c r="AN72" s="296"/>
      <c r="AQ72" s="318">
        <v>30.5</v>
      </c>
      <c r="AR72" s="318">
        <v>6.1</v>
      </c>
    </row>
    <row r="73" spans="2:44" x14ac:dyDescent="0.2">
      <c r="B73" s="366">
        <v>1</v>
      </c>
      <c r="C73" s="307" t="s">
        <v>35</v>
      </c>
      <c r="D73" s="308"/>
      <c r="E73" s="309"/>
      <c r="F73" s="309"/>
      <c r="G73" s="309"/>
      <c r="H73" s="310"/>
      <c r="AI73" s="322">
        <v>9.3000000000000007</v>
      </c>
      <c r="AJ73" s="322">
        <v>22.1</v>
      </c>
      <c r="AM73" s="296"/>
      <c r="AN73" s="296"/>
      <c r="AQ73" s="318">
        <v>12.5</v>
      </c>
      <c r="AR73" s="318">
        <v>19.3</v>
      </c>
    </row>
    <row r="74" spans="2:44" x14ac:dyDescent="0.2">
      <c r="B74" s="367"/>
      <c r="C74" s="311" t="s">
        <v>36</v>
      </c>
      <c r="D74" s="308">
        <v>45.28</v>
      </c>
      <c r="E74" s="312">
        <v>25.5</v>
      </c>
      <c r="F74" s="312">
        <v>1.6</v>
      </c>
      <c r="G74" s="309">
        <v>21.8</v>
      </c>
      <c r="H74" s="313">
        <v>12</v>
      </c>
      <c r="AI74" s="322">
        <v>20.100000000000001</v>
      </c>
      <c r="AJ74" s="322">
        <v>17.3</v>
      </c>
      <c r="AM74" s="296"/>
      <c r="AN74" s="296"/>
      <c r="AQ74" s="318">
        <v>15.1</v>
      </c>
      <c r="AR74" s="318">
        <v>12.6</v>
      </c>
    </row>
    <row r="75" spans="2:44" x14ac:dyDescent="0.2">
      <c r="B75" s="367"/>
      <c r="C75" s="311" t="s">
        <v>37</v>
      </c>
      <c r="D75" s="312">
        <v>41.83</v>
      </c>
      <c r="E75" s="312">
        <v>26.93</v>
      </c>
      <c r="F75" s="312">
        <v>1.6</v>
      </c>
      <c r="G75" s="309">
        <v>23.02</v>
      </c>
      <c r="H75" s="313">
        <v>11</v>
      </c>
      <c r="AI75" s="322">
        <v>12.1</v>
      </c>
      <c r="AJ75" s="322">
        <v>40.200000000000003</v>
      </c>
      <c r="AM75" s="297"/>
      <c r="AN75" s="296"/>
      <c r="AQ75" s="319">
        <v>2.9</v>
      </c>
      <c r="AR75" s="318">
        <v>25</v>
      </c>
    </row>
    <row r="76" spans="2:44" x14ac:dyDescent="0.2">
      <c r="B76" s="367"/>
      <c r="C76" s="311" t="s">
        <v>38</v>
      </c>
      <c r="D76" s="308">
        <v>38.869999999999997</v>
      </c>
      <c r="E76" s="312">
        <v>29.15</v>
      </c>
      <c r="F76" s="312">
        <v>1.6</v>
      </c>
      <c r="G76" s="309">
        <v>24.92</v>
      </c>
      <c r="H76" s="313">
        <v>10</v>
      </c>
      <c r="AI76" s="322">
        <v>7.1</v>
      </c>
      <c r="AJ76" s="322">
        <v>52.2</v>
      </c>
      <c r="AM76" s="297"/>
      <c r="AN76" s="296"/>
      <c r="AQ76" s="319">
        <v>3.5</v>
      </c>
      <c r="AR76" s="318">
        <v>18.3</v>
      </c>
    </row>
    <row r="77" spans="2:44" ht="13.5" thickBot="1" x14ac:dyDescent="0.25">
      <c r="B77" s="368"/>
      <c r="C77" s="314" t="s">
        <v>39</v>
      </c>
      <c r="D77" s="315">
        <v>34.76</v>
      </c>
      <c r="E77" s="316">
        <v>32.020000000000003</v>
      </c>
      <c r="F77" s="316">
        <v>1.6</v>
      </c>
      <c r="G77" s="315">
        <v>27.38</v>
      </c>
      <c r="H77" s="317">
        <v>10</v>
      </c>
      <c r="AI77" s="322">
        <v>3.1</v>
      </c>
      <c r="AJ77" s="322">
        <v>63.5</v>
      </c>
      <c r="AM77" s="297"/>
      <c r="AN77" s="296"/>
      <c r="AQ77" s="319">
        <v>2.5</v>
      </c>
      <c r="AR77" s="318">
        <v>18.7</v>
      </c>
    </row>
    <row r="78" spans="2:44" x14ac:dyDescent="0.2">
      <c r="B78" s="366">
        <v>2</v>
      </c>
      <c r="C78" s="307" t="s">
        <v>35</v>
      </c>
      <c r="D78" s="308"/>
      <c r="E78" s="309"/>
      <c r="F78" s="309"/>
      <c r="G78" s="309"/>
      <c r="H78" s="310"/>
      <c r="AI78" s="322">
        <v>5.0999999999999996</v>
      </c>
      <c r="AJ78" s="322">
        <v>80.2</v>
      </c>
      <c r="AM78" s="297"/>
      <c r="AN78" s="296"/>
      <c r="AQ78" s="319">
        <v>1</v>
      </c>
      <c r="AR78" s="318">
        <v>18.899999999999999</v>
      </c>
    </row>
    <row r="79" spans="2:44" x14ac:dyDescent="0.2">
      <c r="B79" s="367"/>
      <c r="C79" s="311" t="s">
        <v>36</v>
      </c>
      <c r="D79" s="312">
        <v>245.5</v>
      </c>
      <c r="E79" s="312">
        <v>5</v>
      </c>
      <c r="F79" s="312">
        <v>0.8</v>
      </c>
      <c r="G79" s="309">
        <v>5.39</v>
      </c>
      <c r="H79" s="313">
        <v>47</v>
      </c>
      <c r="AI79" s="322">
        <v>2.81</v>
      </c>
      <c r="AJ79" s="322">
        <v>83.3</v>
      </c>
      <c r="AM79" s="297"/>
      <c r="AN79" s="296"/>
      <c r="AQ79" s="319">
        <v>0.7</v>
      </c>
      <c r="AR79" s="318">
        <v>40.4</v>
      </c>
    </row>
    <row r="80" spans="2:44" x14ac:dyDescent="0.2">
      <c r="B80" s="367"/>
      <c r="C80" s="311" t="s">
        <v>37</v>
      </c>
      <c r="D80" s="312">
        <v>105.32</v>
      </c>
      <c r="E80" s="312">
        <v>10</v>
      </c>
      <c r="F80" s="312">
        <v>0.8</v>
      </c>
      <c r="G80" s="309">
        <v>10.77</v>
      </c>
      <c r="H80" s="313">
        <v>57</v>
      </c>
      <c r="AI80" s="322">
        <v>7.02</v>
      </c>
      <c r="AJ80" s="322">
        <v>31.3</v>
      </c>
      <c r="AM80" s="297"/>
      <c r="AN80" s="296"/>
      <c r="AQ80" s="319">
        <v>6.9</v>
      </c>
      <c r="AR80" s="318">
        <v>21.2</v>
      </c>
    </row>
    <row r="81" spans="2:44" x14ac:dyDescent="0.2">
      <c r="B81" s="367"/>
      <c r="C81" s="311" t="s">
        <v>38</v>
      </c>
      <c r="D81" s="308">
        <v>63.69</v>
      </c>
      <c r="E81" s="312">
        <v>15</v>
      </c>
      <c r="F81" s="312">
        <v>0.8</v>
      </c>
      <c r="G81" s="309">
        <v>16.16</v>
      </c>
      <c r="H81" s="313">
        <v>85</v>
      </c>
      <c r="AI81" s="322">
        <v>17.3</v>
      </c>
      <c r="AJ81" s="322">
        <v>17.5</v>
      </c>
      <c r="AM81" s="297"/>
      <c r="AN81" s="296"/>
      <c r="AQ81" s="319">
        <v>4</v>
      </c>
      <c r="AR81" s="318">
        <v>20.399999999999999</v>
      </c>
    </row>
    <row r="82" spans="2:44" ht="13.5" thickBot="1" x14ac:dyDescent="0.25">
      <c r="B82" s="368"/>
      <c r="C82" s="314" t="s">
        <v>39</v>
      </c>
      <c r="D82" s="315">
        <v>49.51</v>
      </c>
      <c r="E82" s="316">
        <v>20</v>
      </c>
      <c r="F82" s="316">
        <v>0.8</v>
      </c>
      <c r="G82" s="315">
        <v>21.54</v>
      </c>
      <c r="H82" s="317">
        <v>23</v>
      </c>
      <c r="AI82" s="322">
        <v>4.3</v>
      </c>
      <c r="AJ82" s="322">
        <v>69.3</v>
      </c>
      <c r="AM82" s="297"/>
      <c r="AN82" s="296"/>
      <c r="AQ82" s="319">
        <v>4.5999999999999996</v>
      </c>
      <c r="AR82" s="318">
        <v>18.7</v>
      </c>
    </row>
    <row r="83" spans="2:44" x14ac:dyDescent="0.2">
      <c r="B83" s="366">
        <v>3</v>
      </c>
      <c r="C83" s="307" t="s">
        <v>35</v>
      </c>
      <c r="D83" s="308"/>
      <c r="E83" s="309"/>
      <c r="F83" s="309"/>
      <c r="G83" s="309"/>
      <c r="H83" s="310"/>
      <c r="AI83" s="321">
        <v>44.1</v>
      </c>
      <c r="AJ83" s="321">
        <v>13.4</v>
      </c>
      <c r="AM83" s="297"/>
      <c r="AN83" s="296"/>
      <c r="AQ83" s="319">
        <v>2.1</v>
      </c>
      <c r="AR83" s="318">
        <v>29.2</v>
      </c>
    </row>
    <row r="84" spans="2:44" x14ac:dyDescent="0.2">
      <c r="B84" s="367"/>
      <c r="C84" s="311" t="s">
        <v>36</v>
      </c>
      <c r="D84" s="312">
        <v>38.32</v>
      </c>
      <c r="E84" s="312">
        <v>40.31</v>
      </c>
      <c r="F84" s="312">
        <v>1</v>
      </c>
      <c r="G84" s="309">
        <v>40.31</v>
      </c>
      <c r="H84" s="313">
        <v>13</v>
      </c>
      <c r="AI84" s="321">
        <v>29.1</v>
      </c>
      <c r="AJ84" s="321">
        <v>13.4</v>
      </c>
      <c r="AM84" s="297"/>
      <c r="AN84" s="296"/>
      <c r="AQ84" s="319">
        <v>2.5</v>
      </c>
      <c r="AR84" s="318">
        <v>21.2</v>
      </c>
    </row>
    <row r="85" spans="2:44" x14ac:dyDescent="0.2">
      <c r="B85" s="367"/>
      <c r="C85" s="311" t="s">
        <v>37</v>
      </c>
      <c r="D85" s="312">
        <v>40.58</v>
      </c>
      <c r="E85" s="312">
        <v>41.23</v>
      </c>
      <c r="F85" s="312">
        <v>1</v>
      </c>
      <c r="G85" s="309">
        <v>41.23</v>
      </c>
      <c r="H85" s="313">
        <v>12</v>
      </c>
      <c r="AI85" s="321">
        <v>18.8</v>
      </c>
      <c r="AJ85" s="321">
        <v>20.2</v>
      </c>
      <c r="AM85" s="297"/>
      <c r="AN85" s="296"/>
      <c r="AQ85" s="319">
        <v>1.6</v>
      </c>
      <c r="AR85" s="318">
        <v>23.7</v>
      </c>
    </row>
    <row r="86" spans="2:44" x14ac:dyDescent="0.2">
      <c r="B86" s="367"/>
      <c r="C86" s="311" t="s">
        <v>38</v>
      </c>
      <c r="D86" s="308">
        <v>40.619999999999997</v>
      </c>
      <c r="E86" s="312">
        <v>42.72</v>
      </c>
      <c r="F86" s="312">
        <v>1</v>
      </c>
      <c r="G86" s="309">
        <v>42.72</v>
      </c>
      <c r="H86" s="313">
        <v>12</v>
      </c>
      <c r="AI86" s="321">
        <v>25.6</v>
      </c>
      <c r="AJ86" s="321">
        <v>30</v>
      </c>
      <c r="AM86" s="297"/>
      <c r="AN86" s="296"/>
      <c r="AQ86" s="319">
        <v>0.6</v>
      </c>
      <c r="AR86" s="318">
        <v>23.6</v>
      </c>
    </row>
    <row r="87" spans="2:44" ht="13.5" thickBot="1" x14ac:dyDescent="0.25">
      <c r="B87" s="368"/>
      <c r="C87" s="314" t="s">
        <v>39</v>
      </c>
      <c r="D87" s="315">
        <v>34.770000000000003</v>
      </c>
      <c r="E87" s="316">
        <v>44.72</v>
      </c>
      <c r="F87" s="316">
        <v>1</v>
      </c>
      <c r="G87" s="315">
        <v>44.72</v>
      </c>
      <c r="H87" s="317">
        <v>12</v>
      </c>
      <c r="AI87" s="321">
        <v>12.9</v>
      </c>
      <c r="AJ87" s="321">
        <v>38.700000000000003</v>
      </c>
      <c r="AM87" s="297"/>
      <c r="AN87" s="296"/>
      <c r="AQ87" s="319">
        <v>0.2</v>
      </c>
      <c r="AR87" s="318">
        <v>50.8</v>
      </c>
    </row>
    <row r="88" spans="2:44" ht="27" customHeight="1" thickTop="1" thickBot="1" x14ac:dyDescent="0.25">
      <c r="B88" s="363" t="s">
        <v>155</v>
      </c>
      <c r="C88" s="364"/>
      <c r="D88" s="364"/>
      <c r="E88" s="364"/>
      <c r="F88" s="364"/>
      <c r="G88" s="364"/>
      <c r="H88" s="365"/>
      <c r="AI88" s="321">
        <v>13.5</v>
      </c>
      <c r="AJ88" s="321">
        <v>28.1</v>
      </c>
      <c r="AM88" s="297"/>
      <c r="AN88" s="296"/>
      <c r="AQ88" s="319">
        <v>3.5</v>
      </c>
      <c r="AR88" s="318">
        <v>28</v>
      </c>
    </row>
    <row r="89" spans="2:44" x14ac:dyDescent="0.2">
      <c r="B89" s="366">
        <v>1</v>
      </c>
      <c r="C89" s="307" t="s">
        <v>35</v>
      </c>
      <c r="D89" s="308"/>
      <c r="E89" s="309"/>
      <c r="F89" s="309"/>
      <c r="G89" s="309"/>
      <c r="H89" s="310"/>
      <c r="AI89" s="321">
        <v>17.2</v>
      </c>
      <c r="AJ89" s="321">
        <v>27.5</v>
      </c>
      <c r="AM89" s="297"/>
      <c r="AN89" s="296"/>
      <c r="AQ89" s="319">
        <v>1.4</v>
      </c>
      <c r="AR89" s="318">
        <v>26.7</v>
      </c>
    </row>
    <row r="90" spans="2:44" x14ac:dyDescent="0.2">
      <c r="B90" s="367"/>
      <c r="C90" s="311" t="s">
        <v>36</v>
      </c>
      <c r="D90" s="308">
        <v>28.45</v>
      </c>
      <c r="E90" s="312">
        <v>45.27</v>
      </c>
      <c r="F90" s="312">
        <v>1.2</v>
      </c>
      <c r="G90" s="309">
        <v>42.6</v>
      </c>
      <c r="H90" s="313">
        <v>12</v>
      </c>
      <c r="AI90" s="321">
        <v>5.3</v>
      </c>
      <c r="AJ90" s="321">
        <v>42.1</v>
      </c>
      <c r="AM90" s="297"/>
      <c r="AN90" s="296"/>
      <c r="AQ90" s="319">
        <v>2</v>
      </c>
      <c r="AR90" s="318">
        <v>23.6</v>
      </c>
    </row>
    <row r="91" spans="2:44" x14ac:dyDescent="0.2">
      <c r="B91" s="367"/>
      <c r="C91" s="311" t="s">
        <v>37</v>
      </c>
      <c r="D91" s="312">
        <v>25.92</v>
      </c>
      <c r="E91" s="312">
        <v>46.09</v>
      </c>
      <c r="F91" s="312">
        <v>1.2</v>
      </c>
      <c r="G91" s="309">
        <v>43.37</v>
      </c>
      <c r="H91" s="313">
        <v>11</v>
      </c>
      <c r="AI91" s="321">
        <v>4.5999999999999996</v>
      </c>
      <c r="AJ91" s="321">
        <v>53.6</v>
      </c>
      <c r="AM91" s="297"/>
      <c r="AN91" s="296"/>
      <c r="AQ91" s="319">
        <v>1.8</v>
      </c>
      <c r="AR91" s="318">
        <v>23.6</v>
      </c>
    </row>
    <row r="92" spans="2:44" x14ac:dyDescent="0.2">
      <c r="B92" s="367"/>
      <c r="C92" s="311" t="s">
        <v>38</v>
      </c>
      <c r="D92" s="308">
        <v>21.11</v>
      </c>
      <c r="E92" s="312">
        <v>47.43</v>
      </c>
      <c r="F92" s="312">
        <v>1.2</v>
      </c>
      <c r="G92" s="309">
        <v>44.63</v>
      </c>
      <c r="H92" s="313">
        <v>10</v>
      </c>
      <c r="AI92" s="321">
        <v>4.3</v>
      </c>
      <c r="AJ92" s="321">
        <v>69.2</v>
      </c>
      <c r="AM92" s="297"/>
      <c r="AN92" s="296"/>
      <c r="AQ92" s="319">
        <v>3.1</v>
      </c>
      <c r="AR92" s="318">
        <v>25</v>
      </c>
    </row>
    <row r="93" spans="2:44" ht="13.5" thickBot="1" x14ac:dyDescent="0.25">
      <c r="B93" s="368"/>
      <c r="C93" s="314" t="s">
        <v>39</v>
      </c>
      <c r="D93" s="315">
        <v>19.7</v>
      </c>
      <c r="E93" s="316">
        <v>49.24</v>
      </c>
      <c r="F93" s="316">
        <v>1.2</v>
      </c>
      <c r="G93" s="315">
        <v>46.34</v>
      </c>
      <c r="H93" s="317">
        <v>10</v>
      </c>
      <c r="AM93" s="297"/>
      <c r="AN93" s="296"/>
      <c r="AQ93" s="319">
        <v>30.2</v>
      </c>
      <c r="AR93" s="318">
        <v>6.1</v>
      </c>
    </row>
    <row r="94" spans="2:44" x14ac:dyDescent="0.2">
      <c r="B94" s="366">
        <v>2</v>
      </c>
      <c r="C94" s="307" t="s">
        <v>35</v>
      </c>
      <c r="D94" s="308"/>
      <c r="E94" s="309"/>
      <c r="F94" s="309"/>
      <c r="G94" s="309"/>
      <c r="H94" s="310"/>
      <c r="AM94" s="297"/>
      <c r="AN94" s="296"/>
      <c r="AQ94" s="319">
        <v>13.7</v>
      </c>
      <c r="AR94" s="318">
        <v>19.3</v>
      </c>
    </row>
    <row r="95" spans="2:44" x14ac:dyDescent="0.2">
      <c r="B95" s="367"/>
      <c r="C95" s="311" t="s">
        <v>36</v>
      </c>
      <c r="D95" s="312">
        <v>25.7</v>
      </c>
      <c r="E95" s="312">
        <v>37.840000000000003</v>
      </c>
      <c r="F95" s="312">
        <v>1</v>
      </c>
      <c r="G95" s="309">
        <v>37.840000000000003</v>
      </c>
      <c r="H95" s="313">
        <v>47</v>
      </c>
      <c r="AM95" s="297"/>
      <c r="AN95" s="296"/>
      <c r="AQ95" s="319">
        <v>17.100000000000001</v>
      </c>
      <c r="AR95" s="318">
        <v>12.6</v>
      </c>
    </row>
    <row r="96" spans="2:44" x14ac:dyDescent="0.2">
      <c r="B96" s="367"/>
      <c r="C96" s="311" t="s">
        <v>37</v>
      </c>
      <c r="D96" s="312">
        <v>24.53</v>
      </c>
      <c r="E96" s="312">
        <v>38.82</v>
      </c>
      <c r="F96" s="312">
        <v>1</v>
      </c>
      <c r="G96" s="309">
        <v>38.82</v>
      </c>
      <c r="H96" s="313">
        <v>57</v>
      </c>
      <c r="AQ96" s="318"/>
      <c r="AR96" s="318"/>
    </row>
    <row r="97" spans="2:44" x14ac:dyDescent="0.2">
      <c r="B97" s="367"/>
      <c r="C97" s="311" t="s">
        <v>38</v>
      </c>
      <c r="D97" s="308">
        <v>26</v>
      </c>
      <c r="E97" s="312">
        <v>40.4</v>
      </c>
      <c r="F97" s="312">
        <v>1</v>
      </c>
      <c r="G97" s="309">
        <v>40.4</v>
      </c>
      <c r="H97" s="313">
        <v>85</v>
      </c>
      <c r="AQ97" s="318"/>
      <c r="AR97" s="318"/>
    </row>
    <row r="98" spans="2:44" ht="13.5" thickBot="1" x14ac:dyDescent="0.25">
      <c r="B98" s="368"/>
      <c r="C98" s="314" t="s">
        <v>39</v>
      </c>
      <c r="D98" s="315">
        <v>21.28</v>
      </c>
      <c r="E98" s="316">
        <v>42.51</v>
      </c>
      <c r="F98" s="316">
        <v>1</v>
      </c>
      <c r="G98" s="315">
        <v>42.51</v>
      </c>
      <c r="H98" s="317">
        <v>23</v>
      </c>
      <c r="AQ98" s="318"/>
      <c r="AR98" s="318"/>
    </row>
    <row r="99" spans="2:44" x14ac:dyDescent="0.2">
      <c r="B99" s="366">
        <v>3</v>
      </c>
      <c r="C99" s="307" t="s">
        <v>35</v>
      </c>
      <c r="D99" s="308"/>
      <c r="E99" s="309"/>
      <c r="F99" s="309"/>
      <c r="G99" s="309"/>
      <c r="H99" s="310"/>
      <c r="AQ99" s="318"/>
      <c r="AR99" s="318"/>
    </row>
    <row r="100" spans="2:44" x14ac:dyDescent="0.2">
      <c r="B100" s="367"/>
      <c r="C100" s="311" t="s">
        <v>36</v>
      </c>
      <c r="D100" s="312">
        <v>96.92</v>
      </c>
      <c r="E100" s="312">
        <v>15.82</v>
      </c>
      <c r="F100" s="312">
        <v>0.8</v>
      </c>
      <c r="G100" s="309">
        <v>17.04</v>
      </c>
      <c r="H100" s="313">
        <v>13</v>
      </c>
      <c r="AQ100" s="318"/>
      <c r="AR100" s="318"/>
    </row>
    <row r="101" spans="2:44" x14ac:dyDescent="0.2">
      <c r="B101" s="367"/>
      <c r="C101" s="311" t="s">
        <v>37</v>
      </c>
      <c r="D101" s="312">
        <v>71.209999999999994</v>
      </c>
      <c r="E101" s="312">
        <v>18.03</v>
      </c>
      <c r="F101" s="312">
        <v>0.8</v>
      </c>
      <c r="G101" s="309">
        <v>19.420000000000002</v>
      </c>
      <c r="H101" s="313">
        <v>12</v>
      </c>
      <c r="AQ101" s="318"/>
      <c r="AR101" s="318"/>
    </row>
    <row r="102" spans="2:44" x14ac:dyDescent="0.2">
      <c r="B102" s="367"/>
      <c r="C102" s="311" t="s">
        <v>38</v>
      </c>
      <c r="D102" s="308">
        <v>33.53</v>
      </c>
      <c r="E102" s="312">
        <v>21.22</v>
      </c>
      <c r="F102" s="312">
        <v>0.8</v>
      </c>
      <c r="G102" s="309">
        <v>22.86</v>
      </c>
      <c r="H102" s="313">
        <v>12</v>
      </c>
      <c r="AQ102" s="318"/>
      <c r="AR102" s="318"/>
    </row>
    <row r="103" spans="2:44" ht="13.5" thickBot="1" x14ac:dyDescent="0.25">
      <c r="B103" s="368"/>
      <c r="C103" s="314" t="s">
        <v>39</v>
      </c>
      <c r="D103" s="315">
        <v>29.09</v>
      </c>
      <c r="E103" s="316">
        <v>25</v>
      </c>
      <c r="F103" s="316">
        <v>0.8</v>
      </c>
      <c r="G103" s="315">
        <v>26.93</v>
      </c>
      <c r="H103" s="317">
        <v>12</v>
      </c>
      <c r="AQ103" s="318"/>
      <c r="AR103" s="318"/>
    </row>
    <row r="104" spans="2:44" x14ac:dyDescent="0.2">
      <c r="AQ104" s="318"/>
      <c r="AR104" s="318"/>
    </row>
    <row r="105" spans="2:44" x14ac:dyDescent="0.2">
      <c r="AQ105" s="318"/>
      <c r="AR105" s="318"/>
    </row>
    <row r="106" spans="2:44" x14ac:dyDescent="0.2">
      <c r="AQ106" s="318"/>
      <c r="AR106" s="318"/>
    </row>
    <row r="107" spans="2:44" x14ac:dyDescent="0.2">
      <c r="AQ107" s="318"/>
      <c r="AR107" s="318"/>
    </row>
    <row r="108" spans="2:44" x14ac:dyDescent="0.2">
      <c r="AQ108" s="318"/>
      <c r="AR108" s="318"/>
    </row>
    <row r="109" spans="2:44" x14ac:dyDescent="0.2">
      <c r="AQ109" s="318"/>
      <c r="AR109" s="318"/>
    </row>
    <row r="110" spans="2:44" x14ac:dyDescent="0.2">
      <c r="AQ110" s="318"/>
      <c r="AR110" s="318"/>
    </row>
    <row r="111" spans="2:44" x14ac:dyDescent="0.2">
      <c r="AQ111" s="318"/>
      <c r="AR111" s="318"/>
    </row>
    <row r="112" spans="2:44" x14ac:dyDescent="0.2">
      <c r="AQ112" s="318"/>
      <c r="AR112" s="318"/>
    </row>
    <row r="113" spans="43:44" x14ac:dyDescent="0.2">
      <c r="AQ113" s="318"/>
      <c r="AR113" s="318"/>
    </row>
    <row r="114" spans="43:44" x14ac:dyDescent="0.2">
      <c r="AQ114" s="318"/>
      <c r="AR114" s="318"/>
    </row>
    <row r="115" spans="43:44" x14ac:dyDescent="0.2">
      <c r="AQ115" s="318"/>
      <c r="AR115" s="318"/>
    </row>
    <row r="116" spans="43:44" x14ac:dyDescent="0.2">
      <c r="AQ116" s="318"/>
      <c r="AR116" s="318"/>
    </row>
    <row r="117" spans="43:44" x14ac:dyDescent="0.2">
      <c r="AQ117" s="318"/>
      <c r="AR117" s="318"/>
    </row>
    <row r="118" spans="43:44" x14ac:dyDescent="0.2">
      <c r="AQ118" s="318"/>
      <c r="AR118" s="318"/>
    </row>
    <row r="119" spans="43:44" x14ac:dyDescent="0.2">
      <c r="AQ119" s="318"/>
      <c r="AR119" s="318"/>
    </row>
    <row r="120" spans="43:44" x14ac:dyDescent="0.2">
      <c r="AQ120" s="318"/>
      <c r="AR120" s="318"/>
    </row>
    <row r="121" spans="43:44" x14ac:dyDescent="0.2">
      <c r="AQ121" s="318"/>
      <c r="AR121" s="318"/>
    </row>
    <row r="122" spans="43:44" x14ac:dyDescent="0.2">
      <c r="AQ122" s="318"/>
      <c r="AR122" s="318"/>
    </row>
    <row r="123" spans="43:44" x14ac:dyDescent="0.2">
      <c r="AQ123" s="318"/>
      <c r="AR123" s="318"/>
    </row>
    <row r="124" spans="43:44" x14ac:dyDescent="0.2">
      <c r="AQ124" s="318"/>
      <c r="AR124" s="318"/>
    </row>
    <row r="125" spans="43:44" x14ac:dyDescent="0.2">
      <c r="AQ125" s="318"/>
      <c r="AR125" s="318"/>
    </row>
    <row r="126" spans="43:44" x14ac:dyDescent="0.2">
      <c r="AQ126" s="318"/>
      <c r="AR126" s="318"/>
    </row>
    <row r="127" spans="43:44" x14ac:dyDescent="0.2">
      <c r="AQ127" s="318"/>
      <c r="AR127" s="318"/>
    </row>
    <row r="128" spans="43:44" x14ac:dyDescent="0.2">
      <c r="AQ128" s="318"/>
      <c r="AR128" s="318"/>
    </row>
    <row r="129" spans="43:44" x14ac:dyDescent="0.2">
      <c r="AQ129" s="318"/>
      <c r="AR129" s="318"/>
    </row>
    <row r="130" spans="43:44" x14ac:dyDescent="0.2">
      <c r="AQ130" s="318"/>
      <c r="AR130" s="318"/>
    </row>
    <row r="131" spans="43:44" x14ac:dyDescent="0.2">
      <c r="AQ131" s="318"/>
      <c r="AR131" s="318"/>
    </row>
    <row r="132" spans="43:44" x14ac:dyDescent="0.2">
      <c r="AQ132" s="318"/>
      <c r="AR132" s="318"/>
    </row>
    <row r="133" spans="43:44" x14ac:dyDescent="0.2">
      <c r="AQ133" s="318"/>
      <c r="AR133" s="318"/>
    </row>
    <row r="134" spans="43:44" x14ac:dyDescent="0.2">
      <c r="AQ134" s="318"/>
      <c r="AR134" s="318"/>
    </row>
    <row r="135" spans="43:44" x14ac:dyDescent="0.2">
      <c r="AQ135" s="318"/>
      <c r="AR135" s="318"/>
    </row>
    <row r="136" spans="43:44" x14ac:dyDescent="0.2">
      <c r="AQ136" s="318"/>
      <c r="AR136" s="318"/>
    </row>
    <row r="137" spans="43:44" x14ac:dyDescent="0.2">
      <c r="AQ137" s="318"/>
      <c r="AR137" s="318"/>
    </row>
    <row r="138" spans="43:44" x14ac:dyDescent="0.2">
      <c r="AQ138" s="318"/>
      <c r="AR138" s="318"/>
    </row>
    <row r="139" spans="43:44" x14ac:dyDescent="0.2">
      <c r="AQ139" s="318"/>
      <c r="AR139" s="318"/>
    </row>
    <row r="140" spans="43:44" x14ac:dyDescent="0.2">
      <c r="AQ140" s="318"/>
      <c r="AR140" s="318"/>
    </row>
    <row r="141" spans="43:44" x14ac:dyDescent="0.2">
      <c r="AQ141" s="318"/>
      <c r="AR141" s="318"/>
    </row>
    <row r="142" spans="43:44" x14ac:dyDescent="0.2">
      <c r="AQ142" s="318"/>
      <c r="AR142" s="318"/>
    </row>
    <row r="143" spans="43:44" x14ac:dyDescent="0.2">
      <c r="AQ143" s="318"/>
      <c r="AR143" s="318"/>
    </row>
    <row r="144" spans="43:44" x14ac:dyDescent="0.2">
      <c r="AQ144" s="318"/>
      <c r="AR144" s="318"/>
    </row>
    <row r="145" spans="43:44" x14ac:dyDescent="0.2">
      <c r="AQ145" s="318"/>
      <c r="AR145" s="318"/>
    </row>
    <row r="146" spans="43:44" x14ac:dyDescent="0.2">
      <c r="AQ146" s="318"/>
      <c r="AR146" s="318"/>
    </row>
    <row r="147" spans="43:44" x14ac:dyDescent="0.2">
      <c r="AQ147" s="318"/>
      <c r="AR147" s="318"/>
    </row>
    <row r="148" spans="43:44" x14ac:dyDescent="0.2">
      <c r="AQ148" s="318"/>
      <c r="AR148" s="318"/>
    </row>
    <row r="149" spans="43:44" x14ac:dyDescent="0.2">
      <c r="AQ149" s="318"/>
      <c r="AR149" s="318"/>
    </row>
    <row r="150" spans="43:44" x14ac:dyDescent="0.2">
      <c r="AQ150" s="318"/>
      <c r="AR150" s="318"/>
    </row>
    <row r="151" spans="43:44" x14ac:dyDescent="0.2">
      <c r="AQ151" s="318"/>
      <c r="AR151" s="318"/>
    </row>
    <row r="152" spans="43:44" x14ac:dyDescent="0.2">
      <c r="AQ152" s="318"/>
      <c r="AR152" s="318"/>
    </row>
    <row r="153" spans="43:44" x14ac:dyDescent="0.2">
      <c r="AQ153" s="318"/>
      <c r="AR153" s="318"/>
    </row>
    <row r="154" spans="43:44" x14ac:dyDescent="0.2">
      <c r="AQ154" s="318"/>
      <c r="AR154" s="318"/>
    </row>
    <row r="155" spans="43:44" x14ac:dyDescent="0.2">
      <c r="AQ155" s="318"/>
      <c r="AR155" s="318"/>
    </row>
    <row r="156" spans="43:44" x14ac:dyDescent="0.2">
      <c r="AQ156" s="318"/>
      <c r="AR156" s="318"/>
    </row>
    <row r="157" spans="43:44" x14ac:dyDescent="0.2">
      <c r="AQ157" s="318"/>
      <c r="AR157" s="318"/>
    </row>
    <row r="158" spans="43:44" x14ac:dyDescent="0.2">
      <c r="AQ158" s="318"/>
      <c r="AR158" s="318"/>
    </row>
    <row r="159" spans="43:44" x14ac:dyDescent="0.2">
      <c r="AQ159" s="318"/>
      <c r="AR159" s="318"/>
    </row>
    <row r="160" spans="43:44" x14ac:dyDescent="0.2">
      <c r="AQ160" s="318"/>
      <c r="AR160" s="318"/>
    </row>
    <row r="161" spans="43:44" x14ac:dyDescent="0.2">
      <c r="AQ161" s="318"/>
      <c r="AR161" s="318"/>
    </row>
  </sheetData>
  <mergeCells count="24">
    <mergeCell ref="B26:B30"/>
    <mergeCell ref="B31:H31"/>
    <mergeCell ref="B32:B36"/>
    <mergeCell ref="B37:B41"/>
    <mergeCell ref="B5:H5"/>
    <mergeCell ref="B6:B10"/>
    <mergeCell ref="B11:B15"/>
    <mergeCell ref="B16:B20"/>
    <mergeCell ref="B88:H88"/>
    <mergeCell ref="B89:B93"/>
    <mergeCell ref="B94:B98"/>
    <mergeCell ref="B99:B103"/>
    <mergeCell ref="K3:P3"/>
    <mergeCell ref="B67:B71"/>
    <mergeCell ref="B72:H72"/>
    <mergeCell ref="B73:B77"/>
    <mergeCell ref="B78:B82"/>
    <mergeCell ref="B83:B87"/>
    <mergeCell ref="B42:B46"/>
    <mergeCell ref="B47:B51"/>
    <mergeCell ref="B52:B56"/>
    <mergeCell ref="B57:B61"/>
    <mergeCell ref="B62:B66"/>
    <mergeCell ref="B21:B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77"/>
  <sheetViews>
    <sheetView zoomScale="70" zoomScaleNormal="70" workbookViewId="0">
      <selection activeCell="H55" sqref="H55"/>
    </sheetView>
  </sheetViews>
  <sheetFormatPr defaultRowHeight="12.75" x14ac:dyDescent="0.25"/>
  <cols>
    <col min="1" max="2" width="9.140625" style="1"/>
    <col min="3" max="3" width="10.42578125" style="1" customWidth="1"/>
    <col min="4" max="4" width="10.5703125" style="1" customWidth="1"/>
    <col min="5" max="5" width="9.140625" style="1"/>
    <col min="6" max="6" width="10.5703125" style="1" customWidth="1"/>
    <col min="7" max="7" width="9.5703125" style="1" customWidth="1"/>
    <col min="8" max="8" width="9.28515625" style="1" customWidth="1"/>
    <col min="9" max="9" width="10.5703125" style="1" customWidth="1"/>
    <col min="10" max="10" width="4.5703125" style="1" bestFit="1" customWidth="1"/>
    <col min="11" max="11" width="6.140625" style="1" bestFit="1" customWidth="1"/>
    <col min="12" max="12" width="6.42578125" style="1" bestFit="1" customWidth="1"/>
    <col min="13" max="13" width="6.7109375" style="1" bestFit="1" customWidth="1"/>
    <col min="14" max="14" width="12.7109375" style="1" bestFit="1" customWidth="1"/>
    <col min="15" max="15" width="4.140625" style="1" bestFit="1" customWidth="1"/>
    <col min="16" max="16" width="6.5703125" style="1" bestFit="1" customWidth="1"/>
    <col min="17" max="17" width="7.42578125" style="1" bestFit="1" customWidth="1"/>
    <col min="18" max="18" width="8.42578125" style="1" bestFit="1" customWidth="1"/>
    <col min="19" max="16384" width="9.140625" style="1"/>
  </cols>
  <sheetData>
    <row r="2" spans="2:27" x14ac:dyDescent="0.25">
      <c r="B2" s="332" t="s">
        <v>44</v>
      </c>
      <c r="C2" s="332"/>
      <c r="D2" s="332"/>
      <c r="E2" s="3" t="s">
        <v>45</v>
      </c>
      <c r="F2" s="3" t="s">
        <v>46</v>
      </c>
      <c r="G2" s="3" t="s">
        <v>47</v>
      </c>
    </row>
    <row r="3" spans="2:27" ht="32.25" customHeight="1" x14ac:dyDescent="0.25">
      <c r="B3" s="332" t="s">
        <v>48</v>
      </c>
      <c r="C3" s="332"/>
      <c r="D3" s="332"/>
      <c r="E3" s="336" t="s">
        <v>49</v>
      </c>
      <c r="F3" s="336"/>
      <c r="G3" s="336"/>
    </row>
    <row r="4" spans="2:27" x14ac:dyDescent="0.25">
      <c r="B4" s="1" t="s">
        <v>50</v>
      </c>
      <c r="E4" s="2">
        <v>20</v>
      </c>
      <c r="F4" s="2" t="s">
        <v>51</v>
      </c>
      <c r="G4" s="2" t="s">
        <v>52</v>
      </c>
    </row>
    <row r="5" spans="2:27" x14ac:dyDescent="0.25">
      <c r="B5" s="332" t="s">
        <v>53</v>
      </c>
      <c r="C5" s="332"/>
      <c r="D5" s="332"/>
      <c r="E5" s="2">
        <v>5</v>
      </c>
      <c r="F5" s="2" t="s">
        <v>57</v>
      </c>
      <c r="G5" s="2" t="s">
        <v>54</v>
      </c>
    </row>
    <row r="6" spans="2:27" x14ac:dyDescent="0.25">
      <c r="B6" s="332" t="s">
        <v>55</v>
      </c>
      <c r="C6" s="332"/>
      <c r="D6" s="332"/>
      <c r="E6" s="2">
        <v>3</v>
      </c>
      <c r="F6" s="2" t="s">
        <v>58</v>
      </c>
      <c r="G6" s="2" t="s">
        <v>59</v>
      </c>
    </row>
    <row r="7" spans="2:27" x14ac:dyDescent="0.25">
      <c r="B7" s="332" t="s">
        <v>56</v>
      </c>
      <c r="C7" s="332"/>
      <c r="D7" s="332"/>
      <c r="E7" s="332"/>
      <c r="F7" s="332"/>
      <c r="G7" s="332"/>
    </row>
    <row r="8" spans="2:27" ht="13.5" thickBot="1" x14ac:dyDescent="0.3"/>
    <row r="9" spans="2:27" ht="52.5" x14ac:dyDescent="0.25">
      <c r="B9" s="230" t="s">
        <v>42</v>
      </c>
      <c r="C9" s="231" t="s">
        <v>20</v>
      </c>
      <c r="D9" s="231" t="s">
        <v>40</v>
      </c>
      <c r="E9" s="231" t="s">
        <v>21</v>
      </c>
      <c r="F9" s="231" t="s">
        <v>22</v>
      </c>
      <c r="G9" s="231" t="s">
        <v>41</v>
      </c>
      <c r="H9" s="232" t="s">
        <v>23</v>
      </c>
    </row>
    <row r="10" spans="2:27" x14ac:dyDescent="0.25">
      <c r="B10" s="8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10" t="s">
        <v>30</v>
      </c>
    </row>
    <row r="11" spans="2:27" ht="13.5" thickBot="1" x14ac:dyDescent="0.3">
      <c r="B11" s="11"/>
      <c r="C11" s="12"/>
      <c r="D11" s="12" t="s">
        <v>31</v>
      </c>
      <c r="E11" s="12" t="s">
        <v>6</v>
      </c>
      <c r="F11" s="12" t="s">
        <v>32</v>
      </c>
      <c r="G11" s="12" t="s">
        <v>33</v>
      </c>
      <c r="H11" s="13" t="s">
        <v>34</v>
      </c>
      <c r="J11" s="331" t="s">
        <v>66</v>
      </c>
      <c r="K11" s="331"/>
      <c r="L11" s="331"/>
      <c r="M11" s="331"/>
      <c r="T11" s="332" t="s">
        <v>67</v>
      </c>
      <c r="U11" s="332"/>
      <c r="V11" s="332"/>
      <c r="W11" s="332"/>
      <c r="X11" s="332"/>
      <c r="Y11" s="332"/>
      <c r="Z11" s="332"/>
      <c r="AA11" s="332"/>
    </row>
    <row r="12" spans="2:27" ht="30" customHeight="1" thickTop="1" thickBot="1" x14ac:dyDescent="0.3">
      <c r="B12" s="333" t="s">
        <v>19</v>
      </c>
      <c r="C12" s="334"/>
      <c r="D12" s="334"/>
      <c r="E12" s="334"/>
      <c r="F12" s="334"/>
      <c r="G12" s="334"/>
      <c r="H12" s="335"/>
    </row>
    <row r="13" spans="2:27" x14ac:dyDescent="0.25">
      <c r="B13" s="325">
        <v>1</v>
      </c>
      <c r="C13" s="14" t="s">
        <v>35</v>
      </c>
      <c r="D13" s="15">
        <v>11.171512878746547</v>
      </c>
      <c r="E13" s="16">
        <v>27.032499999999999</v>
      </c>
      <c r="F13" s="16">
        <v>0.5</v>
      </c>
      <c r="G13" s="16">
        <v>34.058815781283158</v>
      </c>
      <c r="H13" s="17">
        <v>15</v>
      </c>
      <c r="J13" s="4" t="s">
        <v>26</v>
      </c>
      <c r="K13" s="4" t="s">
        <v>60</v>
      </c>
      <c r="L13" s="4" t="s">
        <v>61</v>
      </c>
      <c r="M13" s="4" t="s">
        <v>62</v>
      </c>
      <c r="N13" s="4" t="s">
        <v>63</v>
      </c>
      <c r="O13" s="4" t="s">
        <v>27</v>
      </c>
      <c r="P13" s="4"/>
      <c r="Q13" s="4" t="s">
        <v>64</v>
      </c>
      <c r="R13" s="4" t="s">
        <v>65</v>
      </c>
    </row>
    <row r="14" spans="2:27" x14ac:dyDescent="0.25">
      <c r="B14" s="326"/>
      <c r="C14" s="18" t="s">
        <v>36</v>
      </c>
      <c r="D14" s="15">
        <v>17.107673716785694</v>
      </c>
      <c r="E14" s="19">
        <v>15.774900000000001</v>
      </c>
      <c r="F14" s="19">
        <v>0.5</v>
      </c>
      <c r="G14" s="16">
        <v>19.875128569986636</v>
      </c>
      <c r="H14" s="20">
        <v>18</v>
      </c>
      <c r="J14" s="30">
        <v>3</v>
      </c>
      <c r="K14" s="1">
        <v>393.28</v>
      </c>
      <c r="L14" s="28">
        <f>J14/K14</f>
        <v>7.6281529698942231E-3</v>
      </c>
      <c r="M14" s="28">
        <f>1/0.9</f>
        <v>1.1111111111111112</v>
      </c>
      <c r="N14" s="28">
        <f>L14^M14</f>
        <v>4.4374416918943156E-3</v>
      </c>
      <c r="O14" s="1">
        <v>5</v>
      </c>
      <c r="P14" s="28">
        <f>N14*O14</f>
        <v>2.2187208459471579E-2</v>
      </c>
      <c r="Q14" s="28">
        <f>P14^2</f>
        <v>4.9227221922404721E-4</v>
      </c>
      <c r="R14" s="29">
        <f>Q14</f>
        <v>4.9227221922404721E-4</v>
      </c>
    </row>
    <row r="15" spans="2:27" x14ac:dyDescent="0.25">
      <c r="B15" s="326"/>
      <c r="C15" s="18" t="s">
        <v>37</v>
      </c>
      <c r="D15" s="19" t="s">
        <v>16</v>
      </c>
      <c r="E15" s="19">
        <v>4.3582999999999998</v>
      </c>
      <c r="F15" s="19">
        <v>0.5</v>
      </c>
      <c r="G15" s="16">
        <v>5.4911139117568251</v>
      </c>
      <c r="H15" s="20">
        <v>19</v>
      </c>
      <c r="J15" s="30">
        <v>3</v>
      </c>
      <c r="K15" s="1">
        <v>393.28</v>
      </c>
      <c r="L15" s="28">
        <f t="shared" ref="L15:L77" si="0">J15/K15</f>
        <v>7.6281529698942231E-3</v>
      </c>
      <c r="M15" s="28">
        <f t="shared" ref="M15:M77" si="1">1/0.9</f>
        <v>1.1111111111111112</v>
      </c>
      <c r="N15" s="28">
        <f t="shared" ref="N15:N77" si="2">L15^M15</f>
        <v>4.4374416918943156E-3</v>
      </c>
      <c r="O15" s="1">
        <v>10</v>
      </c>
      <c r="P15" s="28">
        <f t="shared" ref="P15:P77" si="3">N15*O15</f>
        <v>4.4374416918943158E-2</v>
      </c>
      <c r="Q15" s="28">
        <f t="shared" ref="Q15:Q77" si="4">P15^2</f>
        <v>1.9690888768961888E-3</v>
      </c>
      <c r="R15" s="29">
        <f t="shared" ref="R15:R77" si="5">Q15</f>
        <v>1.9690888768961888E-3</v>
      </c>
    </row>
    <row r="16" spans="2:27" x14ac:dyDescent="0.25">
      <c r="B16" s="326"/>
      <c r="C16" s="18" t="s">
        <v>38</v>
      </c>
      <c r="D16" s="15">
        <v>16.204153788458072</v>
      </c>
      <c r="E16" s="19">
        <v>15.44</v>
      </c>
      <c r="F16" s="19">
        <v>0.5</v>
      </c>
      <c r="G16" s="16">
        <v>19.453181010376841</v>
      </c>
      <c r="H16" s="20">
        <v>15</v>
      </c>
      <c r="J16" s="30">
        <v>3</v>
      </c>
      <c r="K16" s="1">
        <v>393.28</v>
      </c>
      <c r="L16" s="28">
        <f t="shared" si="0"/>
        <v>7.6281529698942231E-3</v>
      </c>
      <c r="M16" s="28">
        <f t="shared" si="1"/>
        <v>1.1111111111111112</v>
      </c>
      <c r="N16" s="28">
        <f t="shared" si="2"/>
        <v>4.4374416918943156E-3</v>
      </c>
      <c r="O16" s="1">
        <v>20</v>
      </c>
      <c r="P16" s="28">
        <f t="shared" si="3"/>
        <v>8.8748833837886315E-2</v>
      </c>
      <c r="Q16" s="28">
        <f t="shared" si="4"/>
        <v>7.8763555075847553E-3</v>
      </c>
      <c r="R16" s="29">
        <f t="shared" si="5"/>
        <v>7.8763555075847553E-3</v>
      </c>
    </row>
    <row r="17" spans="2:18" ht="13.5" thickBot="1" x14ac:dyDescent="0.3">
      <c r="B17" s="327"/>
      <c r="C17" s="21" t="s">
        <v>39</v>
      </c>
      <c r="D17" s="22">
        <v>9.9532356548009044</v>
      </c>
      <c r="E17" s="23">
        <v>29.6663</v>
      </c>
      <c r="F17" s="23">
        <v>0.5</v>
      </c>
      <c r="G17" s="22">
        <v>37.37719584249627</v>
      </c>
      <c r="H17" s="24">
        <v>30</v>
      </c>
      <c r="J17" s="30">
        <v>3</v>
      </c>
      <c r="K17" s="1">
        <v>393.28</v>
      </c>
      <c r="L17" s="28">
        <f t="shared" si="0"/>
        <v>7.6281529698942231E-3</v>
      </c>
      <c r="M17" s="28">
        <f t="shared" si="1"/>
        <v>1.1111111111111112</v>
      </c>
      <c r="N17" s="28">
        <f t="shared" si="2"/>
        <v>4.4374416918943156E-3</v>
      </c>
      <c r="O17" s="1">
        <v>50</v>
      </c>
      <c r="P17" s="28">
        <f t="shared" si="3"/>
        <v>0.22187208459471577</v>
      </c>
      <c r="Q17" s="28">
        <f t="shared" si="4"/>
        <v>4.922722192240471E-2</v>
      </c>
      <c r="R17" s="29">
        <f t="shared" si="5"/>
        <v>4.922722192240471E-2</v>
      </c>
    </row>
    <row r="18" spans="2:18" x14ac:dyDescent="0.25">
      <c r="B18" s="325">
        <v>2</v>
      </c>
      <c r="C18" s="14" t="s">
        <v>13</v>
      </c>
      <c r="D18" s="15">
        <v>23.77275962104526</v>
      </c>
      <c r="E18" s="16">
        <v>26.649899999999999</v>
      </c>
      <c r="F18" s="16">
        <v>1.25</v>
      </c>
      <c r="G18" s="16">
        <v>24.739575651379436</v>
      </c>
      <c r="H18" s="17">
        <v>13</v>
      </c>
      <c r="J18" s="30">
        <v>3</v>
      </c>
      <c r="K18" s="1">
        <v>393.28</v>
      </c>
      <c r="L18" s="28">
        <f t="shared" si="0"/>
        <v>7.6281529698942231E-3</v>
      </c>
      <c r="M18" s="28">
        <f t="shared" si="1"/>
        <v>1.1111111111111112</v>
      </c>
      <c r="N18" s="28">
        <f t="shared" si="2"/>
        <v>4.4374416918943156E-3</v>
      </c>
      <c r="O18" s="1">
        <v>100</v>
      </c>
      <c r="P18" s="28">
        <f t="shared" si="3"/>
        <v>0.44374416918943155</v>
      </c>
      <c r="Q18" s="28">
        <f t="shared" si="4"/>
        <v>0.19690888768961884</v>
      </c>
      <c r="R18" s="29">
        <f t="shared" si="5"/>
        <v>0.19690888768961884</v>
      </c>
    </row>
    <row r="19" spans="2:18" x14ac:dyDescent="0.25">
      <c r="B19" s="326"/>
      <c r="C19" s="18" t="s">
        <v>14</v>
      </c>
      <c r="D19" s="19" t="s">
        <v>16</v>
      </c>
      <c r="E19" s="19">
        <v>15.653</v>
      </c>
      <c r="F19" s="19">
        <v>1.25</v>
      </c>
      <c r="G19" s="16">
        <v>14.530958002508166</v>
      </c>
      <c r="H19" s="20">
        <v>12</v>
      </c>
      <c r="J19" s="30">
        <v>3</v>
      </c>
      <c r="K19" s="1">
        <v>393.28</v>
      </c>
      <c r="L19" s="28">
        <f t="shared" si="0"/>
        <v>7.6281529698942231E-3</v>
      </c>
      <c r="M19" s="28">
        <f t="shared" si="1"/>
        <v>1.1111111111111112</v>
      </c>
      <c r="N19" s="28">
        <f t="shared" si="2"/>
        <v>4.4374416918943156E-3</v>
      </c>
      <c r="O19" s="1">
        <v>150</v>
      </c>
      <c r="P19" s="28">
        <f t="shared" si="3"/>
        <v>0.66561625378414735</v>
      </c>
      <c r="Q19" s="28">
        <f t="shared" si="4"/>
        <v>0.44304499730164243</v>
      </c>
      <c r="R19" s="29">
        <f t="shared" si="5"/>
        <v>0.44304499730164243</v>
      </c>
    </row>
    <row r="20" spans="2:18" x14ac:dyDescent="0.25">
      <c r="B20" s="326"/>
      <c r="C20" s="18" t="s">
        <v>15</v>
      </c>
      <c r="D20" s="19" t="s">
        <v>16</v>
      </c>
      <c r="E20" s="19">
        <v>5.6780999999999997</v>
      </c>
      <c r="F20" s="19">
        <v>1.25</v>
      </c>
      <c r="G20" s="16">
        <v>5.2710811112273435</v>
      </c>
      <c r="H20" s="20">
        <v>15</v>
      </c>
      <c r="J20" s="30">
        <v>3</v>
      </c>
      <c r="K20" s="1">
        <v>393.28</v>
      </c>
      <c r="L20" s="28">
        <f t="shared" si="0"/>
        <v>7.6281529698942231E-3</v>
      </c>
      <c r="M20" s="28">
        <f t="shared" si="1"/>
        <v>1.1111111111111112</v>
      </c>
      <c r="N20" s="28">
        <f t="shared" si="2"/>
        <v>4.4374416918943156E-3</v>
      </c>
      <c r="O20" s="1">
        <v>200</v>
      </c>
      <c r="P20" s="28">
        <f t="shared" si="3"/>
        <v>0.8874883383788631</v>
      </c>
      <c r="Q20" s="28">
        <f t="shared" si="4"/>
        <v>0.78763555075847536</v>
      </c>
      <c r="R20" s="29">
        <f t="shared" si="5"/>
        <v>0.78763555075847536</v>
      </c>
    </row>
    <row r="21" spans="2:18" x14ac:dyDescent="0.25">
      <c r="B21" s="326"/>
      <c r="C21" s="18" t="s">
        <v>17</v>
      </c>
      <c r="D21" s="15">
        <v>39.66308107043627</v>
      </c>
      <c r="E21" s="19">
        <v>16.484300000000001</v>
      </c>
      <c r="F21" s="19">
        <v>1.25</v>
      </c>
      <c r="G21" s="16">
        <v>15.302668561984627</v>
      </c>
      <c r="H21" s="20">
        <v>12</v>
      </c>
      <c r="J21" s="30">
        <v>3</v>
      </c>
      <c r="K21" s="1">
        <v>393.28</v>
      </c>
      <c r="L21" s="28">
        <f t="shared" si="0"/>
        <v>7.6281529698942231E-3</v>
      </c>
      <c r="M21" s="28">
        <f t="shared" si="1"/>
        <v>1.1111111111111112</v>
      </c>
      <c r="N21" s="28">
        <f t="shared" si="2"/>
        <v>4.4374416918943156E-3</v>
      </c>
      <c r="O21" s="1">
        <v>250</v>
      </c>
      <c r="P21" s="28">
        <f t="shared" si="3"/>
        <v>1.109360422973579</v>
      </c>
      <c r="Q21" s="28">
        <f t="shared" si="4"/>
        <v>1.230680548060118</v>
      </c>
      <c r="R21" s="29">
        <f t="shared" si="5"/>
        <v>1.230680548060118</v>
      </c>
    </row>
    <row r="22" spans="2:18" ht="13.5" thickBot="1" x14ac:dyDescent="0.3">
      <c r="B22" s="327"/>
      <c r="C22" s="21" t="s">
        <v>18</v>
      </c>
      <c r="D22" s="22">
        <v>21.8659118264023</v>
      </c>
      <c r="E22" s="23">
        <v>30.459900000000001</v>
      </c>
      <c r="F22" s="23">
        <v>1.25</v>
      </c>
      <c r="G22" s="22">
        <v>28.276466342592375</v>
      </c>
      <c r="H22" s="24">
        <v>11</v>
      </c>
      <c r="J22" s="32">
        <v>5</v>
      </c>
      <c r="K22" s="1">
        <v>393.28</v>
      </c>
      <c r="L22" s="28">
        <f t="shared" si="0"/>
        <v>1.2713588283157039E-2</v>
      </c>
      <c r="M22" s="28">
        <f t="shared" si="1"/>
        <v>1.1111111111111112</v>
      </c>
      <c r="N22" s="28">
        <f t="shared" si="2"/>
        <v>7.827647683216362E-3</v>
      </c>
      <c r="O22" s="1">
        <v>5</v>
      </c>
      <c r="P22" s="28">
        <f t="shared" si="3"/>
        <v>3.9138238416081814E-2</v>
      </c>
      <c r="Q22" s="28">
        <f t="shared" si="4"/>
        <v>1.5318017063140623E-3</v>
      </c>
      <c r="R22" s="31">
        <f t="shared" si="5"/>
        <v>1.5318017063140623E-3</v>
      </c>
    </row>
    <row r="23" spans="2:18" x14ac:dyDescent="0.25">
      <c r="B23" s="325">
        <v>3</v>
      </c>
      <c r="C23" s="14" t="s">
        <v>13</v>
      </c>
      <c r="D23" s="15" t="s">
        <v>16</v>
      </c>
      <c r="E23" s="16">
        <v>12.2392</v>
      </c>
      <c r="F23" s="16">
        <v>1</v>
      </c>
      <c r="G23" s="16">
        <v>12.2392</v>
      </c>
      <c r="H23" s="17">
        <v>11</v>
      </c>
      <c r="J23" s="32">
        <v>5</v>
      </c>
      <c r="K23" s="1">
        <v>393.28</v>
      </c>
      <c r="L23" s="28">
        <f t="shared" si="0"/>
        <v>1.2713588283157039E-2</v>
      </c>
      <c r="M23" s="28">
        <f t="shared" si="1"/>
        <v>1.1111111111111112</v>
      </c>
      <c r="N23" s="28">
        <f t="shared" si="2"/>
        <v>7.827647683216362E-3</v>
      </c>
      <c r="O23" s="1">
        <v>10</v>
      </c>
      <c r="P23" s="28">
        <f t="shared" si="3"/>
        <v>7.8276476832163627E-2</v>
      </c>
      <c r="Q23" s="28">
        <f t="shared" si="4"/>
        <v>6.1272068252562492E-3</v>
      </c>
      <c r="R23" s="31">
        <f t="shared" si="5"/>
        <v>6.1272068252562492E-3</v>
      </c>
    </row>
    <row r="24" spans="2:18" x14ac:dyDescent="0.25">
      <c r="B24" s="326"/>
      <c r="C24" s="18" t="s">
        <v>14</v>
      </c>
      <c r="D24" s="19" t="s">
        <v>16</v>
      </c>
      <c r="E24" s="19">
        <v>4.8757000000000001</v>
      </c>
      <c r="F24" s="19">
        <v>1</v>
      </c>
      <c r="G24" s="16">
        <v>4.8757000000000001</v>
      </c>
      <c r="H24" s="20">
        <v>23</v>
      </c>
      <c r="J24" s="32">
        <v>5</v>
      </c>
      <c r="K24" s="1">
        <v>393.28</v>
      </c>
      <c r="L24" s="28">
        <f t="shared" si="0"/>
        <v>1.2713588283157039E-2</v>
      </c>
      <c r="M24" s="28">
        <f t="shared" si="1"/>
        <v>1.1111111111111112</v>
      </c>
      <c r="N24" s="28">
        <f t="shared" si="2"/>
        <v>7.827647683216362E-3</v>
      </c>
      <c r="O24" s="1">
        <v>20</v>
      </c>
      <c r="P24" s="28">
        <f t="shared" si="3"/>
        <v>0.15655295366432725</v>
      </c>
      <c r="Q24" s="28">
        <f t="shared" si="4"/>
        <v>2.4508827301024997E-2</v>
      </c>
      <c r="R24" s="31">
        <f t="shared" si="5"/>
        <v>2.4508827301024997E-2</v>
      </c>
    </row>
    <row r="25" spans="2:18" x14ac:dyDescent="0.25">
      <c r="B25" s="326"/>
      <c r="C25" s="18" t="s">
        <v>15</v>
      </c>
      <c r="D25" s="19" t="s">
        <v>16</v>
      </c>
      <c r="E25" s="19">
        <v>16.279</v>
      </c>
      <c r="F25" s="19">
        <v>1</v>
      </c>
      <c r="G25" s="16">
        <v>16.279</v>
      </c>
      <c r="H25" s="20">
        <v>12</v>
      </c>
      <c r="J25" s="32">
        <v>5</v>
      </c>
      <c r="K25" s="1">
        <v>393.28</v>
      </c>
      <c r="L25" s="28">
        <f t="shared" si="0"/>
        <v>1.2713588283157039E-2</v>
      </c>
      <c r="M25" s="28">
        <f t="shared" si="1"/>
        <v>1.1111111111111112</v>
      </c>
      <c r="N25" s="28">
        <f t="shared" si="2"/>
        <v>7.827647683216362E-3</v>
      </c>
      <c r="O25" s="1">
        <v>50</v>
      </c>
      <c r="P25" s="28">
        <f t="shared" si="3"/>
        <v>0.39138238416081811</v>
      </c>
      <c r="Q25" s="28">
        <f t="shared" si="4"/>
        <v>0.15318017063140621</v>
      </c>
      <c r="R25" s="31">
        <f t="shared" si="5"/>
        <v>0.15318017063140621</v>
      </c>
    </row>
    <row r="26" spans="2:18" x14ac:dyDescent="0.25">
      <c r="B26" s="326"/>
      <c r="C26" s="18" t="s">
        <v>17</v>
      </c>
      <c r="D26" s="15">
        <v>23.503395499374129</v>
      </c>
      <c r="E26" s="19">
        <v>30.624700000000001</v>
      </c>
      <c r="F26" s="19">
        <v>1</v>
      </c>
      <c r="G26" s="16">
        <v>30.624700000000001</v>
      </c>
      <c r="H26" s="20">
        <v>11</v>
      </c>
      <c r="J26" s="32">
        <v>5</v>
      </c>
      <c r="K26" s="1">
        <v>393.28</v>
      </c>
      <c r="L26" s="28">
        <f t="shared" si="0"/>
        <v>1.2713588283157039E-2</v>
      </c>
      <c r="M26" s="28">
        <f t="shared" si="1"/>
        <v>1.1111111111111112</v>
      </c>
      <c r="N26" s="28">
        <f t="shared" si="2"/>
        <v>7.827647683216362E-3</v>
      </c>
      <c r="O26" s="1">
        <v>100</v>
      </c>
      <c r="P26" s="28">
        <f t="shared" si="3"/>
        <v>0.78276476832163622</v>
      </c>
      <c r="Q26" s="28">
        <f t="shared" si="4"/>
        <v>0.61272068252562484</v>
      </c>
      <c r="R26" s="31">
        <f t="shared" si="5"/>
        <v>0.61272068252562484</v>
      </c>
    </row>
    <row r="27" spans="2:18" ht="13.5" thickBot="1" x14ac:dyDescent="0.3">
      <c r="B27" s="327"/>
      <c r="C27" s="21" t="s">
        <v>18</v>
      </c>
      <c r="D27" s="22">
        <v>14.439864957817299</v>
      </c>
      <c r="E27" s="23">
        <v>44.971699999999998</v>
      </c>
      <c r="F27" s="23">
        <v>1</v>
      </c>
      <c r="G27" s="22">
        <v>44.971699999999998</v>
      </c>
      <c r="H27" s="24">
        <v>11</v>
      </c>
      <c r="J27" s="32">
        <v>5</v>
      </c>
      <c r="K27" s="1">
        <v>393.28</v>
      </c>
      <c r="L27" s="28">
        <f t="shared" si="0"/>
        <v>1.2713588283157039E-2</v>
      </c>
      <c r="M27" s="28">
        <f t="shared" si="1"/>
        <v>1.1111111111111112</v>
      </c>
      <c r="N27" s="28">
        <f t="shared" si="2"/>
        <v>7.827647683216362E-3</v>
      </c>
      <c r="O27" s="1">
        <v>150</v>
      </c>
      <c r="P27" s="28">
        <f t="shared" si="3"/>
        <v>1.1741471524824543</v>
      </c>
      <c r="Q27" s="28">
        <f t="shared" si="4"/>
        <v>1.3786215356826557</v>
      </c>
      <c r="R27" s="31">
        <f t="shared" si="5"/>
        <v>1.3786215356826557</v>
      </c>
    </row>
    <row r="28" spans="2:18" x14ac:dyDescent="0.25">
      <c r="B28" s="325">
        <v>4</v>
      </c>
      <c r="C28" s="14" t="s">
        <v>13</v>
      </c>
      <c r="D28" s="15">
        <v>36.772000217556837</v>
      </c>
      <c r="E28" s="16">
        <v>19.695399999999999</v>
      </c>
      <c r="F28" s="16">
        <v>1</v>
      </c>
      <c r="G28" s="16">
        <v>19.695399999999999</v>
      </c>
      <c r="H28" s="17">
        <v>13</v>
      </c>
      <c r="J28" s="32">
        <v>5</v>
      </c>
      <c r="K28" s="1">
        <v>393.28</v>
      </c>
      <c r="L28" s="28">
        <f t="shared" si="0"/>
        <v>1.2713588283157039E-2</v>
      </c>
      <c r="M28" s="28">
        <f t="shared" si="1"/>
        <v>1.1111111111111112</v>
      </c>
      <c r="N28" s="28">
        <f t="shared" si="2"/>
        <v>7.827647683216362E-3</v>
      </c>
      <c r="O28" s="1">
        <v>200</v>
      </c>
      <c r="P28" s="28">
        <f t="shared" si="3"/>
        <v>1.5655295366432724</v>
      </c>
      <c r="Q28" s="28">
        <f t="shared" si="4"/>
        <v>2.4508827301024994</v>
      </c>
      <c r="R28" s="31">
        <f t="shared" si="5"/>
        <v>2.4508827301024994</v>
      </c>
    </row>
    <row r="29" spans="2:18" x14ac:dyDescent="0.25">
      <c r="B29" s="326"/>
      <c r="C29" s="18" t="s">
        <v>14</v>
      </c>
      <c r="D29" s="19" t="s">
        <v>16</v>
      </c>
      <c r="E29" s="19">
        <v>15.120699999999999</v>
      </c>
      <c r="F29" s="19">
        <v>1</v>
      </c>
      <c r="G29" s="16">
        <v>15.120699999999999</v>
      </c>
      <c r="H29" s="20">
        <v>19</v>
      </c>
      <c r="J29" s="32">
        <v>5</v>
      </c>
      <c r="K29" s="1">
        <v>393.28</v>
      </c>
      <c r="L29" s="28">
        <f t="shared" si="0"/>
        <v>1.2713588283157039E-2</v>
      </c>
      <c r="M29" s="28">
        <f t="shared" si="1"/>
        <v>1.1111111111111112</v>
      </c>
      <c r="N29" s="28">
        <f t="shared" si="2"/>
        <v>7.827647683216362E-3</v>
      </c>
      <c r="O29" s="1">
        <v>250</v>
      </c>
      <c r="P29" s="28">
        <f t="shared" si="3"/>
        <v>1.9569119208040906</v>
      </c>
      <c r="Q29" s="28">
        <f t="shared" si="4"/>
        <v>3.8295042657851552</v>
      </c>
      <c r="R29" s="31">
        <f t="shared" si="5"/>
        <v>3.8295042657851552</v>
      </c>
    </row>
    <row r="30" spans="2:18" x14ac:dyDescent="0.25">
      <c r="B30" s="326"/>
      <c r="C30" s="18" t="s">
        <v>15</v>
      </c>
      <c r="D30" s="15">
        <v>34.098973591590699</v>
      </c>
      <c r="E30" s="19">
        <v>20.878900000000002</v>
      </c>
      <c r="F30" s="19">
        <v>1</v>
      </c>
      <c r="G30" s="16">
        <v>20.878900000000002</v>
      </c>
      <c r="H30" s="20">
        <v>16</v>
      </c>
      <c r="J30" s="30">
        <v>8</v>
      </c>
      <c r="K30" s="1">
        <v>393.28</v>
      </c>
      <c r="L30" s="28">
        <f t="shared" si="0"/>
        <v>2.0341741253051264E-2</v>
      </c>
      <c r="M30" s="28">
        <f t="shared" si="1"/>
        <v>1.1111111111111112</v>
      </c>
      <c r="N30" s="28">
        <f t="shared" si="2"/>
        <v>1.3195664068665861E-2</v>
      </c>
      <c r="O30" s="1">
        <v>5</v>
      </c>
      <c r="P30" s="28">
        <f t="shared" si="3"/>
        <v>6.5978320343329303E-2</v>
      </c>
      <c r="Q30" s="28">
        <f t="shared" si="4"/>
        <v>4.353138755326981E-3</v>
      </c>
      <c r="R30" s="29">
        <f t="shared" si="5"/>
        <v>4.353138755326981E-3</v>
      </c>
    </row>
    <row r="31" spans="2:18" x14ac:dyDescent="0.25">
      <c r="B31" s="326"/>
      <c r="C31" s="18" t="s">
        <v>17</v>
      </c>
      <c r="D31" s="15">
        <v>19.214432075916267</v>
      </c>
      <c r="E31" s="19">
        <v>32.692700000000002</v>
      </c>
      <c r="F31" s="19">
        <v>1</v>
      </c>
      <c r="G31" s="16">
        <v>32.692700000000002</v>
      </c>
      <c r="H31" s="20">
        <v>11</v>
      </c>
      <c r="J31" s="30">
        <v>8</v>
      </c>
      <c r="K31" s="1">
        <v>393.28</v>
      </c>
      <c r="L31" s="28">
        <f t="shared" si="0"/>
        <v>2.0341741253051264E-2</v>
      </c>
      <c r="M31" s="28">
        <f t="shared" si="1"/>
        <v>1.1111111111111112</v>
      </c>
      <c r="N31" s="28">
        <f t="shared" si="2"/>
        <v>1.3195664068665861E-2</v>
      </c>
      <c r="O31" s="1">
        <v>10</v>
      </c>
      <c r="P31" s="28">
        <f t="shared" si="3"/>
        <v>0.13195664068665861</v>
      </c>
      <c r="Q31" s="28">
        <f t="shared" si="4"/>
        <v>1.7412555021307924E-2</v>
      </c>
      <c r="R31" s="29">
        <f t="shared" si="5"/>
        <v>1.7412555021307924E-2</v>
      </c>
    </row>
    <row r="32" spans="2:18" ht="13.5" thickBot="1" x14ac:dyDescent="0.3">
      <c r="B32" s="327"/>
      <c r="C32" s="21" t="s">
        <v>18</v>
      </c>
      <c r="D32" s="22">
        <v>14.5106478146222</v>
      </c>
      <c r="E32" s="23">
        <v>46.0961</v>
      </c>
      <c r="F32" s="23">
        <v>1</v>
      </c>
      <c r="G32" s="22">
        <v>46.0961</v>
      </c>
      <c r="H32" s="24">
        <v>11</v>
      </c>
      <c r="J32" s="30">
        <v>8</v>
      </c>
      <c r="K32" s="1">
        <v>393.28</v>
      </c>
      <c r="L32" s="28">
        <f t="shared" si="0"/>
        <v>2.0341741253051264E-2</v>
      </c>
      <c r="M32" s="28">
        <f t="shared" si="1"/>
        <v>1.1111111111111112</v>
      </c>
      <c r="N32" s="28">
        <f t="shared" si="2"/>
        <v>1.3195664068665861E-2</v>
      </c>
      <c r="O32" s="1">
        <v>20</v>
      </c>
      <c r="P32" s="28">
        <f t="shared" si="3"/>
        <v>0.26391328137331721</v>
      </c>
      <c r="Q32" s="28">
        <f t="shared" si="4"/>
        <v>6.9650220085231695E-2</v>
      </c>
      <c r="R32" s="29">
        <f t="shared" si="5"/>
        <v>6.9650220085231695E-2</v>
      </c>
    </row>
    <row r="33" spans="2:18" x14ac:dyDescent="0.25">
      <c r="B33" s="325">
        <v>5</v>
      </c>
      <c r="C33" s="14" t="s">
        <v>13</v>
      </c>
      <c r="D33" s="15">
        <v>13.320108858414033</v>
      </c>
      <c r="E33" s="16">
        <v>37.764400000000002</v>
      </c>
      <c r="F33" s="16">
        <v>1</v>
      </c>
      <c r="G33" s="16">
        <v>37.764400000000002</v>
      </c>
      <c r="H33" s="17">
        <v>13</v>
      </c>
      <c r="J33" s="30">
        <v>8</v>
      </c>
      <c r="K33" s="1">
        <v>393.28</v>
      </c>
      <c r="L33" s="28">
        <f t="shared" si="0"/>
        <v>2.0341741253051264E-2</v>
      </c>
      <c r="M33" s="28">
        <f t="shared" si="1"/>
        <v>1.1111111111111112</v>
      </c>
      <c r="N33" s="28">
        <f t="shared" si="2"/>
        <v>1.3195664068665861E-2</v>
      </c>
      <c r="O33" s="1">
        <v>50</v>
      </c>
      <c r="P33" s="28">
        <f t="shared" si="3"/>
        <v>0.659783203433293</v>
      </c>
      <c r="Q33" s="28">
        <f t="shared" si="4"/>
        <v>0.43531387553269807</v>
      </c>
      <c r="R33" s="29">
        <f t="shared" si="5"/>
        <v>0.43531387553269807</v>
      </c>
    </row>
    <row r="34" spans="2:18" x14ac:dyDescent="0.25">
      <c r="B34" s="326"/>
      <c r="C34" s="18" t="s">
        <v>14</v>
      </c>
      <c r="D34" s="15">
        <v>20.068333264125346</v>
      </c>
      <c r="E34" s="19">
        <v>35.122700000000002</v>
      </c>
      <c r="F34" s="19">
        <v>1</v>
      </c>
      <c r="G34" s="16">
        <v>35.122700000000002</v>
      </c>
      <c r="H34" s="20">
        <v>14</v>
      </c>
      <c r="J34" s="30">
        <v>8</v>
      </c>
      <c r="K34" s="1">
        <v>393.28</v>
      </c>
      <c r="L34" s="28">
        <f t="shared" si="0"/>
        <v>2.0341741253051264E-2</v>
      </c>
      <c r="M34" s="28">
        <f t="shared" si="1"/>
        <v>1.1111111111111112</v>
      </c>
      <c r="N34" s="28">
        <f t="shared" si="2"/>
        <v>1.3195664068665861E-2</v>
      </c>
      <c r="O34" s="1">
        <v>100</v>
      </c>
      <c r="P34" s="28">
        <f t="shared" si="3"/>
        <v>1.319566406866586</v>
      </c>
      <c r="Q34" s="28">
        <f t="shared" si="4"/>
        <v>1.7412555021307923</v>
      </c>
      <c r="R34" s="29">
        <f t="shared" si="5"/>
        <v>1.7412555021307923</v>
      </c>
    </row>
    <row r="35" spans="2:18" x14ac:dyDescent="0.25">
      <c r="B35" s="326"/>
      <c r="C35" s="18" t="s">
        <v>15</v>
      </c>
      <c r="D35" s="15">
        <v>17.079042713220201</v>
      </c>
      <c r="E35" s="19">
        <v>37.509</v>
      </c>
      <c r="F35" s="19">
        <v>1</v>
      </c>
      <c r="G35" s="16">
        <v>37.509</v>
      </c>
      <c r="H35" s="20">
        <v>16</v>
      </c>
      <c r="J35" s="30">
        <v>8</v>
      </c>
      <c r="K35" s="1">
        <v>393.28</v>
      </c>
      <c r="L35" s="28">
        <f t="shared" si="0"/>
        <v>2.0341741253051264E-2</v>
      </c>
      <c r="M35" s="28">
        <f t="shared" si="1"/>
        <v>1.1111111111111112</v>
      </c>
      <c r="N35" s="28">
        <f t="shared" si="2"/>
        <v>1.3195664068665861E-2</v>
      </c>
      <c r="O35" s="1">
        <v>150</v>
      </c>
      <c r="P35" s="28">
        <f t="shared" si="3"/>
        <v>1.9793496102998791</v>
      </c>
      <c r="Q35" s="28">
        <f t="shared" si="4"/>
        <v>3.9178248797942832</v>
      </c>
      <c r="R35" s="29">
        <f t="shared" si="5"/>
        <v>3.9178248797942832</v>
      </c>
    </row>
    <row r="36" spans="2:18" x14ac:dyDescent="0.25">
      <c r="B36" s="326"/>
      <c r="C36" s="18" t="s">
        <v>17</v>
      </c>
      <c r="D36" s="15">
        <v>13.621402277298765</v>
      </c>
      <c r="E36" s="19">
        <v>44.719200000000001</v>
      </c>
      <c r="F36" s="19">
        <v>1</v>
      </c>
      <c r="G36" s="16">
        <v>44.719200000000001</v>
      </c>
      <c r="H36" s="20">
        <v>14</v>
      </c>
      <c r="J36" s="30">
        <v>8</v>
      </c>
      <c r="K36" s="1">
        <v>393.28</v>
      </c>
      <c r="L36" s="28">
        <f t="shared" si="0"/>
        <v>2.0341741253051264E-2</v>
      </c>
      <c r="M36" s="28">
        <f t="shared" si="1"/>
        <v>1.1111111111111112</v>
      </c>
      <c r="N36" s="28">
        <f t="shared" si="2"/>
        <v>1.3195664068665861E-2</v>
      </c>
      <c r="O36" s="1">
        <v>200</v>
      </c>
      <c r="P36" s="28">
        <f t="shared" si="3"/>
        <v>2.639132813733172</v>
      </c>
      <c r="Q36" s="28">
        <f t="shared" si="4"/>
        <v>6.9650220085231691</v>
      </c>
      <c r="R36" s="29">
        <f t="shared" si="5"/>
        <v>6.9650220085231691</v>
      </c>
    </row>
    <row r="37" spans="2:18" ht="13.5" thickBot="1" x14ac:dyDescent="0.3">
      <c r="B37" s="327"/>
      <c r="C37" s="21" t="s">
        <v>18</v>
      </c>
      <c r="D37" s="22">
        <v>9.2427593282525748</v>
      </c>
      <c r="E37" s="23">
        <v>55.020499999999998</v>
      </c>
      <c r="F37" s="23">
        <v>1</v>
      </c>
      <c r="G37" s="22">
        <v>55.020499999999998</v>
      </c>
      <c r="H37" s="24">
        <v>13</v>
      </c>
      <c r="J37" s="30">
        <v>8</v>
      </c>
      <c r="K37" s="1">
        <v>393.28</v>
      </c>
      <c r="L37" s="28">
        <f t="shared" si="0"/>
        <v>2.0341741253051264E-2</v>
      </c>
      <c r="M37" s="28">
        <f t="shared" si="1"/>
        <v>1.1111111111111112</v>
      </c>
      <c r="N37" s="28">
        <f t="shared" si="2"/>
        <v>1.3195664068665861E-2</v>
      </c>
      <c r="O37" s="1">
        <v>250</v>
      </c>
      <c r="P37" s="28">
        <f t="shared" si="3"/>
        <v>3.2989160171664653</v>
      </c>
      <c r="Q37" s="28">
        <f t="shared" si="4"/>
        <v>10.882846888317454</v>
      </c>
      <c r="R37" s="29">
        <f t="shared" si="5"/>
        <v>10.882846888317454</v>
      </c>
    </row>
    <row r="38" spans="2:18" x14ac:dyDescent="0.25">
      <c r="J38" s="32">
        <v>10</v>
      </c>
      <c r="K38" s="1">
        <v>393.28</v>
      </c>
      <c r="L38" s="28">
        <f t="shared" si="0"/>
        <v>2.5427176566314078E-2</v>
      </c>
      <c r="M38" s="28">
        <f t="shared" si="1"/>
        <v>1.1111111111111112</v>
      </c>
      <c r="N38" s="28">
        <f t="shared" si="2"/>
        <v>1.6908654225751264E-2</v>
      </c>
      <c r="O38" s="1">
        <v>5</v>
      </c>
      <c r="P38" s="28">
        <f t="shared" si="3"/>
        <v>8.4543271128756314E-2</v>
      </c>
      <c r="Q38" s="28">
        <f t="shared" si="4"/>
        <v>7.1475646931504011E-3</v>
      </c>
      <c r="R38" s="31">
        <f t="shared" si="5"/>
        <v>7.1475646931504011E-3</v>
      </c>
    </row>
    <row r="39" spans="2:18" x14ac:dyDescent="0.25">
      <c r="J39" s="32">
        <v>10</v>
      </c>
      <c r="K39" s="1">
        <v>393.28</v>
      </c>
      <c r="L39" s="28">
        <f t="shared" si="0"/>
        <v>2.5427176566314078E-2</v>
      </c>
      <c r="M39" s="28">
        <f t="shared" si="1"/>
        <v>1.1111111111111112</v>
      </c>
      <c r="N39" s="28">
        <f t="shared" si="2"/>
        <v>1.6908654225751264E-2</v>
      </c>
      <c r="O39" s="1">
        <v>10</v>
      </c>
      <c r="P39" s="28">
        <f t="shared" si="3"/>
        <v>0.16908654225751263</v>
      </c>
      <c r="Q39" s="28">
        <f t="shared" si="4"/>
        <v>2.8590258772601605E-2</v>
      </c>
      <c r="R39" s="31">
        <f t="shared" si="5"/>
        <v>2.8590258772601605E-2</v>
      </c>
    </row>
    <row r="40" spans="2:18" x14ac:dyDescent="0.25">
      <c r="J40" s="32">
        <v>10</v>
      </c>
      <c r="K40" s="1">
        <v>393.28</v>
      </c>
      <c r="L40" s="28">
        <f t="shared" si="0"/>
        <v>2.5427176566314078E-2</v>
      </c>
      <c r="M40" s="28">
        <f t="shared" si="1"/>
        <v>1.1111111111111112</v>
      </c>
      <c r="N40" s="28">
        <f t="shared" si="2"/>
        <v>1.6908654225751264E-2</v>
      </c>
      <c r="O40" s="1">
        <v>20</v>
      </c>
      <c r="P40" s="28">
        <f t="shared" si="3"/>
        <v>0.33817308451502526</v>
      </c>
      <c r="Q40" s="28">
        <f t="shared" si="4"/>
        <v>0.11436103509040642</v>
      </c>
      <c r="R40" s="31">
        <f t="shared" si="5"/>
        <v>0.11436103509040642</v>
      </c>
    </row>
    <row r="41" spans="2:18" x14ac:dyDescent="0.25">
      <c r="J41" s="32">
        <v>10</v>
      </c>
      <c r="K41" s="1">
        <v>393.28</v>
      </c>
      <c r="L41" s="28">
        <f t="shared" si="0"/>
        <v>2.5427176566314078E-2</v>
      </c>
      <c r="M41" s="28">
        <f t="shared" si="1"/>
        <v>1.1111111111111112</v>
      </c>
      <c r="N41" s="28">
        <f t="shared" si="2"/>
        <v>1.6908654225751264E-2</v>
      </c>
      <c r="O41" s="1">
        <v>50</v>
      </c>
      <c r="P41" s="28">
        <f t="shared" si="3"/>
        <v>0.84543271128756314</v>
      </c>
      <c r="Q41" s="28">
        <f t="shared" si="4"/>
        <v>0.71475646931504011</v>
      </c>
      <c r="R41" s="31">
        <f t="shared" si="5"/>
        <v>0.71475646931504011</v>
      </c>
    </row>
    <row r="42" spans="2:18" x14ac:dyDescent="0.25">
      <c r="J42" s="32">
        <v>10</v>
      </c>
      <c r="K42" s="1">
        <v>393.28</v>
      </c>
      <c r="L42" s="28">
        <f t="shared" si="0"/>
        <v>2.5427176566314078E-2</v>
      </c>
      <c r="M42" s="28">
        <f t="shared" si="1"/>
        <v>1.1111111111111112</v>
      </c>
      <c r="N42" s="28">
        <f t="shared" si="2"/>
        <v>1.6908654225751264E-2</v>
      </c>
      <c r="O42" s="1">
        <v>100</v>
      </c>
      <c r="P42" s="28">
        <f t="shared" si="3"/>
        <v>1.6908654225751263</v>
      </c>
      <c r="Q42" s="28">
        <f t="shared" si="4"/>
        <v>2.8590258772601604</v>
      </c>
      <c r="R42" s="31">
        <f t="shared" si="5"/>
        <v>2.8590258772601604</v>
      </c>
    </row>
    <row r="43" spans="2:18" x14ac:dyDescent="0.25">
      <c r="J43" s="32">
        <v>10</v>
      </c>
      <c r="K43" s="1">
        <v>393.28</v>
      </c>
      <c r="L43" s="28">
        <f t="shared" si="0"/>
        <v>2.5427176566314078E-2</v>
      </c>
      <c r="M43" s="28">
        <f t="shared" si="1"/>
        <v>1.1111111111111112</v>
      </c>
      <c r="N43" s="28">
        <f t="shared" si="2"/>
        <v>1.6908654225751264E-2</v>
      </c>
      <c r="O43" s="1">
        <v>150</v>
      </c>
      <c r="P43" s="28">
        <f t="shared" si="3"/>
        <v>2.5362981338626893</v>
      </c>
      <c r="Q43" s="28">
        <f t="shared" si="4"/>
        <v>6.4328082238353606</v>
      </c>
      <c r="R43" s="31">
        <f t="shared" si="5"/>
        <v>6.4328082238353606</v>
      </c>
    </row>
    <row r="44" spans="2:18" x14ac:dyDescent="0.25">
      <c r="J44" s="32">
        <v>10</v>
      </c>
      <c r="K44" s="1">
        <v>393.28</v>
      </c>
      <c r="L44" s="28">
        <f t="shared" si="0"/>
        <v>2.5427176566314078E-2</v>
      </c>
      <c r="M44" s="28">
        <f t="shared" si="1"/>
        <v>1.1111111111111112</v>
      </c>
      <c r="N44" s="28">
        <f t="shared" si="2"/>
        <v>1.6908654225751264E-2</v>
      </c>
      <c r="O44" s="1">
        <v>200</v>
      </c>
      <c r="P44" s="28">
        <f t="shared" si="3"/>
        <v>3.3817308451502526</v>
      </c>
      <c r="Q44" s="28">
        <f t="shared" si="4"/>
        <v>11.436103509040642</v>
      </c>
      <c r="R44" s="31">
        <f t="shared" si="5"/>
        <v>11.436103509040642</v>
      </c>
    </row>
    <row r="45" spans="2:18" x14ac:dyDescent="0.25">
      <c r="J45" s="32">
        <v>10</v>
      </c>
      <c r="K45" s="1">
        <v>393.28</v>
      </c>
      <c r="L45" s="28">
        <f t="shared" si="0"/>
        <v>2.5427176566314078E-2</v>
      </c>
      <c r="M45" s="28">
        <f t="shared" si="1"/>
        <v>1.1111111111111112</v>
      </c>
      <c r="N45" s="28">
        <f t="shared" si="2"/>
        <v>1.6908654225751264E-2</v>
      </c>
      <c r="O45" s="1">
        <v>250</v>
      </c>
      <c r="P45" s="28">
        <f t="shared" si="3"/>
        <v>4.2271635564378158</v>
      </c>
      <c r="Q45" s="28">
        <f t="shared" si="4"/>
        <v>17.868911732876004</v>
      </c>
      <c r="R45" s="31">
        <f t="shared" si="5"/>
        <v>17.868911732876004</v>
      </c>
    </row>
    <row r="46" spans="2:18" x14ac:dyDescent="0.25">
      <c r="J46" s="30">
        <v>15</v>
      </c>
      <c r="K46" s="1">
        <v>393.28</v>
      </c>
      <c r="L46" s="28">
        <f t="shared" si="0"/>
        <v>3.8140764849471119E-2</v>
      </c>
      <c r="M46" s="28">
        <f t="shared" si="1"/>
        <v>1.1111111111111112</v>
      </c>
      <c r="N46" s="28">
        <f t="shared" si="2"/>
        <v>2.653175618122287E-2</v>
      </c>
      <c r="O46" s="1">
        <v>5</v>
      </c>
      <c r="P46" s="28">
        <f t="shared" si="3"/>
        <v>0.13265878090611435</v>
      </c>
      <c r="Q46" s="28">
        <f t="shared" si="4"/>
        <v>1.7598352151496452E-2</v>
      </c>
      <c r="R46" s="29">
        <f t="shared" si="5"/>
        <v>1.7598352151496452E-2</v>
      </c>
    </row>
    <row r="47" spans="2:18" x14ac:dyDescent="0.25">
      <c r="J47" s="30">
        <v>15</v>
      </c>
      <c r="K47" s="1">
        <v>393.28</v>
      </c>
      <c r="L47" s="28">
        <f t="shared" si="0"/>
        <v>3.8140764849471119E-2</v>
      </c>
      <c r="M47" s="28">
        <f t="shared" si="1"/>
        <v>1.1111111111111112</v>
      </c>
      <c r="N47" s="28">
        <f t="shared" si="2"/>
        <v>2.653175618122287E-2</v>
      </c>
      <c r="O47" s="1">
        <v>10</v>
      </c>
      <c r="P47" s="28">
        <f t="shared" si="3"/>
        <v>0.26531756181222871</v>
      </c>
      <c r="Q47" s="28">
        <f t="shared" si="4"/>
        <v>7.0393408605985808E-2</v>
      </c>
      <c r="R47" s="29">
        <f t="shared" si="5"/>
        <v>7.0393408605985808E-2</v>
      </c>
    </row>
    <row r="48" spans="2:18" x14ac:dyDescent="0.25">
      <c r="J48" s="30">
        <v>15</v>
      </c>
      <c r="K48" s="1">
        <v>393.28</v>
      </c>
      <c r="L48" s="28">
        <f t="shared" si="0"/>
        <v>3.8140764849471119E-2</v>
      </c>
      <c r="M48" s="28">
        <f t="shared" si="1"/>
        <v>1.1111111111111112</v>
      </c>
      <c r="N48" s="28">
        <f t="shared" si="2"/>
        <v>2.653175618122287E-2</v>
      </c>
      <c r="O48" s="1">
        <v>20</v>
      </c>
      <c r="P48" s="28">
        <f t="shared" si="3"/>
        <v>0.53063512362445742</v>
      </c>
      <c r="Q48" s="28">
        <f t="shared" si="4"/>
        <v>0.28157363442394323</v>
      </c>
      <c r="R48" s="29">
        <f t="shared" si="5"/>
        <v>0.28157363442394323</v>
      </c>
    </row>
    <row r="49" spans="10:18" x14ac:dyDescent="0.25">
      <c r="J49" s="30">
        <v>15</v>
      </c>
      <c r="K49" s="1">
        <v>393.28</v>
      </c>
      <c r="L49" s="28">
        <f t="shared" si="0"/>
        <v>3.8140764849471119E-2</v>
      </c>
      <c r="M49" s="28">
        <f t="shared" si="1"/>
        <v>1.1111111111111112</v>
      </c>
      <c r="N49" s="28">
        <f t="shared" si="2"/>
        <v>2.653175618122287E-2</v>
      </c>
      <c r="O49" s="1">
        <v>50</v>
      </c>
      <c r="P49" s="28">
        <f t="shared" si="3"/>
        <v>1.3265878090611436</v>
      </c>
      <c r="Q49" s="28">
        <f t="shared" si="4"/>
        <v>1.7598352151496452</v>
      </c>
      <c r="R49" s="29">
        <f t="shared" si="5"/>
        <v>1.7598352151496452</v>
      </c>
    </row>
    <row r="50" spans="10:18" x14ac:dyDescent="0.25">
      <c r="J50" s="30">
        <v>15</v>
      </c>
      <c r="K50" s="1">
        <v>393.28</v>
      </c>
      <c r="L50" s="28">
        <f t="shared" si="0"/>
        <v>3.8140764849471119E-2</v>
      </c>
      <c r="M50" s="28">
        <f t="shared" si="1"/>
        <v>1.1111111111111112</v>
      </c>
      <c r="N50" s="28">
        <f t="shared" si="2"/>
        <v>2.653175618122287E-2</v>
      </c>
      <c r="O50" s="1">
        <v>100</v>
      </c>
      <c r="P50" s="28">
        <f t="shared" si="3"/>
        <v>2.6531756181222872</v>
      </c>
      <c r="Q50" s="28">
        <f t="shared" si="4"/>
        <v>7.039340860598581</v>
      </c>
      <c r="R50" s="29">
        <f t="shared" si="5"/>
        <v>7.039340860598581</v>
      </c>
    </row>
    <row r="51" spans="10:18" x14ac:dyDescent="0.25">
      <c r="J51" s="30">
        <v>15</v>
      </c>
      <c r="K51" s="1">
        <v>393.28</v>
      </c>
      <c r="L51" s="28">
        <f t="shared" si="0"/>
        <v>3.8140764849471119E-2</v>
      </c>
      <c r="M51" s="28">
        <f t="shared" si="1"/>
        <v>1.1111111111111112</v>
      </c>
      <c r="N51" s="28">
        <f t="shared" si="2"/>
        <v>2.653175618122287E-2</v>
      </c>
      <c r="O51" s="1">
        <v>150</v>
      </c>
      <c r="P51" s="28">
        <f t="shared" si="3"/>
        <v>3.9797634271834306</v>
      </c>
      <c r="Q51" s="28">
        <f t="shared" si="4"/>
        <v>15.838516936346805</v>
      </c>
      <c r="R51" s="29">
        <f t="shared" si="5"/>
        <v>15.838516936346805</v>
      </c>
    </row>
    <row r="52" spans="10:18" x14ac:dyDescent="0.25">
      <c r="J52" s="30">
        <v>15</v>
      </c>
      <c r="K52" s="1">
        <v>393.28</v>
      </c>
      <c r="L52" s="28">
        <f t="shared" si="0"/>
        <v>3.8140764849471119E-2</v>
      </c>
      <c r="M52" s="28">
        <f t="shared" si="1"/>
        <v>1.1111111111111112</v>
      </c>
      <c r="N52" s="28">
        <f t="shared" si="2"/>
        <v>2.653175618122287E-2</v>
      </c>
      <c r="O52" s="1">
        <v>200</v>
      </c>
      <c r="P52" s="28">
        <f t="shared" si="3"/>
        <v>5.3063512362445744</v>
      </c>
      <c r="Q52" s="28">
        <f t="shared" si="4"/>
        <v>28.157363442394324</v>
      </c>
      <c r="R52" s="29">
        <f t="shared" si="5"/>
        <v>28.157363442394324</v>
      </c>
    </row>
    <row r="53" spans="10:18" x14ac:dyDescent="0.25">
      <c r="J53" s="30">
        <v>15</v>
      </c>
      <c r="K53" s="1">
        <v>393.28</v>
      </c>
      <c r="L53" s="28">
        <f t="shared" si="0"/>
        <v>3.8140764849471119E-2</v>
      </c>
      <c r="M53" s="28">
        <f t="shared" si="1"/>
        <v>1.1111111111111112</v>
      </c>
      <c r="N53" s="28">
        <f t="shared" si="2"/>
        <v>2.653175618122287E-2</v>
      </c>
      <c r="O53" s="1">
        <v>250</v>
      </c>
      <c r="P53" s="28">
        <f t="shared" si="3"/>
        <v>6.6329390453057178</v>
      </c>
      <c r="Q53" s="28">
        <f t="shared" si="4"/>
        <v>43.995880378741127</v>
      </c>
      <c r="R53" s="29">
        <f t="shared" si="5"/>
        <v>43.995880378741127</v>
      </c>
    </row>
    <row r="54" spans="10:18" x14ac:dyDescent="0.25">
      <c r="J54" s="32">
        <v>20</v>
      </c>
      <c r="K54" s="1">
        <v>393.28</v>
      </c>
      <c r="L54" s="28">
        <f t="shared" si="0"/>
        <v>5.0854353132628156E-2</v>
      </c>
      <c r="M54" s="28">
        <f t="shared" si="1"/>
        <v>1.1111111111111112</v>
      </c>
      <c r="N54" s="28">
        <f t="shared" si="2"/>
        <v>3.6524713336170425E-2</v>
      </c>
      <c r="O54" s="1">
        <v>5</v>
      </c>
      <c r="P54" s="28">
        <f t="shared" si="3"/>
        <v>0.18262356668085211</v>
      </c>
      <c r="Q54" s="28">
        <f t="shared" si="4"/>
        <v>3.3351367107235637E-2</v>
      </c>
      <c r="R54" s="31">
        <f t="shared" si="5"/>
        <v>3.3351367107235637E-2</v>
      </c>
    </row>
    <row r="55" spans="10:18" x14ac:dyDescent="0.25">
      <c r="J55" s="32">
        <v>20</v>
      </c>
      <c r="K55" s="1">
        <v>393.28</v>
      </c>
      <c r="L55" s="28">
        <f t="shared" si="0"/>
        <v>5.0854353132628156E-2</v>
      </c>
      <c r="M55" s="28">
        <f t="shared" si="1"/>
        <v>1.1111111111111112</v>
      </c>
      <c r="N55" s="28">
        <f t="shared" si="2"/>
        <v>3.6524713336170425E-2</v>
      </c>
      <c r="O55" s="1">
        <v>10</v>
      </c>
      <c r="P55" s="28">
        <f t="shared" si="3"/>
        <v>0.36524713336170422</v>
      </c>
      <c r="Q55" s="28">
        <f t="shared" si="4"/>
        <v>0.13340546842894255</v>
      </c>
      <c r="R55" s="31">
        <f t="shared" si="5"/>
        <v>0.13340546842894255</v>
      </c>
    </row>
    <row r="56" spans="10:18" x14ac:dyDescent="0.25">
      <c r="J56" s="32">
        <v>20</v>
      </c>
      <c r="K56" s="1">
        <v>393.28</v>
      </c>
      <c r="L56" s="28">
        <f t="shared" si="0"/>
        <v>5.0854353132628156E-2</v>
      </c>
      <c r="M56" s="28">
        <f t="shared" si="1"/>
        <v>1.1111111111111112</v>
      </c>
      <c r="N56" s="28">
        <f t="shared" si="2"/>
        <v>3.6524713336170425E-2</v>
      </c>
      <c r="O56" s="1">
        <v>20</v>
      </c>
      <c r="P56" s="28">
        <f t="shared" si="3"/>
        <v>0.73049426672340845</v>
      </c>
      <c r="Q56" s="28">
        <f t="shared" si="4"/>
        <v>0.53362187371577019</v>
      </c>
      <c r="R56" s="31">
        <f t="shared" si="5"/>
        <v>0.53362187371577019</v>
      </c>
    </row>
    <row r="57" spans="10:18" x14ac:dyDescent="0.25">
      <c r="J57" s="32">
        <v>20</v>
      </c>
      <c r="K57" s="1">
        <v>393.28</v>
      </c>
      <c r="L57" s="28">
        <f t="shared" si="0"/>
        <v>5.0854353132628156E-2</v>
      </c>
      <c r="M57" s="28">
        <f t="shared" si="1"/>
        <v>1.1111111111111112</v>
      </c>
      <c r="N57" s="28">
        <f t="shared" si="2"/>
        <v>3.6524713336170425E-2</v>
      </c>
      <c r="O57" s="1">
        <v>50</v>
      </c>
      <c r="P57" s="28">
        <f t="shared" si="3"/>
        <v>1.8262356668085213</v>
      </c>
      <c r="Q57" s="28">
        <f t="shared" si="4"/>
        <v>3.3351367107235648</v>
      </c>
      <c r="R57" s="31">
        <f t="shared" si="5"/>
        <v>3.3351367107235648</v>
      </c>
    </row>
    <row r="58" spans="10:18" x14ac:dyDescent="0.25">
      <c r="J58" s="32">
        <v>20</v>
      </c>
      <c r="K58" s="1">
        <v>393.28</v>
      </c>
      <c r="L58" s="28">
        <f t="shared" si="0"/>
        <v>5.0854353132628156E-2</v>
      </c>
      <c r="M58" s="28">
        <f t="shared" si="1"/>
        <v>1.1111111111111112</v>
      </c>
      <c r="N58" s="28">
        <f t="shared" si="2"/>
        <v>3.6524713336170425E-2</v>
      </c>
      <c r="O58" s="1">
        <v>100</v>
      </c>
      <c r="P58" s="28">
        <f t="shared" si="3"/>
        <v>3.6524713336170427</v>
      </c>
      <c r="Q58" s="28">
        <f t="shared" si="4"/>
        <v>13.340546842894259</v>
      </c>
      <c r="R58" s="31">
        <f t="shared" si="5"/>
        <v>13.340546842894259</v>
      </c>
    </row>
    <row r="59" spans="10:18" x14ac:dyDescent="0.25">
      <c r="J59" s="32">
        <v>20</v>
      </c>
      <c r="K59" s="1">
        <v>393.28</v>
      </c>
      <c r="L59" s="28">
        <f t="shared" si="0"/>
        <v>5.0854353132628156E-2</v>
      </c>
      <c r="M59" s="28">
        <f t="shared" si="1"/>
        <v>1.1111111111111112</v>
      </c>
      <c r="N59" s="28">
        <f t="shared" si="2"/>
        <v>3.6524713336170425E-2</v>
      </c>
      <c r="O59" s="1">
        <v>150</v>
      </c>
      <c r="P59" s="28">
        <f t="shared" si="3"/>
        <v>5.4787070004255636</v>
      </c>
      <c r="Q59" s="28">
        <f t="shared" si="4"/>
        <v>30.016230396512075</v>
      </c>
      <c r="R59" s="31">
        <f t="shared" si="5"/>
        <v>30.016230396512075</v>
      </c>
    </row>
    <row r="60" spans="10:18" x14ac:dyDescent="0.25">
      <c r="J60" s="32">
        <v>20</v>
      </c>
      <c r="K60" s="1">
        <v>393.28</v>
      </c>
      <c r="L60" s="28">
        <f t="shared" si="0"/>
        <v>5.0854353132628156E-2</v>
      </c>
      <c r="M60" s="28">
        <f t="shared" si="1"/>
        <v>1.1111111111111112</v>
      </c>
      <c r="N60" s="28">
        <f t="shared" si="2"/>
        <v>3.6524713336170425E-2</v>
      </c>
      <c r="O60" s="1">
        <v>200</v>
      </c>
      <c r="P60" s="28">
        <f t="shared" si="3"/>
        <v>7.3049426672340854</v>
      </c>
      <c r="Q60" s="28">
        <f t="shared" si="4"/>
        <v>53.362187371577036</v>
      </c>
      <c r="R60" s="31">
        <f t="shared" si="5"/>
        <v>53.362187371577036</v>
      </c>
    </row>
    <row r="61" spans="10:18" x14ac:dyDescent="0.25">
      <c r="J61" s="32">
        <v>20</v>
      </c>
      <c r="K61" s="1">
        <v>393.28</v>
      </c>
      <c r="L61" s="28">
        <f t="shared" si="0"/>
        <v>5.0854353132628156E-2</v>
      </c>
      <c r="M61" s="28">
        <f t="shared" si="1"/>
        <v>1.1111111111111112</v>
      </c>
      <c r="N61" s="28">
        <f t="shared" si="2"/>
        <v>3.6524713336170425E-2</v>
      </c>
      <c r="O61" s="1">
        <v>250</v>
      </c>
      <c r="P61" s="28">
        <f t="shared" si="3"/>
        <v>9.1311783340426071</v>
      </c>
      <c r="Q61" s="28">
        <f t="shared" si="4"/>
        <v>83.378417768089122</v>
      </c>
      <c r="R61" s="31">
        <f t="shared" si="5"/>
        <v>83.378417768089122</v>
      </c>
    </row>
    <row r="62" spans="10:18" x14ac:dyDescent="0.25">
      <c r="J62" s="30">
        <v>40</v>
      </c>
      <c r="K62" s="1">
        <v>393.28</v>
      </c>
      <c r="L62" s="28">
        <f t="shared" si="0"/>
        <v>0.10170870626525631</v>
      </c>
      <c r="M62" s="28">
        <f t="shared" si="1"/>
        <v>1.1111111111111112</v>
      </c>
      <c r="N62" s="28">
        <f t="shared" si="2"/>
        <v>7.889774469796107E-2</v>
      </c>
      <c r="O62" s="1">
        <v>5</v>
      </c>
      <c r="P62" s="28">
        <f t="shared" si="3"/>
        <v>0.39448872348980535</v>
      </c>
      <c r="Q62" s="28">
        <f t="shared" si="4"/>
        <v>0.15562135296061611</v>
      </c>
      <c r="R62" s="29">
        <f t="shared" si="5"/>
        <v>0.15562135296061611</v>
      </c>
    </row>
    <row r="63" spans="10:18" x14ac:dyDescent="0.25">
      <c r="J63" s="30">
        <v>40</v>
      </c>
      <c r="K63" s="1">
        <v>393.28</v>
      </c>
      <c r="L63" s="28">
        <f t="shared" si="0"/>
        <v>0.10170870626525631</v>
      </c>
      <c r="M63" s="28">
        <f t="shared" si="1"/>
        <v>1.1111111111111112</v>
      </c>
      <c r="N63" s="28">
        <f t="shared" si="2"/>
        <v>7.889774469796107E-2</v>
      </c>
      <c r="O63" s="1">
        <v>10</v>
      </c>
      <c r="P63" s="28">
        <f t="shared" si="3"/>
        <v>0.7889774469796107</v>
      </c>
      <c r="Q63" s="28">
        <f t="shared" si="4"/>
        <v>0.62248541184246442</v>
      </c>
      <c r="R63" s="29">
        <f t="shared" si="5"/>
        <v>0.62248541184246442</v>
      </c>
    </row>
    <row r="64" spans="10:18" x14ac:dyDescent="0.25">
      <c r="J64" s="30">
        <v>40</v>
      </c>
      <c r="K64" s="1">
        <v>393.28</v>
      </c>
      <c r="L64" s="28">
        <f t="shared" si="0"/>
        <v>0.10170870626525631</v>
      </c>
      <c r="M64" s="28">
        <f t="shared" si="1"/>
        <v>1.1111111111111112</v>
      </c>
      <c r="N64" s="28">
        <f t="shared" si="2"/>
        <v>7.889774469796107E-2</v>
      </c>
      <c r="O64" s="1">
        <v>20</v>
      </c>
      <c r="P64" s="28">
        <f t="shared" si="3"/>
        <v>1.5779548939592214</v>
      </c>
      <c r="Q64" s="28">
        <f t="shared" si="4"/>
        <v>2.4899416473698577</v>
      </c>
      <c r="R64" s="29">
        <f t="shared" si="5"/>
        <v>2.4899416473698577</v>
      </c>
    </row>
    <row r="65" spans="10:18" x14ac:dyDescent="0.25">
      <c r="J65" s="30">
        <v>40</v>
      </c>
      <c r="K65" s="1">
        <v>393.28</v>
      </c>
      <c r="L65" s="28">
        <f t="shared" si="0"/>
        <v>0.10170870626525631</v>
      </c>
      <c r="M65" s="28">
        <f t="shared" si="1"/>
        <v>1.1111111111111112</v>
      </c>
      <c r="N65" s="28">
        <f t="shared" si="2"/>
        <v>7.889774469796107E-2</v>
      </c>
      <c r="O65" s="1">
        <v>50</v>
      </c>
      <c r="P65" s="28">
        <f t="shared" si="3"/>
        <v>3.9448872348980535</v>
      </c>
      <c r="Q65" s="28">
        <f t="shared" si="4"/>
        <v>15.56213529606161</v>
      </c>
      <c r="R65" s="29">
        <f t="shared" si="5"/>
        <v>15.56213529606161</v>
      </c>
    </row>
    <row r="66" spans="10:18" x14ac:dyDescent="0.25">
      <c r="J66" s="30">
        <v>40</v>
      </c>
      <c r="K66" s="1">
        <v>393.28</v>
      </c>
      <c r="L66" s="28">
        <f t="shared" si="0"/>
        <v>0.10170870626525631</v>
      </c>
      <c r="M66" s="28">
        <f t="shared" si="1"/>
        <v>1.1111111111111112</v>
      </c>
      <c r="N66" s="28">
        <f t="shared" si="2"/>
        <v>7.889774469796107E-2</v>
      </c>
      <c r="O66" s="1">
        <v>100</v>
      </c>
      <c r="P66" s="28">
        <f t="shared" si="3"/>
        <v>7.889774469796107</v>
      </c>
      <c r="Q66" s="28">
        <f t="shared" si="4"/>
        <v>62.248541184246442</v>
      </c>
      <c r="R66" s="29">
        <f t="shared" si="5"/>
        <v>62.248541184246442</v>
      </c>
    </row>
    <row r="67" spans="10:18" x14ac:dyDescent="0.25">
      <c r="J67" s="30">
        <v>40</v>
      </c>
      <c r="K67" s="1">
        <v>393.28</v>
      </c>
      <c r="L67" s="28">
        <f t="shared" si="0"/>
        <v>0.10170870626525631</v>
      </c>
      <c r="M67" s="28">
        <f t="shared" si="1"/>
        <v>1.1111111111111112</v>
      </c>
      <c r="N67" s="28">
        <f t="shared" si="2"/>
        <v>7.889774469796107E-2</v>
      </c>
      <c r="O67" s="1">
        <v>150</v>
      </c>
      <c r="P67" s="28">
        <f t="shared" si="3"/>
        <v>11.83466170469416</v>
      </c>
      <c r="Q67" s="28">
        <f t="shared" si="4"/>
        <v>140.05921766455447</v>
      </c>
      <c r="R67" s="29">
        <f t="shared" si="5"/>
        <v>140.05921766455447</v>
      </c>
    </row>
    <row r="68" spans="10:18" x14ac:dyDescent="0.25">
      <c r="J68" s="30">
        <v>40</v>
      </c>
      <c r="K68" s="1">
        <v>393.28</v>
      </c>
      <c r="L68" s="28">
        <f t="shared" si="0"/>
        <v>0.10170870626525631</v>
      </c>
      <c r="M68" s="28">
        <f t="shared" si="1"/>
        <v>1.1111111111111112</v>
      </c>
      <c r="N68" s="28">
        <f t="shared" si="2"/>
        <v>7.889774469796107E-2</v>
      </c>
      <c r="O68" s="1">
        <v>200</v>
      </c>
      <c r="P68" s="28">
        <f t="shared" si="3"/>
        <v>15.779548939592214</v>
      </c>
      <c r="Q68" s="28">
        <f t="shared" si="4"/>
        <v>248.99416473698577</v>
      </c>
      <c r="R68" s="29">
        <f t="shared" si="5"/>
        <v>248.99416473698577</v>
      </c>
    </row>
    <row r="69" spans="10:18" x14ac:dyDescent="0.25">
      <c r="J69" s="30">
        <v>40</v>
      </c>
      <c r="K69" s="1">
        <v>393.28</v>
      </c>
      <c r="L69" s="28">
        <f t="shared" si="0"/>
        <v>0.10170870626525631</v>
      </c>
      <c r="M69" s="28">
        <f t="shared" si="1"/>
        <v>1.1111111111111112</v>
      </c>
      <c r="N69" s="28">
        <f t="shared" si="2"/>
        <v>7.889774469796107E-2</v>
      </c>
      <c r="O69" s="1">
        <v>250</v>
      </c>
      <c r="P69" s="28">
        <f t="shared" si="3"/>
        <v>19.724436174490268</v>
      </c>
      <c r="Q69" s="28">
        <f t="shared" si="4"/>
        <v>389.05338240154032</v>
      </c>
      <c r="R69" s="29">
        <f t="shared" si="5"/>
        <v>389.05338240154032</v>
      </c>
    </row>
    <row r="70" spans="10:18" x14ac:dyDescent="0.25">
      <c r="J70" s="32">
        <v>50</v>
      </c>
      <c r="K70" s="1">
        <v>393.28</v>
      </c>
      <c r="L70" s="28">
        <f t="shared" si="0"/>
        <v>0.1271358828315704</v>
      </c>
      <c r="M70" s="28">
        <f t="shared" si="1"/>
        <v>1.1111111111111112</v>
      </c>
      <c r="N70" s="28">
        <f t="shared" si="2"/>
        <v>0.10109795743112632</v>
      </c>
      <c r="O70" s="1">
        <v>5</v>
      </c>
      <c r="P70" s="28">
        <f t="shared" si="3"/>
        <v>0.50548978715563164</v>
      </c>
      <c r="Q70" s="28">
        <f t="shared" si="4"/>
        <v>0.25551992491864578</v>
      </c>
      <c r="R70" s="31">
        <f t="shared" si="5"/>
        <v>0.25551992491864578</v>
      </c>
    </row>
    <row r="71" spans="10:18" x14ac:dyDescent="0.25">
      <c r="J71" s="32">
        <v>50</v>
      </c>
      <c r="K71" s="1">
        <v>393.28</v>
      </c>
      <c r="L71" s="28">
        <f t="shared" si="0"/>
        <v>0.1271358828315704</v>
      </c>
      <c r="M71" s="28">
        <f t="shared" si="1"/>
        <v>1.1111111111111112</v>
      </c>
      <c r="N71" s="28">
        <f t="shared" si="2"/>
        <v>0.10109795743112632</v>
      </c>
      <c r="O71" s="1">
        <v>10</v>
      </c>
      <c r="P71" s="28">
        <f t="shared" si="3"/>
        <v>1.0109795743112633</v>
      </c>
      <c r="Q71" s="28">
        <f t="shared" si="4"/>
        <v>1.0220796996745831</v>
      </c>
      <c r="R71" s="31">
        <f t="shared" si="5"/>
        <v>1.0220796996745831</v>
      </c>
    </row>
    <row r="72" spans="10:18" x14ac:dyDescent="0.25">
      <c r="J72" s="32">
        <v>50</v>
      </c>
      <c r="K72" s="1">
        <v>393.28</v>
      </c>
      <c r="L72" s="28">
        <f t="shared" si="0"/>
        <v>0.1271358828315704</v>
      </c>
      <c r="M72" s="28">
        <f t="shared" si="1"/>
        <v>1.1111111111111112</v>
      </c>
      <c r="N72" s="28">
        <f t="shared" si="2"/>
        <v>0.10109795743112632</v>
      </c>
      <c r="O72" s="1">
        <v>20</v>
      </c>
      <c r="P72" s="28">
        <f t="shared" si="3"/>
        <v>2.0219591486225266</v>
      </c>
      <c r="Q72" s="28">
        <f t="shared" si="4"/>
        <v>4.0883187986983325</v>
      </c>
      <c r="R72" s="31">
        <f t="shared" si="5"/>
        <v>4.0883187986983325</v>
      </c>
    </row>
    <row r="73" spans="10:18" x14ac:dyDescent="0.25">
      <c r="J73" s="32">
        <v>50</v>
      </c>
      <c r="K73" s="1">
        <v>393.28</v>
      </c>
      <c r="L73" s="28">
        <f t="shared" si="0"/>
        <v>0.1271358828315704</v>
      </c>
      <c r="M73" s="28">
        <f t="shared" si="1"/>
        <v>1.1111111111111112</v>
      </c>
      <c r="N73" s="28">
        <f t="shared" si="2"/>
        <v>0.10109795743112632</v>
      </c>
      <c r="O73" s="1">
        <v>50</v>
      </c>
      <c r="P73" s="28">
        <f t="shared" si="3"/>
        <v>5.0548978715563155</v>
      </c>
      <c r="Q73" s="28">
        <f t="shared" si="4"/>
        <v>25.551992491864571</v>
      </c>
      <c r="R73" s="31">
        <f t="shared" si="5"/>
        <v>25.551992491864571</v>
      </c>
    </row>
    <row r="74" spans="10:18" x14ac:dyDescent="0.25">
      <c r="J74" s="32">
        <v>50</v>
      </c>
      <c r="K74" s="1">
        <v>393.28</v>
      </c>
      <c r="L74" s="28">
        <f t="shared" si="0"/>
        <v>0.1271358828315704</v>
      </c>
      <c r="M74" s="28">
        <f t="shared" si="1"/>
        <v>1.1111111111111112</v>
      </c>
      <c r="N74" s="28">
        <f t="shared" si="2"/>
        <v>0.10109795743112632</v>
      </c>
      <c r="O74" s="1">
        <v>100</v>
      </c>
      <c r="P74" s="28">
        <f t="shared" si="3"/>
        <v>10.109795743112631</v>
      </c>
      <c r="Q74" s="28">
        <f t="shared" si="4"/>
        <v>102.20796996745828</v>
      </c>
      <c r="R74" s="31">
        <f t="shared" si="5"/>
        <v>102.20796996745828</v>
      </c>
    </row>
    <row r="75" spans="10:18" x14ac:dyDescent="0.25">
      <c r="J75" s="32">
        <v>50</v>
      </c>
      <c r="K75" s="1">
        <v>393.28</v>
      </c>
      <c r="L75" s="28">
        <f t="shared" si="0"/>
        <v>0.1271358828315704</v>
      </c>
      <c r="M75" s="28">
        <f t="shared" si="1"/>
        <v>1.1111111111111112</v>
      </c>
      <c r="N75" s="28">
        <f t="shared" si="2"/>
        <v>0.10109795743112632</v>
      </c>
      <c r="O75" s="1">
        <v>150</v>
      </c>
      <c r="P75" s="28">
        <f t="shared" si="3"/>
        <v>15.164693614668948</v>
      </c>
      <c r="Q75" s="28">
        <f t="shared" si="4"/>
        <v>229.96793242678118</v>
      </c>
      <c r="R75" s="31">
        <f t="shared" si="5"/>
        <v>229.96793242678118</v>
      </c>
    </row>
    <row r="76" spans="10:18" x14ac:dyDescent="0.25">
      <c r="J76" s="32">
        <v>50</v>
      </c>
      <c r="K76" s="1">
        <v>393.28</v>
      </c>
      <c r="L76" s="28">
        <f t="shared" si="0"/>
        <v>0.1271358828315704</v>
      </c>
      <c r="M76" s="28">
        <f t="shared" si="1"/>
        <v>1.1111111111111112</v>
      </c>
      <c r="N76" s="28">
        <f t="shared" si="2"/>
        <v>0.10109795743112632</v>
      </c>
      <c r="O76" s="1">
        <v>200</v>
      </c>
      <c r="P76" s="28">
        <f t="shared" si="3"/>
        <v>20.219591486225262</v>
      </c>
      <c r="Q76" s="28">
        <f t="shared" si="4"/>
        <v>408.83187986983313</v>
      </c>
      <c r="R76" s="31">
        <f t="shared" si="5"/>
        <v>408.83187986983313</v>
      </c>
    </row>
    <row r="77" spans="10:18" x14ac:dyDescent="0.25">
      <c r="J77" s="32">
        <v>50</v>
      </c>
      <c r="K77" s="1">
        <v>393.28</v>
      </c>
      <c r="L77" s="28">
        <f t="shared" si="0"/>
        <v>0.1271358828315704</v>
      </c>
      <c r="M77" s="28">
        <f t="shared" si="1"/>
        <v>1.1111111111111112</v>
      </c>
      <c r="N77" s="28">
        <f t="shared" si="2"/>
        <v>0.10109795743112632</v>
      </c>
      <c r="O77" s="1">
        <v>250</v>
      </c>
      <c r="P77" s="28">
        <f t="shared" si="3"/>
        <v>25.274489357781579</v>
      </c>
      <c r="Q77" s="28">
        <f t="shared" si="4"/>
        <v>638.79981229661428</v>
      </c>
      <c r="R77" s="31">
        <f t="shared" si="5"/>
        <v>638.79981229661428</v>
      </c>
    </row>
  </sheetData>
  <mergeCells count="14">
    <mergeCell ref="B2:D2"/>
    <mergeCell ref="B3:D3"/>
    <mergeCell ref="B5:D5"/>
    <mergeCell ref="B6:D6"/>
    <mergeCell ref="E3:G3"/>
    <mergeCell ref="B33:B37"/>
    <mergeCell ref="J11:M11"/>
    <mergeCell ref="T11:AA11"/>
    <mergeCell ref="B7:G7"/>
    <mergeCell ref="B12:H12"/>
    <mergeCell ref="B13:B17"/>
    <mergeCell ref="B18:B22"/>
    <mergeCell ref="B23:B27"/>
    <mergeCell ref="B28:B3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Z29"/>
  <sheetViews>
    <sheetView topLeftCell="P116" zoomScaleNormal="100" workbookViewId="0">
      <selection activeCell="T88" sqref="T88"/>
    </sheetView>
  </sheetViews>
  <sheetFormatPr defaultRowHeight="12.75" x14ac:dyDescent="0.25"/>
  <cols>
    <col min="1" max="1" width="9.140625" style="33"/>
    <col min="2" max="2" width="8" style="33" customWidth="1"/>
    <col min="3" max="3" width="8.7109375" style="33" customWidth="1"/>
    <col min="4" max="5" width="10.42578125" style="33" bestFit="1" customWidth="1"/>
    <col min="6" max="6" width="7" style="33" bestFit="1" customWidth="1"/>
    <col min="7" max="8" width="10.42578125" style="33" bestFit="1" customWidth="1"/>
    <col min="9" max="9" width="6.42578125" style="33" bestFit="1" customWidth="1"/>
    <col min="10" max="10" width="8.5703125" style="33" customWidth="1"/>
    <col min="11" max="11" width="13.28515625" style="33" bestFit="1" customWidth="1"/>
    <col min="12" max="12" width="12.140625" style="33" bestFit="1" customWidth="1"/>
    <col min="13" max="13" width="9.42578125" style="33" bestFit="1" customWidth="1"/>
    <col min="14" max="14" width="7.28515625" style="33" bestFit="1" customWidth="1"/>
    <col min="15" max="15" width="9" style="33" customWidth="1"/>
    <col min="16" max="16" width="9.7109375" style="33" customWidth="1"/>
    <col min="17" max="17" width="12.5703125" style="33" customWidth="1"/>
    <col min="18" max="18" width="10" style="33" customWidth="1"/>
    <col min="19" max="19" width="11.85546875" style="33" customWidth="1"/>
    <col min="20" max="20" width="15.85546875" style="33" bestFit="1" customWidth="1"/>
    <col min="21" max="21" width="4.42578125" style="33" bestFit="1" customWidth="1"/>
    <col min="22" max="22" width="12.7109375" style="33" customWidth="1"/>
    <col min="23" max="16384" width="9.140625" style="33"/>
  </cols>
  <sheetData>
    <row r="3" spans="2:23" ht="15" customHeight="1" x14ac:dyDescent="0.25"/>
    <row r="5" spans="2:23" ht="15.75" thickBot="1" x14ac:dyDescent="0.3">
      <c r="O5" s="34"/>
      <c r="U5" s="34"/>
    </row>
    <row r="6" spans="2:23" ht="39" thickBot="1" x14ac:dyDescent="0.3">
      <c r="B6" s="337" t="s">
        <v>2</v>
      </c>
      <c r="C6" s="35" t="s">
        <v>77</v>
      </c>
      <c r="D6" s="337" t="s">
        <v>3</v>
      </c>
      <c r="E6" s="337"/>
      <c r="F6" s="337"/>
      <c r="G6" s="337"/>
      <c r="H6" s="337"/>
      <c r="I6" s="337"/>
      <c r="J6" s="35" t="s">
        <v>5</v>
      </c>
      <c r="K6" s="35" t="s">
        <v>4</v>
      </c>
      <c r="L6" s="35" t="s">
        <v>68</v>
      </c>
      <c r="M6" s="35" t="s">
        <v>9</v>
      </c>
      <c r="N6" s="35" t="s">
        <v>0</v>
      </c>
      <c r="O6" s="35" t="s">
        <v>1</v>
      </c>
      <c r="P6" s="35" t="s">
        <v>12</v>
      </c>
      <c r="Q6" s="35" t="s">
        <v>86</v>
      </c>
      <c r="R6" s="35" t="s">
        <v>12</v>
      </c>
      <c r="S6" s="35" t="s">
        <v>86</v>
      </c>
      <c r="T6" s="337" t="s">
        <v>7</v>
      </c>
      <c r="U6" s="337"/>
      <c r="V6" s="206" t="s">
        <v>229</v>
      </c>
      <c r="W6" s="212"/>
    </row>
    <row r="7" spans="2:23" ht="15" customHeight="1" x14ac:dyDescent="0.25">
      <c r="B7" s="338"/>
      <c r="C7" s="40" t="s">
        <v>79</v>
      </c>
      <c r="D7" s="76" t="s">
        <v>82</v>
      </c>
      <c r="E7" s="76" t="s">
        <v>83</v>
      </c>
      <c r="F7" s="76" t="s">
        <v>80</v>
      </c>
      <c r="G7" s="76" t="s">
        <v>84</v>
      </c>
      <c r="H7" s="76" t="s">
        <v>85</v>
      </c>
      <c r="I7" s="76" t="s">
        <v>81</v>
      </c>
      <c r="J7" s="40" t="s">
        <v>87</v>
      </c>
      <c r="K7" s="40" t="s">
        <v>88</v>
      </c>
      <c r="L7" s="40"/>
      <c r="M7" s="40" t="s">
        <v>78</v>
      </c>
      <c r="N7" s="40" t="s">
        <v>89</v>
      </c>
      <c r="O7" s="40"/>
      <c r="P7" s="40" t="s">
        <v>90</v>
      </c>
      <c r="Q7" s="40" t="s">
        <v>91</v>
      </c>
      <c r="R7" s="40" t="s">
        <v>90</v>
      </c>
      <c r="S7" s="40" t="s">
        <v>91</v>
      </c>
      <c r="T7" s="340" t="s">
        <v>92</v>
      </c>
      <c r="U7" s="341"/>
      <c r="V7" s="40" t="s">
        <v>219</v>
      </c>
    </row>
    <row r="8" spans="2:23" ht="15.75" customHeight="1" thickBot="1" x14ac:dyDescent="0.2">
      <c r="B8" s="339"/>
      <c r="C8" s="40" t="s">
        <v>208</v>
      </c>
      <c r="D8" s="41" t="s">
        <v>6</v>
      </c>
      <c r="E8" s="36" t="s">
        <v>6</v>
      </c>
      <c r="F8" s="36" t="s">
        <v>6</v>
      </c>
      <c r="G8" s="36" t="s">
        <v>6</v>
      </c>
      <c r="H8" s="36" t="s">
        <v>6</v>
      </c>
      <c r="I8" s="36" t="s">
        <v>6</v>
      </c>
      <c r="J8" s="36" t="s">
        <v>6</v>
      </c>
      <c r="K8" s="36" t="s">
        <v>6</v>
      </c>
      <c r="L8" s="36"/>
      <c r="M8" s="36" t="s">
        <v>32</v>
      </c>
      <c r="N8" s="37" t="s">
        <v>6</v>
      </c>
      <c r="O8" s="37"/>
      <c r="P8" s="38" t="s">
        <v>8</v>
      </c>
      <c r="Q8" s="38" t="s">
        <v>8</v>
      </c>
      <c r="R8" s="38" t="s">
        <v>93</v>
      </c>
      <c r="S8" s="38" t="s">
        <v>93</v>
      </c>
      <c r="T8" s="342" t="s">
        <v>6</v>
      </c>
      <c r="U8" s="342"/>
      <c r="V8" s="38" t="s">
        <v>6</v>
      </c>
    </row>
    <row r="9" spans="2:23" ht="25.5" customHeight="1" x14ac:dyDescent="0.25">
      <c r="B9" s="39" t="s">
        <v>133</v>
      </c>
      <c r="C9" s="59">
        <v>0.13100000000000001</v>
      </c>
      <c r="D9" s="55">
        <v>489445.79100000003</v>
      </c>
      <c r="E9" s="55">
        <v>5122735.6619999995</v>
      </c>
      <c r="F9" s="53">
        <v>196.53</v>
      </c>
      <c r="G9" s="55">
        <v>489445.79100000003</v>
      </c>
      <c r="H9" s="55">
        <v>5122735.6619999995</v>
      </c>
      <c r="I9" s="55">
        <v>194.5</v>
      </c>
      <c r="J9" s="49">
        <v>2.0299999999999998</v>
      </c>
      <c r="K9" s="49">
        <v>2.4299999999999997</v>
      </c>
      <c r="L9" s="59" t="s">
        <v>69</v>
      </c>
      <c r="M9" s="49">
        <v>1.25</v>
      </c>
      <c r="N9" s="45">
        <v>1</v>
      </c>
      <c r="O9" s="59" t="s">
        <v>11</v>
      </c>
      <c r="P9" s="42">
        <v>872.2</v>
      </c>
      <c r="Q9" s="49">
        <v>883.8</v>
      </c>
      <c r="R9" s="62">
        <v>0.87220000000000009</v>
      </c>
      <c r="S9" s="62">
        <v>0.88379999999999992</v>
      </c>
      <c r="T9" s="58" t="s">
        <v>70</v>
      </c>
      <c r="U9" s="49">
        <v>0.4</v>
      </c>
      <c r="V9" s="62">
        <v>1.1930000000000001</v>
      </c>
      <c r="W9" s="343" t="s">
        <v>71</v>
      </c>
    </row>
    <row r="10" spans="2:23" ht="25.5" customHeight="1" x14ac:dyDescent="0.25">
      <c r="B10" s="52" t="s">
        <v>134</v>
      </c>
      <c r="C10" s="48">
        <v>0.13100000000000001</v>
      </c>
      <c r="D10" s="44">
        <v>489453.23700000002</v>
      </c>
      <c r="E10" s="44">
        <v>5122729.0310000004</v>
      </c>
      <c r="F10" s="61">
        <v>196.74</v>
      </c>
      <c r="G10" s="44">
        <v>489453.23700000002</v>
      </c>
      <c r="H10" s="44">
        <v>5122729.0310000004</v>
      </c>
      <c r="I10" s="44">
        <v>194.65</v>
      </c>
      <c r="J10" s="57">
        <v>2.09</v>
      </c>
      <c r="K10" s="57">
        <v>2.36</v>
      </c>
      <c r="L10" s="48" t="s">
        <v>69</v>
      </c>
      <c r="M10" s="57">
        <v>0.5</v>
      </c>
      <c r="N10" s="48">
        <v>1</v>
      </c>
      <c r="O10" s="46" t="s">
        <v>11</v>
      </c>
      <c r="P10" s="57">
        <v>371.65</v>
      </c>
      <c r="Q10" s="57">
        <v>395.2</v>
      </c>
      <c r="R10" s="51">
        <f>P10/1000</f>
        <v>0.37164999999999998</v>
      </c>
      <c r="S10" s="51">
        <f>Q10/1000</f>
        <v>0.3952</v>
      </c>
      <c r="T10" s="47" t="s">
        <v>70</v>
      </c>
      <c r="U10" s="57">
        <v>0.27</v>
      </c>
      <c r="V10" s="210">
        <v>1.006</v>
      </c>
      <c r="W10" s="344"/>
    </row>
    <row r="11" spans="2:23" ht="25.5" customHeight="1" x14ac:dyDescent="0.25">
      <c r="B11" s="60" t="s">
        <v>94</v>
      </c>
      <c r="C11" s="48">
        <v>0.13100000000000001</v>
      </c>
      <c r="D11" s="56">
        <v>489449.99599999998</v>
      </c>
      <c r="E11" s="56">
        <v>5122751.7699999996</v>
      </c>
      <c r="F11" s="54">
        <v>195.49</v>
      </c>
      <c r="G11" s="56">
        <v>489449.99599999998</v>
      </c>
      <c r="H11" s="56">
        <v>5122751.7699999996</v>
      </c>
      <c r="I11" s="56">
        <v>193.48</v>
      </c>
      <c r="J11" s="50">
        <v>2.0099999999999998</v>
      </c>
      <c r="K11" s="57">
        <v>2.44</v>
      </c>
      <c r="L11" s="46" t="s">
        <v>72</v>
      </c>
      <c r="M11" s="50">
        <v>1</v>
      </c>
      <c r="N11" s="46" t="s">
        <v>10</v>
      </c>
      <c r="O11" s="46" t="s">
        <v>106</v>
      </c>
      <c r="P11" s="50">
        <v>751.65</v>
      </c>
      <c r="Q11" s="50">
        <v>758.9</v>
      </c>
      <c r="R11" s="51">
        <v>0.75164999999999993</v>
      </c>
      <c r="S11" s="51">
        <v>0.75890000000000002</v>
      </c>
      <c r="T11" s="47" t="s">
        <v>70</v>
      </c>
      <c r="U11" s="57">
        <v>0.43</v>
      </c>
      <c r="V11" s="210">
        <v>1.254</v>
      </c>
      <c r="W11" s="344"/>
    </row>
    <row r="12" spans="2:23" ht="25.5" customHeight="1" x14ac:dyDescent="0.25">
      <c r="B12" s="52" t="s">
        <v>95</v>
      </c>
      <c r="C12" s="48">
        <v>0.13100000000000001</v>
      </c>
      <c r="D12" s="44">
        <v>489453.79300000001</v>
      </c>
      <c r="E12" s="44">
        <v>5122748.4029999999</v>
      </c>
      <c r="F12" s="61">
        <v>195.65</v>
      </c>
      <c r="G12" s="44">
        <v>489453.79300000001</v>
      </c>
      <c r="H12" s="44">
        <v>5122748.4029999999</v>
      </c>
      <c r="I12" s="44">
        <v>193.67</v>
      </c>
      <c r="J12" s="57">
        <v>1.98</v>
      </c>
      <c r="K12" s="57">
        <v>2.38</v>
      </c>
      <c r="L12" s="48" t="s">
        <v>72</v>
      </c>
      <c r="M12" s="57">
        <v>0.8</v>
      </c>
      <c r="N12" s="48" t="s">
        <v>10</v>
      </c>
      <c r="O12" s="46" t="s">
        <v>106</v>
      </c>
      <c r="P12" s="57">
        <v>574.70000000000005</v>
      </c>
      <c r="Q12" s="57">
        <v>589.20000000000005</v>
      </c>
      <c r="R12" s="51">
        <v>0.5747000000000001</v>
      </c>
      <c r="S12" s="51">
        <v>0.58920000000000006</v>
      </c>
      <c r="T12" s="47" t="s">
        <v>70</v>
      </c>
      <c r="U12" s="57">
        <v>0.4</v>
      </c>
      <c r="V12" s="210">
        <v>1.169</v>
      </c>
      <c r="W12" s="344"/>
    </row>
    <row r="13" spans="2:23" ht="25.5" customHeight="1" x14ac:dyDescent="0.25">
      <c r="B13" s="60" t="s">
        <v>96</v>
      </c>
      <c r="C13" s="48">
        <v>0.13100000000000001</v>
      </c>
      <c r="D13" s="56">
        <v>489457.47</v>
      </c>
      <c r="E13" s="56">
        <v>5122745.07</v>
      </c>
      <c r="F13" s="54">
        <v>195.85</v>
      </c>
      <c r="G13" s="56">
        <v>489457.47</v>
      </c>
      <c r="H13" s="56">
        <v>5122745.07</v>
      </c>
      <c r="I13" s="56">
        <v>193.78</v>
      </c>
      <c r="J13" s="50">
        <v>2.0699999999999998</v>
      </c>
      <c r="K13" s="57">
        <v>2.41</v>
      </c>
      <c r="L13" s="46" t="s">
        <v>72</v>
      </c>
      <c r="M13" s="50">
        <v>0.6</v>
      </c>
      <c r="N13" s="46" t="s">
        <v>10</v>
      </c>
      <c r="O13" s="46" t="s">
        <v>106</v>
      </c>
      <c r="P13" s="57">
        <v>507.1</v>
      </c>
      <c r="Q13" s="57">
        <v>523.04999999999995</v>
      </c>
      <c r="R13" s="51">
        <v>0.5071</v>
      </c>
      <c r="S13" s="51">
        <v>0.5230499999999999</v>
      </c>
      <c r="T13" s="47" t="s">
        <v>70</v>
      </c>
      <c r="U13" s="57">
        <v>0.34</v>
      </c>
      <c r="V13" s="210">
        <v>1.153</v>
      </c>
      <c r="W13" s="344"/>
    </row>
    <row r="14" spans="2:23" ht="25.5" customHeight="1" x14ac:dyDescent="0.25">
      <c r="B14" s="52" t="s">
        <v>97</v>
      </c>
      <c r="C14" s="48">
        <v>0.13100000000000001</v>
      </c>
      <c r="D14" s="56">
        <v>489461.22</v>
      </c>
      <c r="E14" s="56">
        <v>5122741.75</v>
      </c>
      <c r="F14" s="54">
        <v>195.82</v>
      </c>
      <c r="G14" s="56">
        <v>489461.22</v>
      </c>
      <c r="H14" s="56">
        <v>5122741.75</v>
      </c>
      <c r="I14" s="56">
        <v>193.88</v>
      </c>
      <c r="J14" s="50">
        <v>1.94</v>
      </c>
      <c r="K14" s="50">
        <v>2.23</v>
      </c>
      <c r="L14" s="46" t="s">
        <v>72</v>
      </c>
      <c r="M14" s="50">
        <v>0.4</v>
      </c>
      <c r="N14" s="46" t="s">
        <v>10</v>
      </c>
      <c r="O14" s="46" t="s">
        <v>106</v>
      </c>
      <c r="P14" s="50">
        <v>461.55</v>
      </c>
      <c r="Q14" s="57">
        <v>476.55</v>
      </c>
      <c r="R14" s="51">
        <v>0.46155000000000002</v>
      </c>
      <c r="S14" s="51">
        <v>0.47655000000000003</v>
      </c>
      <c r="T14" s="47" t="s">
        <v>70</v>
      </c>
      <c r="U14" s="57">
        <v>0.26</v>
      </c>
      <c r="V14" s="210">
        <v>1.0449999999999999</v>
      </c>
      <c r="W14" s="344"/>
    </row>
    <row r="15" spans="2:23" ht="25.5" customHeight="1" x14ac:dyDescent="0.25">
      <c r="B15" s="52" t="s">
        <v>98</v>
      </c>
      <c r="C15" s="48">
        <v>0.13100000000000001</v>
      </c>
      <c r="D15" s="44">
        <v>489464.88</v>
      </c>
      <c r="E15" s="44">
        <v>5122738.43</v>
      </c>
      <c r="F15" s="61">
        <v>195.8</v>
      </c>
      <c r="G15" s="44">
        <v>489464.88</v>
      </c>
      <c r="H15" s="44">
        <v>5122738.43</v>
      </c>
      <c r="I15" s="44">
        <v>193.82</v>
      </c>
      <c r="J15" s="57">
        <v>1.98</v>
      </c>
      <c r="K15" s="57">
        <v>2.2000000000000002</v>
      </c>
      <c r="L15" s="48" t="s">
        <v>69</v>
      </c>
      <c r="M15" s="57">
        <v>0.4</v>
      </c>
      <c r="N15" s="48" t="s">
        <v>10</v>
      </c>
      <c r="O15" s="46" t="s">
        <v>106</v>
      </c>
      <c r="P15" s="57">
        <v>323</v>
      </c>
      <c r="Q15" s="57">
        <v>335.5</v>
      </c>
      <c r="R15" s="51">
        <f>P15/1000</f>
        <v>0.32300000000000001</v>
      </c>
      <c r="S15" s="51">
        <f>Q15/1000</f>
        <v>0.33550000000000002</v>
      </c>
      <c r="T15" s="47" t="s">
        <v>70</v>
      </c>
      <c r="U15" s="57">
        <v>0.22</v>
      </c>
      <c r="V15" s="210">
        <v>0.88100000000000001</v>
      </c>
      <c r="W15" s="344" t="s">
        <v>73</v>
      </c>
    </row>
    <row r="16" spans="2:23" ht="25.5" customHeight="1" x14ac:dyDescent="0.25">
      <c r="B16" s="52" t="s">
        <v>99</v>
      </c>
      <c r="C16" s="48">
        <v>0.13100000000000001</v>
      </c>
      <c r="D16" s="44">
        <v>489468.61</v>
      </c>
      <c r="E16" s="44">
        <v>5122735.08</v>
      </c>
      <c r="F16" s="61">
        <v>195.94</v>
      </c>
      <c r="G16" s="44">
        <v>489468.61</v>
      </c>
      <c r="H16" s="44">
        <v>5122735.08</v>
      </c>
      <c r="I16" s="44">
        <v>194</v>
      </c>
      <c r="J16" s="57">
        <v>1.94</v>
      </c>
      <c r="K16" s="57">
        <v>2.2200000000000002</v>
      </c>
      <c r="L16" s="48" t="s">
        <v>69</v>
      </c>
      <c r="M16" s="57">
        <v>0.6</v>
      </c>
      <c r="N16" s="48" t="s">
        <v>10</v>
      </c>
      <c r="O16" s="46" t="s">
        <v>106</v>
      </c>
      <c r="P16" s="57">
        <v>436.96</v>
      </c>
      <c r="Q16" s="57">
        <v>454.21</v>
      </c>
      <c r="R16" s="51">
        <f>P16/1000</f>
        <v>0.43695999999999996</v>
      </c>
      <c r="S16" s="51">
        <f>Q16/1000</f>
        <v>0.45421</v>
      </c>
      <c r="T16" s="47" t="s">
        <v>70</v>
      </c>
      <c r="U16" s="57">
        <v>0.28000000000000003</v>
      </c>
      <c r="V16" s="210">
        <v>1.0960000000000001</v>
      </c>
      <c r="W16" s="344"/>
    </row>
    <row r="17" spans="2:52" ht="25.5" customHeight="1" x14ac:dyDescent="0.25">
      <c r="B17" s="60" t="s">
        <v>100</v>
      </c>
      <c r="C17" s="48">
        <v>0.13100000000000001</v>
      </c>
      <c r="D17" s="56">
        <v>489472.4</v>
      </c>
      <c r="E17" s="56">
        <v>5122731.76</v>
      </c>
      <c r="F17" s="54">
        <v>195.99</v>
      </c>
      <c r="G17" s="56">
        <v>489472.4</v>
      </c>
      <c r="H17" s="56">
        <v>5122731.76</v>
      </c>
      <c r="I17" s="56">
        <v>194.05</v>
      </c>
      <c r="J17" s="50">
        <v>1.94</v>
      </c>
      <c r="K17" s="57">
        <v>2.36</v>
      </c>
      <c r="L17" s="46" t="s">
        <v>69</v>
      </c>
      <c r="M17" s="50">
        <v>0.8</v>
      </c>
      <c r="N17" s="46" t="s">
        <v>10</v>
      </c>
      <c r="O17" s="46" t="s">
        <v>106</v>
      </c>
      <c r="P17" s="57">
        <v>656.95</v>
      </c>
      <c r="Q17" s="57">
        <v>669.2</v>
      </c>
      <c r="R17" s="51">
        <v>0.65695000000000003</v>
      </c>
      <c r="S17" s="51">
        <v>0.66920000000000002</v>
      </c>
      <c r="T17" s="47" t="s">
        <v>70</v>
      </c>
      <c r="U17" s="57">
        <v>0.42</v>
      </c>
      <c r="V17" s="210">
        <v>1.129</v>
      </c>
      <c r="W17" s="344"/>
    </row>
    <row r="18" spans="2:52" ht="25.5" customHeight="1" thickBot="1" x14ac:dyDescent="0.3">
      <c r="B18" s="77" t="s">
        <v>101</v>
      </c>
      <c r="C18" s="78">
        <v>0.13100000000000001</v>
      </c>
      <c r="D18" s="79">
        <v>489476.12</v>
      </c>
      <c r="E18" s="79">
        <v>5122728.26</v>
      </c>
      <c r="F18" s="80">
        <v>196.24</v>
      </c>
      <c r="G18" s="79">
        <v>489476.12</v>
      </c>
      <c r="H18" s="79">
        <v>5122728.26</v>
      </c>
      <c r="I18" s="79">
        <v>194.22</v>
      </c>
      <c r="J18" s="81">
        <v>2.02</v>
      </c>
      <c r="K18" s="82">
        <v>2.48</v>
      </c>
      <c r="L18" s="83" t="s">
        <v>69</v>
      </c>
      <c r="M18" s="81">
        <v>1</v>
      </c>
      <c r="N18" s="83" t="s">
        <v>10</v>
      </c>
      <c r="O18" s="83" t="s">
        <v>106</v>
      </c>
      <c r="P18" s="82">
        <v>835.5</v>
      </c>
      <c r="Q18" s="82">
        <v>849.9</v>
      </c>
      <c r="R18" s="84">
        <v>0.83550000000000002</v>
      </c>
      <c r="S18" s="84">
        <v>0.84989999999999999</v>
      </c>
      <c r="T18" s="85" t="s">
        <v>70</v>
      </c>
      <c r="U18" s="82">
        <v>0.46</v>
      </c>
      <c r="V18" s="211">
        <v>1.1399999999999999</v>
      </c>
      <c r="W18" s="344"/>
    </row>
    <row r="19" spans="2:52" ht="25.5" customHeight="1" x14ac:dyDescent="0.25">
      <c r="B19" s="86" t="s">
        <v>102</v>
      </c>
      <c r="C19" s="87">
        <v>0.13100000000000001</v>
      </c>
      <c r="D19" s="88">
        <v>5605138.96</v>
      </c>
      <c r="E19" s="88">
        <v>5123032.88</v>
      </c>
      <c r="F19" s="89">
        <v>196.55</v>
      </c>
      <c r="G19" s="88">
        <v>5605138.8899999997</v>
      </c>
      <c r="H19" s="88">
        <v>5123032.87</v>
      </c>
      <c r="I19" s="88">
        <v>194.55</v>
      </c>
      <c r="J19" s="90">
        <v>2</v>
      </c>
      <c r="K19" s="87" t="s">
        <v>16</v>
      </c>
      <c r="L19" s="87" t="s">
        <v>74</v>
      </c>
      <c r="M19" s="90">
        <v>0.4</v>
      </c>
      <c r="N19" s="87" t="s">
        <v>10</v>
      </c>
      <c r="O19" s="87" t="s">
        <v>106</v>
      </c>
      <c r="P19" s="87" t="s">
        <v>75</v>
      </c>
      <c r="Q19" s="87" t="s">
        <v>75</v>
      </c>
      <c r="R19" s="87" t="s">
        <v>75</v>
      </c>
      <c r="S19" s="87" t="s">
        <v>75</v>
      </c>
      <c r="T19" s="91" t="s">
        <v>76</v>
      </c>
      <c r="U19" s="90" t="s">
        <v>75</v>
      </c>
      <c r="V19" s="209"/>
      <c r="W19" s="344"/>
    </row>
    <row r="20" spans="2:52" ht="25.5" customHeight="1" x14ac:dyDescent="0.25">
      <c r="B20" s="43" t="s">
        <v>103</v>
      </c>
      <c r="C20" s="65">
        <v>0.13100000000000001</v>
      </c>
      <c r="D20" s="66">
        <v>5605142.7400000002</v>
      </c>
      <c r="E20" s="66">
        <v>5123029.62</v>
      </c>
      <c r="F20" s="67">
        <v>196.71</v>
      </c>
      <c r="G20" s="66">
        <v>5605142.7000000002</v>
      </c>
      <c r="H20" s="66">
        <v>5123029.5199999996</v>
      </c>
      <c r="I20" s="66">
        <v>194.73</v>
      </c>
      <c r="J20" s="68">
        <v>1.98</v>
      </c>
      <c r="K20" s="65" t="s">
        <v>16</v>
      </c>
      <c r="L20" s="65" t="s">
        <v>74</v>
      </c>
      <c r="M20" s="68">
        <v>0.6</v>
      </c>
      <c r="N20" s="65" t="s">
        <v>10</v>
      </c>
      <c r="O20" s="65" t="s">
        <v>106</v>
      </c>
      <c r="P20" s="65" t="s">
        <v>75</v>
      </c>
      <c r="Q20" s="65" t="s">
        <v>75</v>
      </c>
      <c r="R20" s="65" t="s">
        <v>75</v>
      </c>
      <c r="S20" s="65" t="s">
        <v>75</v>
      </c>
      <c r="T20" s="69" t="s">
        <v>76</v>
      </c>
      <c r="U20" s="68" t="s">
        <v>75</v>
      </c>
      <c r="V20" s="47"/>
      <c r="W20" s="344"/>
    </row>
    <row r="21" spans="2:52" ht="25.5" customHeight="1" x14ac:dyDescent="0.25">
      <c r="B21" s="43" t="s">
        <v>104</v>
      </c>
      <c r="C21" s="65">
        <v>0.13100000000000001</v>
      </c>
      <c r="D21" s="66">
        <v>5605146.5700000003</v>
      </c>
      <c r="E21" s="66">
        <v>5123026.3499999996</v>
      </c>
      <c r="F21" s="67">
        <v>196.85</v>
      </c>
      <c r="G21" s="66">
        <v>5605146.7699999996</v>
      </c>
      <c r="H21" s="66">
        <v>5123026.41</v>
      </c>
      <c r="I21" s="66">
        <v>194.85</v>
      </c>
      <c r="J21" s="68">
        <v>2</v>
      </c>
      <c r="K21" s="65" t="s">
        <v>16</v>
      </c>
      <c r="L21" s="65" t="s">
        <v>74</v>
      </c>
      <c r="M21" s="68">
        <v>0.8</v>
      </c>
      <c r="N21" s="65" t="s">
        <v>10</v>
      </c>
      <c r="O21" s="65" t="s">
        <v>106</v>
      </c>
      <c r="P21" s="65" t="s">
        <v>75</v>
      </c>
      <c r="Q21" s="65" t="s">
        <v>75</v>
      </c>
      <c r="R21" s="65" t="s">
        <v>75</v>
      </c>
      <c r="S21" s="65" t="s">
        <v>75</v>
      </c>
      <c r="T21" s="69" t="s">
        <v>76</v>
      </c>
      <c r="U21" s="68" t="s">
        <v>75</v>
      </c>
      <c r="V21" s="47"/>
      <c r="W21" s="344"/>
    </row>
    <row r="22" spans="2:52" ht="25.5" customHeight="1" thickBot="1" x14ac:dyDescent="0.3">
      <c r="B22" s="70" t="s">
        <v>105</v>
      </c>
      <c r="C22" s="71">
        <v>0.13100000000000001</v>
      </c>
      <c r="D22" s="72">
        <v>5605150.3499999996</v>
      </c>
      <c r="E22" s="72">
        <v>5123023.09</v>
      </c>
      <c r="F22" s="73">
        <v>196.93</v>
      </c>
      <c r="G22" s="72">
        <v>5605150.3200000003</v>
      </c>
      <c r="H22" s="72">
        <v>5123023.08</v>
      </c>
      <c r="I22" s="72">
        <v>194.91</v>
      </c>
      <c r="J22" s="74">
        <v>2.02</v>
      </c>
      <c r="K22" s="71" t="s">
        <v>16</v>
      </c>
      <c r="L22" s="71" t="s">
        <v>74</v>
      </c>
      <c r="M22" s="74">
        <v>1</v>
      </c>
      <c r="N22" s="71" t="s">
        <v>10</v>
      </c>
      <c r="O22" s="71" t="s">
        <v>106</v>
      </c>
      <c r="P22" s="71" t="s">
        <v>75</v>
      </c>
      <c r="Q22" s="71" t="s">
        <v>75</v>
      </c>
      <c r="R22" s="71" t="s">
        <v>75</v>
      </c>
      <c r="S22" s="71" t="s">
        <v>75</v>
      </c>
      <c r="T22" s="75" t="s">
        <v>76</v>
      </c>
      <c r="U22" s="74" t="s">
        <v>75</v>
      </c>
      <c r="V22" s="71"/>
      <c r="W22" s="345"/>
    </row>
    <row r="25" spans="2:52" ht="15.75" x14ac:dyDescent="0.25">
      <c r="B25" s="332" t="s">
        <v>107</v>
      </c>
      <c r="C25" s="332"/>
      <c r="D25" s="332"/>
      <c r="E25" s="332"/>
      <c r="F25" s="332"/>
      <c r="G25" s="332"/>
      <c r="H25" s="332"/>
      <c r="I25" s="332"/>
      <c r="J25" s="332"/>
      <c r="U25" s="63"/>
      <c r="X25" s="332" t="s">
        <v>110</v>
      </c>
      <c r="Y25" s="332"/>
      <c r="Z25" s="332"/>
      <c r="AA25" s="332"/>
      <c r="AB25" s="332"/>
      <c r="AC25" s="332"/>
      <c r="AD25" s="332"/>
      <c r="AE25" s="332"/>
      <c r="AF25" s="332"/>
      <c r="AQ25" s="332" t="s">
        <v>230</v>
      </c>
      <c r="AR25" s="332"/>
      <c r="AS25" s="332"/>
      <c r="AT25" s="332"/>
      <c r="AU25" s="332"/>
      <c r="AV25" s="332"/>
      <c r="AW25" s="332"/>
      <c r="AX25" s="332"/>
      <c r="AY25" s="332"/>
      <c r="AZ25" s="63"/>
    </row>
    <row r="26" spans="2:52" x14ac:dyDescent="0.25">
      <c r="B26" s="64"/>
      <c r="C26" s="64"/>
      <c r="D26" s="64"/>
      <c r="E26" s="64"/>
      <c r="F26" s="64"/>
      <c r="G26" s="64"/>
      <c r="H26" s="64"/>
      <c r="I26" s="64"/>
      <c r="J26" s="64"/>
      <c r="AQ26" s="63"/>
      <c r="AR26" s="63"/>
      <c r="AS26" s="63"/>
      <c r="AT26" s="63"/>
      <c r="AU26" s="63"/>
      <c r="AV26" s="63"/>
      <c r="AW26" s="63"/>
      <c r="AX26" s="63"/>
      <c r="AY26" s="63"/>
      <c r="AZ26" s="63"/>
    </row>
    <row r="27" spans="2:52" ht="15.75" x14ac:dyDescent="0.25">
      <c r="B27" s="332" t="s">
        <v>108</v>
      </c>
      <c r="C27" s="332"/>
      <c r="D27" s="332"/>
      <c r="E27" s="332"/>
      <c r="F27" s="332"/>
      <c r="G27" s="332"/>
      <c r="H27" s="332"/>
      <c r="I27" s="332"/>
      <c r="J27" s="332"/>
      <c r="X27" s="332" t="s">
        <v>111</v>
      </c>
      <c r="Y27" s="332"/>
      <c r="Z27" s="332"/>
      <c r="AA27" s="332"/>
      <c r="AB27" s="332"/>
      <c r="AC27" s="332"/>
      <c r="AD27" s="332"/>
      <c r="AE27" s="332"/>
      <c r="AQ27" s="332" t="s">
        <v>231</v>
      </c>
      <c r="AR27" s="332"/>
      <c r="AS27" s="332"/>
      <c r="AT27" s="332"/>
      <c r="AU27" s="332"/>
      <c r="AV27" s="332"/>
      <c r="AW27" s="332"/>
      <c r="AX27" s="332"/>
      <c r="AY27" s="63"/>
      <c r="AZ27" s="63"/>
    </row>
    <row r="28" spans="2:52" x14ac:dyDescent="0.25">
      <c r="AQ28" s="63"/>
      <c r="AR28" s="63"/>
      <c r="AS28" s="63"/>
      <c r="AT28" s="63"/>
      <c r="AU28" s="63"/>
      <c r="AV28" s="63"/>
      <c r="AW28" s="63"/>
      <c r="AX28" s="63"/>
      <c r="AY28" s="63"/>
      <c r="AZ28" s="63"/>
    </row>
    <row r="29" spans="2:52" ht="15.75" x14ac:dyDescent="0.25">
      <c r="B29" s="332" t="s">
        <v>109</v>
      </c>
      <c r="C29" s="332"/>
      <c r="D29" s="332"/>
      <c r="E29" s="332"/>
      <c r="F29" s="332"/>
      <c r="G29" s="332"/>
      <c r="H29" s="332"/>
      <c r="I29" s="332"/>
      <c r="J29" s="332"/>
      <c r="K29" s="332"/>
      <c r="X29" s="332" t="s">
        <v>112</v>
      </c>
      <c r="Y29" s="332"/>
      <c r="Z29" s="332"/>
      <c r="AA29" s="332"/>
      <c r="AB29" s="332"/>
      <c r="AC29" s="332"/>
      <c r="AD29" s="332"/>
      <c r="AE29" s="332"/>
      <c r="AF29" s="332"/>
      <c r="AG29" s="332"/>
      <c r="AQ29" s="332" t="s">
        <v>232</v>
      </c>
      <c r="AR29" s="332"/>
      <c r="AS29" s="332"/>
      <c r="AT29" s="332"/>
      <c r="AU29" s="332"/>
      <c r="AV29" s="332"/>
      <c r="AW29" s="332"/>
      <c r="AX29" s="332"/>
      <c r="AY29" s="332"/>
      <c r="AZ29" s="332"/>
    </row>
  </sheetData>
  <mergeCells count="16">
    <mergeCell ref="AQ25:AY25"/>
    <mergeCell ref="AQ27:AX27"/>
    <mergeCell ref="AQ29:AZ29"/>
    <mergeCell ref="T6:U6"/>
    <mergeCell ref="T7:U7"/>
    <mergeCell ref="T8:U8"/>
    <mergeCell ref="X25:AF25"/>
    <mergeCell ref="X27:AE27"/>
    <mergeCell ref="X29:AG29"/>
    <mergeCell ref="W9:W14"/>
    <mergeCell ref="W15:W22"/>
    <mergeCell ref="B25:J25"/>
    <mergeCell ref="B29:K29"/>
    <mergeCell ref="B27:J27"/>
    <mergeCell ref="D6:I6"/>
    <mergeCell ref="B6:B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U46"/>
  <sheetViews>
    <sheetView topLeftCell="A3" zoomScale="70" zoomScaleNormal="70" zoomScaleSheetLayoutView="130" workbookViewId="0">
      <selection activeCell="D7" sqref="D7:D46"/>
    </sheetView>
  </sheetViews>
  <sheetFormatPr defaultRowHeight="18" customHeight="1" x14ac:dyDescent="0.25"/>
  <cols>
    <col min="1" max="1" width="9.140625" style="7"/>
    <col min="2" max="2" width="6.5703125" style="7" bestFit="1" customWidth="1"/>
    <col min="3" max="3" width="11.28515625" style="7" customWidth="1"/>
    <col min="4" max="4" width="11.140625" style="7" customWidth="1"/>
    <col min="5" max="5" width="10.28515625" style="7" customWidth="1"/>
    <col min="6" max="7" width="10.5703125" style="7" customWidth="1"/>
    <col min="8" max="8" width="11.28515625" style="7" customWidth="1"/>
    <col min="9" max="16384" width="9.140625" style="7"/>
  </cols>
  <sheetData>
    <row r="2" spans="2:21" ht="18" customHeight="1" thickBot="1" x14ac:dyDescent="0.3">
      <c r="J2" s="324" t="s">
        <v>43</v>
      </c>
      <c r="K2" s="324"/>
      <c r="L2" s="324"/>
      <c r="M2" s="324"/>
      <c r="N2" s="324"/>
      <c r="O2" s="324"/>
    </row>
    <row r="3" spans="2:21" ht="52.5" x14ac:dyDescent="0.25">
      <c r="B3" s="230" t="s">
        <v>42</v>
      </c>
      <c r="C3" s="231" t="s">
        <v>20</v>
      </c>
      <c r="D3" s="231" t="s">
        <v>40</v>
      </c>
      <c r="E3" s="231" t="s">
        <v>21</v>
      </c>
      <c r="F3" s="231" t="s">
        <v>22</v>
      </c>
      <c r="G3" s="231" t="s">
        <v>41</v>
      </c>
      <c r="H3" s="232" t="s">
        <v>23</v>
      </c>
    </row>
    <row r="4" spans="2:21" ht="11.25" x14ac:dyDescent="0.25">
      <c r="B4" s="8" t="s">
        <v>24</v>
      </c>
      <c r="C4" s="9" t="s">
        <v>25</v>
      </c>
      <c r="D4" s="9" t="s">
        <v>26</v>
      </c>
      <c r="E4" s="9" t="s">
        <v>27</v>
      </c>
      <c r="F4" s="9" t="s">
        <v>28</v>
      </c>
      <c r="G4" s="9" t="s">
        <v>29</v>
      </c>
      <c r="H4" s="10" t="s">
        <v>30</v>
      </c>
      <c r="P4" s="6"/>
      <c r="Q4" s="6"/>
      <c r="R4" s="6"/>
      <c r="S4" s="6"/>
      <c r="T4" s="6"/>
      <c r="U4" s="6"/>
    </row>
    <row r="5" spans="2:21" ht="12" thickBot="1" x14ac:dyDescent="0.3">
      <c r="B5" s="11"/>
      <c r="C5" s="12"/>
      <c r="D5" s="12" t="s">
        <v>31</v>
      </c>
      <c r="E5" s="12" t="s">
        <v>6</v>
      </c>
      <c r="F5" s="12" t="s">
        <v>32</v>
      </c>
      <c r="G5" s="12" t="s">
        <v>33</v>
      </c>
      <c r="H5" s="13" t="s">
        <v>34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2:21" ht="34.5" customHeight="1" thickTop="1" thickBot="1" x14ac:dyDescent="0.3">
      <c r="B6" s="328" t="s">
        <v>113</v>
      </c>
      <c r="C6" s="329"/>
      <c r="D6" s="329"/>
      <c r="E6" s="329"/>
      <c r="F6" s="329"/>
      <c r="G6" s="329"/>
      <c r="H6" s="330"/>
      <c r="K6" s="6"/>
      <c r="L6" s="5"/>
      <c r="M6" s="5"/>
      <c r="N6" s="5"/>
      <c r="O6" s="5"/>
      <c r="P6" s="5"/>
      <c r="Q6" s="5"/>
      <c r="R6" s="5"/>
      <c r="S6" s="6"/>
      <c r="T6" s="6"/>
      <c r="U6" s="6"/>
    </row>
    <row r="7" spans="2:21" ht="18" customHeight="1" x14ac:dyDescent="0.25">
      <c r="B7" s="325">
        <v>1</v>
      </c>
      <c r="C7" s="14" t="s">
        <v>35</v>
      </c>
      <c r="D7" s="15"/>
      <c r="E7" s="16"/>
      <c r="F7" s="16"/>
      <c r="G7" s="16"/>
      <c r="H7" s="17"/>
      <c r="K7" s="6"/>
      <c r="L7" s="5"/>
      <c r="M7" s="5"/>
      <c r="N7" s="5"/>
      <c r="O7" s="5"/>
      <c r="P7" s="5"/>
      <c r="Q7" s="5"/>
      <c r="R7" s="5"/>
      <c r="S7" s="6"/>
      <c r="T7" s="6"/>
      <c r="U7" s="6"/>
    </row>
    <row r="8" spans="2:21" ht="18" customHeight="1" x14ac:dyDescent="0.25">
      <c r="B8" s="326"/>
      <c r="C8" s="18" t="s">
        <v>36</v>
      </c>
      <c r="D8" s="15">
        <v>54.88</v>
      </c>
      <c r="E8" s="19">
        <v>26.73</v>
      </c>
      <c r="F8" s="19">
        <v>1.6</v>
      </c>
      <c r="G8" s="16">
        <v>22.86</v>
      </c>
      <c r="H8" s="20">
        <v>10</v>
      </c>
      <c r="K8" s="6"/>
      <c r="L8" s="5"/>
      <c r="M8" s="5"/>
      <c r="N8" s="5"/>
      <c r="O8" s="5"/>
      <c r="P8" s="5"/>
      <c r="Q8" s="5"/>
      <c r="R8" s="5"/>
      <c r="S8" s="6"/>
      <c r="T8" s="6"/>
      <c r="U8" s="6"/>
    </row>
    <row r="9" spans="2:21" ht="18" customHeight="1" x14ac:dyDescent="0.25">
      <c r="B9" s="326"/>
      <c r="C9" s="18" t="s">
        <v>37</v>
      </c>
      <c r="D9" s="19">
        <v>58.3</v>
      </c>
      <c r="E9" s="19">
        <v>26.26</v>
      </c>
      <c r="F9" s="19">
        <v>1.6</v>
      </c>
      <c r="G9" s="16">
        <v>22.45</v>
      </c>
      <c r="H9" s="20">
        <v>11</v>
      </c>
      <c r="K9" s="6"/>
      <c r="L9" s="5"/>
      <c r="M9" s="5"/>
      <c r="N9" s="5"/>
      <c r="O9" s="5"/>
      <c r="P9" s="5"/>
      <c r="Q9" s="5"/>
      <c r="R9" s="5"/>
      <c r="S9" s="6"/>
      <c r="T9" s="6"/>
      <c r="U9" s="6"/>
    </row>
    <row r="10" spans="2:21" ht="18" customHeight="1" x14ac:dyDescent="0.25">
      <c r="B10" s="326"/>
      <c r="C10" s="18" t="s">
        <v>38</v>
      </c>
      <c r="D10" s="15">
        <v>61.48</v>
      </c>
      <c r="E10" s="19">
        <v>26.73</v>
      </c>
      <c r="F10" s="19">
        <v>1.6</v>
      </c>
      <c r="G10" s="16">
        <v>22.85</v>
      </c>
      <c r="H10" s="20">
        <v>11</v>
      </c>
      <c r="K10" s="6"/>
      <c r="L10" s="5"/>
      <c r="M10" s="5"/>
      <c r="N10" s="5"/>
      <c r="O10" s="5"/>
      <c r="P10" s="5"/>
      <c r="Q10" s="5"/>
      <c r="R10" s="5"/>
      <c r="S10" s="6"/>
      <c r="T10" s="6"/>
      <c r="U10" s="6"/>
    </row>
    <row r="11" spans="2:21" ht="18" customHeight="1" thickBot="1" x14ac:dyDescent="0.3">
      <c r="B11" s="327"/>
      <c r="C11" s="21" t="s">
        <v>39</v>
      </c>
      <c r="D11" s="22">
        <v>60.56</v>
      </c>
      <c r="E11" s="23">
        <v>28.1</v>
      </c>
      <c r="F11" s="23">
        <v>1.6</v>
      </c>
      <c r="G11" s="22">
        <v>24.02</v>
      </c>
      <c r="H11" s="24">
        <v>12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2:21" ht="18" customHeight="1" x14ac:dyDescent="0.25">
      <c r="B12" s="325">
        <v>2</v>
      </c>
      <c r="C12" s="14" t="s">
        <v>35</v>
      </c>
      <c r="D12" s="15"/>
      <c r="E12" s="16"/>
      <c r="F12" s="16"/>
      <c r="G12" s="16"/>
      <c r="H12" s="17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2:21" ht="18" customHeight="1" x14ac:dyDescent="0.25">
      <c r="B13" s="326"/>
      <c r="C13" s="18" t="s">
        <v>36</v>
      </c>
      <c r="D13" s="19">
        <v>21.29</v>
      </c>
      <c r="E13" s="19">
        <v>30.41</v>
      </c>
      <c r="F13" s="19">
        <v>0.6</v>
      </c>
      <c r="G13" s="16">
        <v>36.06</v>
      </c>
      <c r="H13" s="20">
        <v>12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2:21" ht="18" customHeight="1" x14ac:dyDescent="0.25">
      <c r="B14" s="326"/>
      <c r="C14" s="18" t="s">
        <v>37</v>
      </c>
      <c r="D14" s="19">
        <v>21.41</v>
      </c>
      <c r="E14" s="19">
        <v>30</v>
      </c>
      <c r="F14" s="19">
        <v>0.6</v>
      </c>
      <c r="G14" s="16">
        <v>35.57</v>
      </c>
      <c r="H14" s="20">
        <v>12</v>
      </c>
    </row>
    <row r="15" spans="2:21" ht="18" customHeight="1" x14ac:dyDescent="0.25">
      <c r="B15" s="326"/>
      <c r="C15" s="18" t="s">
        <v>38</v>
      </c>
      <c r="D15" s="15">
        <v>20.97</v>
      </c>
      <c r="E15" s="19">
        <v>30.41</v>
      </c>
      <c r="F15" s="19">
        <v>0.6</v>
      </c>
      <c r="G15" s="16">
        <v>36.06</v>
      </c>
      <c r="H15" s="20">
        <v>12</v>
      </c>
    </row>
    <row r="16" spans="2:21" ht="18" customHeight="1" thickBot="1" x14ac:dyDescent="0.3">
      <c r="B16" s="327"/>
      <c r="C16" s="21" t="s">
        <v>39</v>
      </c>
      <c r="D16" s="22">
        <v>20.13</v>
      </c>
      <c r="E16" s="23">
        <v>31.62</v>
      </c>
      <c r="F16" s="23">
        <v>0.6</v>
      </c>
      <c r="G16" s="22">
        <v>37.49</v>
      </c>
      <c r="H16" s="24">
        <v>12</v>
      </c>
    </row>
    <row r="17" spans="2:8" ht="18" customHeight="1" x14ac:dyDescent="0.25">
      <c r="B17" s="325">
        <v>3</v>
      </c>
      <c r="C17" s="14" t="s">
        <v>35</v>
      </c>
      <c r="D17" s="15"/>
      <c r="E17" s="16"/>
      <c r="F17" s="16"/>
      <c r="G17" s="16"/>
      <c r="H17" s="17"/>
    </row>
    <row r="18" spans="2:8" ht="18" customHeight="1" x14ac:dyDescent="0.25">
      <c r="B18" s="326"/>
      <c r="C18" s="18" t="s">
        <v>36</v>
      </c>
      <c r="D18" s="19">
        <v>20.36</v>
      </c>
      <c r="E18" s="19">
        <v>55.23</v>
      </c>
      <c r="F18" s="19">
        <v>0.6</v>
      </c>
      <c r="G18" s="16">
        <v>65.48</v>
      </c>
      <c r="H18" s="20">
        <v>11</v>
      </c>
    </row>
    <row r="19" spans="2:8" ht="18" customHeight="1" x14ac:dyDescent="0.25">
      <c r="B19" s="326"/>
      <c r="C19" s="18" t="s">
        <v>37</v>
      </c>
      <c r="D19" s="19">
        <v>22.56</v>
      </c>
      <c r="E19" s="19">
        <v>55.9</v>
      </c>
      <c r="F19" s="19">
        <v>0.6</v>
      </c>
      <c r="G19" s="16">
        <v>66.28</v>
      </c>
      <c r="H19" s="20">
        <v>10</v>
      </c>
    </row>
    <row r="20" spans="2:8" ht="18" customHeight="1" x14ac:dyDescent="0.25">
      <c r="B20" s="326"/>
      <c r="C20" s="18" t="s">
        <v>38</v>
      </c>
      <c r="D20" s="15">
        <v>20.07</v>
      </c>
      <c r="E20" s="19">
        <v>57.01</v>
      </c>
      <c r="F20" s="19">
        <v>0.6</v>
      </c>
      <c r="G20" s="16">
        <v>67.59</v>
      </c>
      <c r="H20" s="20">
        <v>10</v>
      </c>
    </row>
    <row r="21" spans="2:8" ht="18" customHeight="1" thickBot="1" x14ac:dyDescent="0.3">
      <c r="B21" s="327"/>
      <c r="C21" s="21" t="s">
        <v>39</v>
      </c>
      <c r="D21" s="22">
        <v>16.829999999999998</v>
      </c>
      <c r="E21" s="23">
        <v>58.52</v>
      </c>
      <c r="F21" s="23">
        <v>0.6</v>
      </c>
      <c r="G21" s="22">
        <v>69.39</v>
      </c>
      <c r="H21" s="24">
        <v>10</v>
      </c>
    </row>
    <row r="22" spans="2:8" ht="18" customHeight="1" x14ac:dyDescent="0.25">
      <c r="B22" s="325">
        <v>4</v>
      </c>
      <c r="C22" s="14" t="s">
        <v>35</v>
      </c>
      <c r="D22" s="15"/>
      <c r="E22" s="16"/>
      <c r="F22" s="16"/>
      <c r="G22" s="16"/>
      <c r="H22" s="17"/>
    </row>
    <row r="23" spans="2:8" ht="18" customHeight="1" x14ac:dyDescent="0.25">
      <c r="B23" s="326"/>
      <c r="C23" s="18" t="s">
        <v>36</v>
      </c>
      <c r="D23" s="19">
        <v>16.010000000000002</v>
      </c>
      <c r="E23" s="19">
        <v>42.79</v>
      </c>
      <c r="F23" s="19">
        <v>0.6</v>
      </c>
      <c r="G23" s="16">
        <v>50.74</v>
      </c>
      <c r="H23" s="20">
        <v>15</v>
      </c>
    </row>
    <row r="24" spans="2:8" ht="18" customHeight="1" x14ac:dyDescent="0.25">
      <c r="B24" s="326"/>
      <c r="C24" s="18" t="s">
        <v>37</v>
      </c>
      <c r="D24" s="15">
        <v>16.600000000000001</v>
      </c>
      <c r="E24" s="19">
        <v>43.66</v>
      </c>
      <c r="F24" s="19">
        <v>0.6</v>
      </c>
      <c r="G24" s="16">
        <v>51.77</v>
      </c>
      <c r="H24" s="20">
        <v>11</v>
      </c>
    </row>
    <row r="25" spans="2:8" ht="18" customHeight="1" x14ac:dyDescent="0.25">
      <c r="B25" s="326"/>
      <c r="C25" s="18" t="s">
        <v>38</v>
      </c>
      <c r="D25" s="15">
        <v>16.899999999999999</v>
      </c>
      <c r="E25" s="19">
        <v>45.07</v>
      </c>
      <c r="F25" s="19">
        <v>0.6</v>
      </c>
      <c r="G25" s="16">
        <v>53.44</v>
      </c>
      <c r="H25" s="20">
        <v>11</v>
      </c>
    </row>
    <row r="26" spans="2:8" ht="18" customHeight="1" thickBot="1" x14ac:dyDescent="0.3">
      <c r="B26" s="327"/>
      <c r="C26" s="21" t="s">
        <v>39</v>
      </c>
      <c r="D26" s="22">
        <v>15.6</v>
      </c>
      <c r="E26" s="23">
        <v>46.97</v>
      </c>
      <c r="F26" s="23">
        <v>0.6</v>
      </c>
      <c r="G26" s="22">
        <v>55.69</v>
      </c>
      <c r="H26" s="24">
        <v>12</v>
      </c>
    </row>
    <row r="27" spans="2:8" ht="18" customHeight="1" x14ac:dyDescent="0.25">
      <c r="B27" s="325">
        <v>5</v>
      </c>
      <c r="C27" s="14" t="s">
        <v>35</v>
      </c>
      <c r="D27" s="15"/>
      <c r="E27" s="16"/>
      <c r="F27" s="16"/>
      <c r="G27" s="16"/>
      <c r="H27" s="17"/>
    </row>
    <row r="28" spans="2:8" ht="18" customHeight="1" x14ac:dyDescent="0.25">
      <c r="B28" s="326"/>
      <c r="C28" s="18" t="s">
        <v>36</v>
      </c>
      <c r="D28" s="15">
        <v>10.83</v>
      </c>
      <c r="E28" s="19">
        <v>42.79</v>
      </c>
      <c r="F28" s="19">
        <v>0.4</v>
      </c>
      <c r="G28" s="16">
        <v>58.08</v>
      </c>
      <c r="H28" s="20">
        <v>13</v>
      </c>
    </row>
    <row r="29" spans="2:8" ht="18" customHeight="1" x14ac:dyDescent="0.25">
      <c r="B29" s="326"/>
      <c r="C29" s="18" t="s">
        <v>37</v>
      </c>
      <c r="D29" s="15">
        <v>10.84</v>
      </c>
      <c r="E29" s="19">
        <v>43.66</v>
      </c>
      <c r="F29" s="19">
        <v>0.4</v>
      </c>
      <c r="G29" s="16">
        <v>59.26</v>
      </c>
      <c r="H29" s="20">
        <v>12</v>
      </c>
    </row>
    <row r="30" spans="2:8" ht="18" customHeight="1" x14ac:dyDescent="0.25">
      <c r="B30" s="326"/>
      <c r="C30" s="18" t="s">
        <v>38</v>
      </c>
      <c r="D30" s="15">
        <v>12.33</v>
      </c>
      <c r="E30" s="19">
        <v>45.07</v>
      </c>
      <c r="F30" s="19">
        <v>0.4</v>
      </c>
      <c r="G30" s="16">
        <v>61.17</v>
      </c>
      <c r="H30" s="20">
        <v>13</v>
      </c>
    </row>
    <row r="31" spans="2:8" ht="18" customHeight="1" thickBot="1" x14ac:dyDescent="0.3">
      <c r="B31" s="327"/>
      <c r="C31" s="21" t="s">
        <v>39</v>
      </c>
      <c r="D31" s="22">
        <v>13.13</v>
      </c>
      <c r="E31" s="23">
        <v>46.97</v>
      </c>
      <c r="F31" s="23">
        <v>0.4</v>
      </c>
      <c r="G31" s="22">
        <v>63.75</v>
      </c>
      <c r="H31" s="24">
        <v>15</v>
      </c>
    </row>
    <row r="32" spans="2:8" ht="18" customHeight="1" x14ac:dyDescent="0.25">
      <c r="B32" s="325">
        <v>6</v>
      </c>
      <c r="C32" s="14" t="s">
        <v>35</v>
      </c>
      <c r="D32" s="15"/>
      <c r="E32" s="16"/>
      <c r="F32" s="16"/>
      <c r="G32" s="16"/>
      <c r="H32" s="17"/>
    </row>
    <row r="33" spans="2:8" ht="18" customHeight="1" x14ac:dyDescent="0.25">
      <c r="B33" s="326"/>
      <c r="C33" s="18" t="s">
        <v>36</v>
      </c>
      <c r="D33" s="15">
        <v>12.19</v>
      </c>
      <c r="E33" s="19">
        <v>37.83</v>
      </c>
      <c r="F33" s="19">
        <v>0.4</v>
      </c>
      <c r="G33" s="16">
        <v>51.35</v>
      </c>
      <c r="H33" s="20">
        <v>14</v>
      </c>
    </row>
    <row r="34" spans="2:8" ht="18" customHeight="1" x14ac:dyDescent="0.25">
      <c r="B34" s="326"/>
      <c r="C34" s="18" t="s">
        <v>37</v>
      </c>
      <c r="D34" s="15">
        <v>13.66</v>
      </c>
      <c r="E34" s="19">
        <v>38.81</v>
      </c>
      <c r="F34" s="19">
        <v>0.4</v>
      </c>
      <c r="G34" s="16">
        <v>52.67</v>
      </c>
      <c r="H34" s="20">
        <v>15</v>
      </c>
    </row>
    <row r="35" spans="2:8" ht="18" customHeight="1" x14ac:dyDescent="0.25">
      <c r="B35" s="326"/>
      <c r="C35" s="18" t="s">
        <v>38</v>
      </c>
      <c r="D35" s="15">
        <v>12.95</v>
      </c>
      <c r="E35" s="19">
        <v>40.39</v>
      </c>
      <c r="F35" s="19">
        <v>0.4</v>
      </c>
      <c r="G35" s="16">
        <v>54.82</v>
      </c>
      <c r="H35" s="20">
        <v>15</v>
      </c>
    </row>
    <row r="36" spans="2:8" ht="18" customHeight="1" thickBot="1" x14ac:dyDescent="0.3">
      <c r="B36" s="327"/>
      <c r="C36" s="21" t="s">
        <v>39</v>
      </c>
      <c r="D36" s="22">
        <v>13.47</v>
      </c>
      <c r="E36" s="23">
        <v>42.5</v>
      </c>
      <c r="F36" s="23">
        <v>0.4</v>
      </c>
      <c r="G36" s="22">
        <v>57.68</v>
      </c>
      <c r="H36" s="24">
        <v>15</v>
      </c>
    </row>
    <row r="37" spans="2:8" ht="18" customHeight="1" x14ac:dyDescent="0.25">
      <c r="B37" s="325">
        <v>7</v>
      </c>
      <c r="C37" s="14" t="s">
        <v>35</v>
      </c>
      <c r="D37" s="15"/>
      <c r="E37" s="16"/>
      <c r="F37" s="16"/>
      <c r="G37" s="16"/>
      <c r="H37" s="17"/>
    </row>
    <row r="38" spans="2:8" ht="18" customHeight="1" x14ac:dyDescent="0.25">
      <c r="B38" s="326"/>
      <c r="C38" s="18" t="s">
        <v>36</v>
      </c>
      <c r="D38" s="15">
        <v>11.08</v>
      </c>
      <c r="E38" s="19">
        <v>32.880000000000003</v>
      </c>
      <c r="F38" s="19">
        <v>0.2</v>
      </c>
      <c r="G38" s="16">
        <v>56.23</v>
      </c>
      <c r="H38" s="20">
        <v>15</v>
      </c>
    </row>
    <row r="39" spans="2:8" ht="18" customHeight="1" x14ac:dyDescent="0.25">
      <c r="B39" s="326"/>
      <c r="C39" s="18" t="s">
        <v>37</v>
      </c>
      <c r="D39" s="15">
        <v>12.14</v>
      </c>
      <c r="E39" s="19">
        <v>34</v>
      </c>
      <c r="F39" s="19">
        <v>0.2</v>
      </c>
      <c r="G39" s="16">
        <v>58.15</v>
      </c>
      <c r="H39" s="20">
        <v>13</v>
      </c>
    </row>
    <row r="40" spans="2:8" ht="18" customHeight="1" x14ac:dyDescent="0.25">
      <c r="B40" s="326"/>
      <c r="C40" s="18" t="s">
        <v>38</v>
      </c>
      <c r="D40" s="15">
        <v>10.82</v>
      </c>
      <c r="E40" s="19">
        <v>35.79</v>
      </c>
      <c r="F40" s="19">
        <v>0.2</v>
      </c>
      <c r="G40" s="16">
        <v>61.21</v>
      </c>
      <c r="H40" s="20">
        <v>14</v>
      </c>
    </row>
    <row r="41" spans="2:8" ht="18" customHeight="1" thickBot="1" x14ac:dyDescent="0.3">
      <c r="B41" s="327"/>
      <c r="C41" s="21" t="s">
        <v>39</v>
      </c>
      <c r="D41" s="22">
        <v>10.39</v>
      </c>
      <c r="E41" s="23">
        <v>38.159999999999997</v>
      </c>
      <c r="F41" s="23">
        <v>0.2</v>
      </c>
      <c r="G41" s="22">
        <v>65.25</v>
      </c>
      <c r="H41" s="24">
        <v>16</v>
      </c>
    </row>
    <row r="42" spans="2:8" ht="18" customHeight="1" x14ac:dyDescent="0.25">
      <c r="B42" s="325">
        <v>8</v>
      </c>
      <c r="C42" s="14" t="s">
        <v>35</v>
      </c>
      <c r="D42" s="15"/>
      <c r="E42" s="16"/>
      <c r="F42" s="16"/>
      <c r="G42" s="16"/>
      <c r="H42" s="17"/>
    </row>
    <row r="43" spans="2:8" ht="18" customHeight="1" x14ac:dyDescent="0.25">
      <c r="B43" s="326"/>
      <c r="C43" s="18" t="s">
        <v>36</v>
      </c>
      <c r="D43" s="15">
        <v>22.6</v>
      </c>
      <c r="E43" s="19">
        <v>47.76</v>
      </c>
      <c r="F43" s="19">
        <v>0.8</v>
      </c>
      <c r="G43" s="16">
        <v>51.45</v>
      </c>
      <c r="H43" s="20">
        <v>10</v>
      </c>
    </row>
    <row r="44" spans="2:8" ht="18" customHeight="1" x14ac:dyDescent="0.25">
      <c r="B44" s="326"/>
      <c r="C44" s="18" t="s">
        <v>37</v>
      </c>
      <c r="D44" s="15">
        <v>20.74</v>
      </c>
      <c r="E44" s="19">
        <v>48.54</v>
      </c>
      <c r="F44" s="19">
        <v>0.8</v>
      </c>
      <c r="G44" s="16">
        <v>52.29</v>
      </c>
      <c r="H44" s="20">
        <v>10</v>
      </c>
    </row>
    <row r="45" spans="2:8" ht="18" customHeight="1" x14ac:dyDescent="0.25">
      <c r="B45" s="326"/>
      <c r="C45" s="18" t="s">
        <v>38</v>
      </c>
      <c r="D45" s="15">
        <v>22.87</v>
      </c>
      <c r="E45" s="19">
        <v>49.81</v>
      </c>
      <c r="F45" s="19">
        <v>0.8</v>
      </c>
      <c r="G45" s="16">
        <v>53.66</v>
      </c>
      <c r="H45" s="20">
        <v>10</v>
      </c>
    </row>
    <row r="46" spans="2:8" ht="18" customHeight="1" thickBot="1" x14ac:dyDescent="0.3">
      <c r="B46" s="327"/>
      <c r="C46" s="21" t="s">
        <v>39</v>
      </c>
      <c r="D46" s="22">
        <v>20.48</v>
      </c>
      <c r="E46" s="23">
        <v>51.54</v>
      </c>
      <c r="F46" s="23">
        <v>0.8</v>
      </c>
      <c r="G46" s="22">
        <v>55.52</v>
      </c>
      <c r="H46" s="24">
        <v>10</v>
      </c>
    </row>
  </sheetData>
  <mergeCells count="10">
    <mergeCell ref="B27:B31"/>
    <mergeCell ref="B32:B36"/>
    <mergeCell ref="B37:B41"/>
    <mergeCell ref="B42:B46"/>
    <mergeCell ref="J2:O2"/>
    <mergeCell ref="B6:H6"/>
    <mergeCell ref="B7:B11"/>
    <mergeCell ref="B12:B16"/>
    <mergeCell ref="B17:B21"/>
    <mergeCell ref="B22:B26"/>
  </mergeCells>
  <pageMargins left="0.98425196850393704" right="0.98425196850393704" top="0.98425196850393704" bottom="0.98425196850393704" header="0" footer="0"/>
  <pageSetup paperSize="8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A77"/>
  <sheetViews>
    <sheetView zoomScale="85" zoomScaleNormal="85" workbookViewId="0">
      <selection activeCell="AD8" sqref="AD8"/>
    </sheetView>
  </sheetViews>
  <sheetFormatPr defaultRowHeight="12.75" x14ac:dyDescent="0.25"/>
  <cols>
    <col min="1" max="2" width="9.140625" style="63"/>
    <col min="3" max="3" width="10.42578125" style="63" customWidth="1"/>
    <col min="4" max="4" width="10.5703125" style="63" customWidth="1"/>
    <col min="5" max="5" width="9.140625" style="63"/>
    <col min="6" max="6" width="10.5703125" style="63" customWidth="1"/>
    <col min="7" max="7" width="9.5703125" style="63" customWidth="1"/>
    <col min="8" max="8" width="9.28515625" style="63" customWidth="1"/>
    <col min="9" max="9" width="10.5703125" style="63" customWidth="1"/>
    <col min="10" max="10" width="4.5703125" style="63" bestFit="1" customWidth="1"/>
    <col min="11" max="11" width="6.140625" style="63" bestFit="1" customWidth="1"/>
    <col min="12" max="12" width="6.42578125" style="63" bestFit="1" customWidth="1"/>
    <col min="13" max="13" width="6.7109375" style="63" bestFit="1" customWidth="1"/>
    <col min="14" max="14" width="14.85546875" style="63" bestFit="1" customWidth="1"/>
    <col min="15" max="15" width="4.140625" style="63" bestFit="1" customWidth="1"/>
    <col min="16" max="16" width="6.5703125" style="63" bestFit="1" customWidth="1"/>
    <col min="17" max="17" width="7.42578125" style="63" bestFit="1" customWidth="1"/>
    <col min="18" max="18" width="8.42578125" style="63" bestFit="1" customWidth="1"/>
    <col min="19" max="16384" width="9.140625" style="63"/>
  </cols>
  <sheetData>
    <row r="2" spans="2:27" x14ac:dyDescent="0.25">
      <c r="B2" s="332" t="s">
        <v>44</v>
      </c>
      <c r="C2" s="332"/>
      <c r="D2" s="332"/>
      <c r="E2" s="3" t="s">
        <v>45</v>
      </c>
      <c r="F2" s="3" t="s">
        <v>46</v>
      </c>
      <c r="G2" s="3" t="s">
        <v>47</v>
      </c>
    </row>
    <row r="3" spans="2:27" ht="32.25" customHeight="1" x14ac:dyDescent="0.25">
      <c r="B3" s="332" t="s">
        <v>48</v>
      </c>
      <c r="C3" s="332"/>
      <c r="D3" s="332"/>
      <c r="E3" s="336" t="s">
        <v>49</v>
      </c>
      <c r="F3" s="336"/>
      <c r="G3" s="336"/>
    </row>
    <row r="4" spans="2:27" x14ac:dyDescent="0.25">
      <c r="B4" s="63" t="s">
        <v>50</v>
      </c>
      <c r="E4" s="2">
        <v>20</v>
      </c>
      <c r="F4" s="2" t="s">
        <v>51</v>
      </c>
      <c r="G4" s="2" t="s">
        <v>52</v>
      </c>
    </row>
    <row r="5" spans="2:27" x14ac:dyDescent="0.25">
      <c r="B5" s="332" t="s">
        <v>53</v>
      </c>
      <c r="C5" s="332"/>
      <c r="D5" s="332"/>
      <c r="E5" s="2">
        <v>5</v>
      </c>
      <c r="F5" s="2" t="s">
        <v>57</v>
      </c>
      <c r="G5" s="2" t="s">
        <v>54</v>
      </c>
    </row>
    <row r="6" spans="2:27" x14ac:dyDescent="0.25">
      <c r="B6" s="332" t="s">
        <v>55</v>
      </c>
      <c r="C6" s="332"/>
      <c r="D6" s="332"/>
      <c r="E6" s="2">
        <v>3</v>
      </c>
      <c r="F6" s="2" t="s">
        <v>58</v>
      </c>
      <c r="G6" s="2" t="s">
        <v>59</v>
      </c>
    </row>
    <row r="7" spans="2:27" x14ac:dyDescent="0.25">
      <c r="B7" s="332" t="s">
        <v>56</v>
      </c>
      <c r="C7" s="332"/>
      <c r="D7" s="332"/>
      <c r="E7" s="332"/>
      <c r="F7" s="332"/>
      <c r="G7" s="332"/>
    </row>
    <row r="8" spans="2:27" ht="13.5" thickBot="1" x14ac:dyDescent="0.3"/>
    <row r="9" spans="2:27" ht="52.5" x14ac:dyDescent="0.25">
      <c r="B9" s="230" t="s">
        <v>42</v>
      </c>
      <c r="C9" s="231" t="s">
        <v>20</v>
      </c>
      <c r="D9" s="231" t="s">
        <v>40</v>
      </c>
      <c r="E9" s="231" t="s">
        <v>21</v>
      </c>
      <c r="F9" s="231" t="s">
        <v>22</v>
      </c>
      <c r="G9" s="231" t="s">
        <v>41</v>
      </c>
      <c r="H9" s="232" t="s">
        <v>23</v>
      </c>
    </row>
    <row r="10" spans="2:27" x14ac:dyDescent="0.25">
      <c r="B10" s="8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10" t="s">
        <v>30</v>
      </c>
    </row>
    <row r="11" spans="2:27" ht="13.5" thickBot="1" x14ac:dyDescent="0.3">
      <c r="B11" s="11"/>
      <c r="C11" s="12"/>
      <c r="D11" s="12" t="s">
        <v>31</v>
      </c>
      <c r="E11" s="12" t="s">
        <v>6</v>
      </c>
      <c r="F11" s="12" t="s">
        <v>32</v>
      </c>
      <c r="G11" s="12" t="s">
        <v>33</v>
      </c>
      <c r="H11" s="13" t="s">
        <v>34</v>
      </c>
      <c r="J11" s="331" t="s">
        <v>114</v>
      </c>
      <c r="K11" s="331"/>
      <c r="L11" s="331"/>
      <c r="M11" s="331"/>
      <c r="T11" s="332" t="s">
        <v>67</v>
      </c>
      <c r="U11" s="332"/>
      <c r="V11" s="332"/>
      <c r="W11" s="332"/>
      <c r="X11" s="332"/>
      <c r="Y11" s="332"/>
      <c r="Z11" s="332"/>
      <c r="AA11" s="332"/>
    </row>
    <row r="12" spans="2:27" ht="30" customHeight="1" thickTop="1" thickBot="1" x14ac:dyDescent="0.3">
      <c r="B12" s="333" t="s">
        <v>113</v>
      </c>
      <c r="C12" s="334"/>
      <c r="D12" s="334"/>
      <c r="E12" s="334"/>
      <c r="F12" s="334"/>
      <c r="G12" s="334"/>
      <c r="H12" s="335"/>
    </row>
    <row r="13" spans="2:27" x14ac:dyDescent="0.25">
      <c r="B13" s="325">
        <v>1</v>
      </c>
      <c r="C13" s="14" t="s">
        <v>35</v>
      </c>
      <c r="D13" s="15"/>
      <c r="E13" s="16"/>
      <c r="F13" s="16"/>
      <c r="G13" s="16"/>
      <c r="H13" s="17"/>
      <c r="J13" s="4" t="s">
        <v>26</v>
      </c>
      <c r="K13" s="4" t="s">
        <v>60</v>
      </c>
      <c r="L13" s="4" t="s">
        <v>61</v>
      </c>
      <c r="M13" s="4" t="s">
        <v>115</v>
      </c>
      <c r="N13" s="4" t="s">
        <v>116</v>
      </c>
      <c r="O13" s="4" t="s">
        <v>27</v>
      </c>
      <c r="P13" s="4"/>
      <c r="Q13" s="4" t="s">
        <v>64</v>
      </c>
      <c r="R13" s="4" t="s">
        <v>65</v>
      </c>
    </row>
    <row r="14" spans="2:27" x14ac:dyDescent="0.25">
      <c r="B14" s="326"/>
      <c r="C14" s="18" t="s">
        <v>36</v>
      </c>
      <c r="D14" s="15">
        <v>54.88</v>
      </c>
      <c r="E14" s="19">
        <v>26.73</v>
      </c>
      <c r="F14" s="19">
        <v>1.6</v>
      </c>
      <c r="G14" s="16">
        <v>22.86</v>
      </c>
      <c r="H14" s="20">
        <v>10</v>
      </c>
      <c r="J14" s="30">
        <v>3</v>
      </c>
      <c r="K14" s="63">
        <v>2786.9</v>
      </c>
      <c r="L14" s="28">
        <f>J14/K14</f>
        <v>1.0764648893035272E-3</v>
      </c>
      <c r="M14" s="28">
        <f>1/1.288</f>
        <v>0.77639751552795033</v>
      </c>
      <c r="N14" s="28">
        <f>L14^M14</f>
        <v>4.9619464423068587E-3</v>
      </c>
      <c r="O14" s="63">
        <v>5</v>
      </c>
      <c r="P14" s="28">
        <f>N14*O14</f>
        <v>2.4809732211534295E-2</v>
      </c>
      <c r="Q14" s="28">
        <f>P14^2</f>
        <v>6.1552281240804239E-4</v>
      </c>
      <c r="R14" s="29">
        <f>Q14</f>
        <v>6.1552281240804239E-4</v>
      </c>
    </row>
    <row r="15" spans="2:27" x14ac:dyDescent="0.25">
      <c r="B15" s="326"/>
      <c r="C15" s="18" t="s">
        <v>37</v>
      </c>
      <c r="D15" s="19">
        <v>58.3</v>
      </c>
      <c r="E15" s="19">
        <v>26.26</v>
      </c>
      <c r="F15" s="19">
        <v>1.6</v>
      </c>
      <c r="G15" s="16">
        <v>22.45</v>
      </c>
      <c r="H15" s="20">
        <v>11</v>
      </c>
      <c r="J15" s="30">
        <v>3</v>
      </c>
      <c r="K15" s="63">
        <v>2786.9</v>
      </c>
      <c r="L15" s="28">
        <f t="shared" ref="L15:L77" si="0">J15/K15</f>
        <v>1.0764648893035272E-3</v>
      </c>
      <c r="M15" s="28">
        <f t="shared" ref="M15:M77" si="1">1/1.288</f>
        <v>0.77639751552795033</v>
      </c>
      <c r="N15" s="28">
        <f t="shared" ref="N15:N77" si="2">L15^M15</f>
        <v>4.9619464423068587E-3</v>
      </c>
      <c r="O15" s="63">
        <v>10</v>
      </c>
      <c r="P15" s="28">
        <f t="shared" ref="P15:P77" si="3">N15*O15</f>
        <v>4.9619464423068589E-2</v>
      </c>
      <c r="Q15" s="28">
        <f t="shared" ref="Q15:Q77" si="4">P15^2</f>
        <v>2.4620912496321696E-3</v>
      </c>
      <c r="R15" s="29">
        <f t="shared" ref="R15:R77" si="5">Q15</f>
        <v>2.4620912496321696E-3</v>
      </c>
    </row>
    <row r="16" spans="2:27" x14ac:dyDescent="0.25">
      <c r="B16" s="326"/>
      <c r="C16" s="18" t="s">
        <v>38</v>
      </c>
      <c r="D16" s="15">
        <v>61.48</v>
      </c>
      <c r="E16" s="19">
        <v>26.73</v>
      </c>
      <c r="F16" s="19">
        <v>1.6</v>
      </c>
      <c r="G16" s="16">
        <v>22.85</v>
      </c>
      <c r="H16" s="20">
        <v>11</v>
      </c>
      <c r="J16" s="30">
        <v>3</v>
      </c>
      <c r="K16" s="63">
        <v>2786.9</v>
      </c>
      <c r="L16" s="28">
        <f t="shared" si="0"/>
        <v>1.0764648893035272E-3</v>
      </c>
      <c r="M16" s="28">
        <f t="shared" si="1"/>
        <v>0.77639751552795033</v>
      </c>
      <c r="N16" s="28">
        <f t="shared" si="2"/>
        <v>4.9619464423068587E-3</v>
      </c>
      <c r="O16" s="63">
        <v>20</v>
      </c>
      <c r="P16" s="28">
        <f t="shared" si="3"/>
        <v>9.9238928846137178E-2</v>
      </c>
      <c r="Q16" s="28">
        <f t="shared" si="4"/>
        <v>9.8483649985286782E-3</v>
      </c>
      <c r="R16" s="29">
        <f t="shared" si="5"/>
        <v>9.8483649985286782E-3</v>
      </c>
    </row>
    <row r="17" spans="2:18" ht="13.5" thickBot="1" x14ac:dyDescent="0.3">
      <c r="B17" s="327"/>
      <c r="C17" s="21" t="s">
        <v>39</v>
      </c>
      <c r="D17" s="22">
        <v>65.56</v>
      </c>
      <c r="E17" s="23">
        <v>28.1</v>
      </c>
      <c r="F17" s="23">
        <v>1.6</v>
      </c>
      <c r="G17" s="22">
        <v>24.02</v>
      </c>
      <c r="H17" s="24">
        <v>12</v>
      </c>
      <c r="J17" s="30">
        <v>3</v>
      </c>
      <c r="K17" s="63">
        <v>2786.9</v>
      </c>
      <c r="L17" s="28">
        <f t="shared" si="0"/>
        <v>1.0764648893035272E-3</v>
      </c>
      <c r="M17" s="28">
        <f t="shared" si="1"/>
        <v>0.77639751552795033</v>
      </c>
      <c r="N17" s="28">
        <f t="shared" si="2"/>
        <v>4.9619464423068587E-3</v>
      </c>
      <c r="O17" s="63">
        <v>50</v>
      </c>
      <c r="P17" s="28">
        <f t="shared" si="3"/>
        <v>0.24809732211534294</v>
      </c>
      <c r="Q17" s="28">
        <f t="shared" si="4"/>
        <v>6.1552281240804231E-2</v>
      </c>
      <c r="R17" s="29">
        <f t="shared" si="5"/>
        <v>6.1552281240804231E-2</v>
      </c>
    </row>
    <row r="18" spans="2:18" x14ac:dyDescent="0.25">
      <c r="B18" s="325">
        <v>2</v>
      </c>
      <c r="C18" s="14" t="s">
        <v>13</v>
      </c>
      <c r="D18" s="15"/>
      <c r="E18" s="16"/>
      <c r="F18" s="16"/>
      <c r="G18" s="16"/>
      <c r="H18" s="17"/>
      <c r="J18" s="30">
        <v>3</v>
      </c>
      <c r="K18" s="63">
        <v>2786.9</v>
      </c>
      <c r="L18" s="28">
        <f t="shared" si="0"/>
        <v>1.0764648893035272E-3</v>
      </c>
      <c r="M18" s="28">
        <f t="shared" si="1"/>
        <v>0.77639751552795033</v>
      </c>
      <c r="N18" s="28">
        <f t="shared" si="2"/>
        <v>4.9619464423068587E-3</v>
      </c>
      <c r="O18" s="63">
        <v>100</v>
      </c>
      <c r="P18" s="28">
        <f t="shared" si="3"/>
        <v>0.49619464423068588</v>
      </c>
      <c r="Q18" s="28">
        <f t="shared" si="4"/>
        <v>0.24620912496321692</v>
      </c>
      <c r="R18" s="29">
        <f t="shared" si="5"/>
        <v>0.24620912496321692</v>
      </c>
    </row>
    <row r="19" spans="2:18" x14ac:dyDescent="0.25">
      <c r="B19" s="326"/>
      <c r="C19" s="18" t="s">
        <v>14</v>
      </c>
      <c r="D19" s="19">
        <v>21.29</v>
      </c>
      <c r="E19" s="19">
        <v>30.41</v>
      </c>
      <c r="F19" s="19">
        <v>0.6</v>
      </c>
      <c r="G19" s="16">
        <v>36.06</v>
      </c>
      <c r="H19" s="20">
        <v>12</v>
      </c>
      <c r="J19" s="30">
        <v>3</v>
      </c>
      <c r="K19" s="63">
        <v>2786.9</v>
      </c>
      <c r="L19" s="28">
        <f t="shared" si="0"/>
        <v>1.0764648893035272E-3</v>
      </c>
      <c r="M19" s="28">
        <f t="shared" si="1"/>
        <v>0.77639751552795033</v>
      </c>
      <c r="N19" s="28">
        <f t="shared" si="2"/>
        <v>4.9619464423068587E-3</v>
      </c>
      <c r="O19" s="63">
        <v>150</v>
      </c>
      <c r="P19" s="28">
        <f t="shared" si="3"/>
        <v>0.74429196634602879</v>
      </c>
      <c r="Q19" s="28">
        <f t="shared" si="4"/>
        <v>0.55397053116723805</v>
      </c>
      <c r="R19" s="29">
        <f t="shared" si="5"/>
        <v>0.55397053116723805</v>
      </c>
    </row>
    <row r="20" spans="2:18" x14ac:dyDescent="0.25">
      <c r="B20" s="326"/>
      <c r="C20" s="18" t="s">
        <v>15</v>
      </c>
      <c r="D20" s="19">
        <v>21.41</v>
      </c>
      <c r="E20" s="19">
        <v>30</v>
      </c>
      <c r="F20" s="19">
        <v>0.6</v>
      </c>
      <c r="G20" s="16">
        <v>35.57</v>
      </c>
      <c r="H20" s="20">
        <v>12</v>
      </c>
      <c r="J20" s="30">
        <v>3</v>
      </c>
      <c r="K20" s="63">
        <v>2786.9</v>
      </c>
      <c r="L20" s="28">
        <f t="shared" si="0"/>
        <v>1.0764648893035272E-3</v>
      </c>
      <c r="M20" s="28">
        <f t="shared" si="1"/>
        <v>0.77639751552795033</v>
      </c>
      <c r="N20" s="28">
        <f t="shared" si="2"/>
        <v>4.9619464423068587E-3</v>
      </c>
      <c r="O20" s="63">
        <v>200</v>
      </c>
      <c r="P20" s="28">
        <f t="shared" si="3"/>
        <v>0.99238928846137175</v>
      </c>
      <c r="Q20" s="28">
        <f t="shared" si="4"/>
        <v>0.9848364998528677</v>
      </c>
      <c r="R20" s="29">
        <f t="shared" si="5"/>
        <v>0.9848364998528677</v>
      </c>
    </row>
    <row r="21" spans="2:18" x14ac:dyDescent="0.25">
      <c r="B21" s="326"/>
      <c r="C21" s="18" t="s">
        <v>17</v>
      </c>
      <c r="D21" s="15">
        <v>20.97</v>
      </c>
      <c r="E21" s="19">
        <v>30.41</v>
      </c>
      <c r="F21" s="19">
        <v>0.6</v>
      </c>
      <c r="G21" s="16">
        <v>36.06</v>
      </c>
      <c r="H21" s="20">
        <v>12</v>
      </c>
      <c r="J21" s="30">
        <v>3</v>
      </c>
      <c r="K21" s="63">
        <v>2786.9</v>
      </c>
      <c r="L21" s="28">
        <f t="shared" si="0"/>
        <v>1.0764648893035272E-3</v>
      </c>
      <c r="M21" s="28">
        <f t="shared" si="1"/>
        <v>0.77639751552795033</v>
      </c>
      <c r="N21" s="28">
        <f t="shared" si="2"/>
        <v>4.9619464423068587E-3</v>
      </c>
      <c r="O21" s="63">
        <v>250</v>
      </c>
      <c r="P21" s="28">
        <f t="shared" si="3"/>
        <v>1.2404866105767147</v>
      </c>
      <c r="Q21" s="28">
        <f t="shared" si="4"/>
        <v>1.5388070310201059</v>
      </c>
      <c r="R21" s="29">
        <f t="shared" si="5"/>
        <v>1.5388070310201059</v>
      </c>
    </row>
    <row r="22" spans="2:18" ht="13.5" thickBot="1" x14ac:dyDescent="0.3">
      <c r="B22" s="327"/>
      <c r="C22" s="21" t="s">
        <v>18</v>
      </c>
      <c r="D22" s="22">
        <v>20.13</v>
      </c>
      <c r="E22" s="23">
        <v>31.62</v>
      </c>
      <c r="F22" s="23">
        <v>0.6</v>
      </c>
      <c r="G22" s="22">
        <v>37.49</v>
      </c>
      <c r="H22" s="24">
        <v>12</v>
      </c>
      <c r="J22" s="32">
        <v>5</v>
      </c>
      <c r="K22" s="63">
        <v>2786.9</v>
      </c>
      <c r="L22" s="28">
        <f t="shared" si="0"/>
        <v>1.794108148839212E-3</v>
      </c>
      <c r="M22" s="28">
        <f t="shared" si="1"/>
        <v>0.77639751552795033</v>
      </c>
      <c r="N22" s="28">
        <f t="shared" si="2"/>
        <v>7.3772566126657172E-3</v>
      </c>
      <c r="O22" s="63">
        <v>5</v>
      </c>
      <c r="P22" s="28">
        <f t="shared" si="3"/>
        <v>3.6886283063328584E-2</v>
      </c>
      <c r="Q22" s="28">
        <f t="shared" si="4"/>
        <v>1.3605978782280012E-3</v>
      </c>
      <c r="R22" s="31">
        <f t="shared" si="5"/>
        <v>1.3605978782280012E-3</v>
      </c>
    </row>
    <row r="23" spans="2:18" x14ac:dyDescent="0.25">
      <c r="B23" s="325">
        <v>3</v>
      </c>
      <c r="C23" s="14" t="s">
        <v>13</v>
      </c>
      <c r="D23" s="15"/>
      <c r="E23" s="16"/>
      <c r="F23" s="16"/>
      <c r="G23" s="16"/>
      <c r="H23" s="17"/>
      <c r="J23" s="32">
        <v>5</v>
      </c>
      <c r="K23" s="63">
        <v>2786.9</v>
      </c>
      <c r="L23" s="28">
        <f t="shared" si="0"/>
        <v>1.794108148839212E-3</v>
      </c>
      <c r="M23" s="28">
        <f t="shared" si="1"/>
        <v>0.77639751552795033</v>
      </c>
      <c r="N23" s="28">
        <f t="shared" si="2"/>
        <v>7.3772566126657172E-3</v>
      </c>
      <c r="O23" s="63">
        <v>10</v>
      </c>
      <c r="P23" s="28">
        <f t="shared" si="3"/>
        <v>7.3772566126657169E-2</v>
      </c>
      <c r="Q23" s="28">
        <f t="shared" si="4"/>
        <v>5.442391512912005E-3</v>
      </c>
      <c r="R23" s="31">
        <f t="shared" si="5"/>
        <v>5.442391512912005E-3</v>
      </c>
    </row>
    <row r="24" spans="2:18" x14ac:dyDescent="0.25">
      <c r="B24" s="326"/>
      <c r="C24" s="18" t="s">
        <v>14</v>
      </c>
      <c r="D24" s="19">
        <v>21.36</v>
      </c>
      <c r="E24" s="19">
        <v>55.23</v>
      </c>
      <c r="F24" s="19">
        <v>0.6</v>
      </c>
      <c r="G24" s="16">
        <v>65.48</v>
      </c>
      <c r="H24" s="20">
        <v>11</v>
      </c>
      <c r="J24" s="32">
        <v>5</v>
      </c>
      <c r="K24" s="63">
        <v>2786.9</v>
      </c>
      <c r="L24" s="28">
        <f t="shared" si="0"/>
        <v>1.794108148839212E-3</v>
      </c>
      <c r="M24" s="28">
        <f t="shared" si="1"/>
        <v>0.77639751552795033</v>
      </c>
      <c r="N24" s="28">
        <f t="shared" si="2"/>
        <v>7.3772566126657172E-3</v>
      </c>
      <c r="O24" s="63">
        <v>20</v>
      </c>
      <c r="P24" s="28">
        <f t="shared" si="3"/>
        <v>0.14754513225331434</v>
      </c>
      <c r="Q24" s="28">
        <f t="shared" si="4"/>
        <v>2.176956605164802E-2</v>
      </c>
      <c r="R24" s="31">
        <f t="shared" si="5"/>
        <v>2.176956605164802E-2</v>
      </c>
    </row>
    <row r="25" spans="2:18" x14ac:dyDescent="0.25">
      <c r="B25" s="326"/>
      <c r="C25" s="18" t="s">
        <v>15</v>
      </c>
      <c r="D25" s="19">
        <v>22.56</v>
      </c>
      <c r="E25" s="19">
        <v>55.9</v>
      </c>
      <c r="F25" s="19">
        <v>0.6</v>
      </c>
      <c r="G25" s="16">
        <v>66.28</v>
      </c>
      <c r="H25" s="20">
        <v>10</v>
      </c>
      <c r="J25" s="32">
        <v>5</v>
      </c>
      <c r="K25" s="63">
        <v>2786.9</v>
      </c>
      <c r="L25" s="28">
        <f t="shared" si="0"/>
        <v>1.794108148839212E-3</v>
      </c>
      <c r="M25" s="28">
        <f t="shared" si="1"/>
        <v>0.77639751552795033</v>
      </c>
      <c r="N25" s="28">
        <f t="shared" si="2"/>
        <v>7.3772566126657172E-3</v>
      </c>
      <c r="O25" s="63">
        <v>50</v>
      </c>
      <c r="P25" s="28">
        <f t="shared" si="3"/>
        <v>0.36886283063328584</v>
      </c>
      <c r="Q25" s="28">
        <f t="shared" si="4"/>
        <v>0.13605978782280012</v>
      </c>
      <c r="R25" s="31">
        <f t="shared" si="5"/>
        <v>0.13605978782280012</v>
      </c>
    </row>
    <row r="26" spans="2:18" x14ac:dyDescent="0.25">
      <c r="B26" s="326"/>
      <c r="C26" s="18" t="s">
        <v>17</v>
      </c>
      <c r="D26" s="15">
        <v>20.07</v>
      </c>
      <c r="E26" s="19">
        <v>57.01</v>
      </c>
      <c r="F26" s="19">
        <v>0.6</v>
      </c>
      <c r="G26" s="16">
        <v>67.59</v>
      </c>
      <c r="H26" s="20">
        <v>10</v>
      </c>
      <c r="J26" s="32">
        <v>5</v>
      </c>
      <c r="K26" s="63">
        <v>2786.9</v>
      </c>
      <c r="L26" s="28">
        <f t="shared" si="0"/>
        <v>1.794108148839212E-3</v>
      </c>
      <c r="M26" s="28">
        <f t="shared" si="1"/>
        <v>0.77639751552795033</v>
      </c>
      <c r="N26" s="28">
        <f t="shared" si="2"/>
        <v>7.3772566126657172E-3</v>
      </c>
      <c r="O26" s="63">
        <v>100</v>
      </c>
      <c r="P26" s="28">
        <f t="shared" si="3"/>
        <v>0.73772566126657169</v>
      </c>
      <c r="Q26" s="28">
        <f t="shared" si="4"/>
        <v>0.54423915129120048</v>
      </c>
      <c r="R26" s="31">
        <f t="shared" si="5"/>
        <v>0.54423915129120048</v>
      </c>
    </row>
    <row r="27" spans="2:18" ht="13.5" thickBot="1" x14ac:dyDescent="0.3">
      <c r="B27" s="327"/>
      <c r="C27" s="21" t="s">
        <v>18</v>
      </c>
      <c r="D27" s="22">
        <v>16.829999999999998</v>
      </c>
      <c r="E27" s="23">
        <v>58.52</v>
      </c>
      <c r="F27" s="23">
        <v>0.6</v>
      </c>
      <c r="G27" s="22">
        <v>69.39</v>
      </c>
      <c r="H27" s="24">
        <v>10</v>
      </c>
      <c r="J27" s="32">
        <v>5</v>
      </c>
      <c r="K27" s="63">
        <v>2786.9</v>
      </c>
      <c r="L27" s="28">
        <f t="shared" si="0"/>
        <v>1.794108148839212E-3</v>
      </c>
      <c r="M27" s="28">
        <f t="shared" si="1"/>
        <v>0.77639751552795033</v>
      </c>
      <c r="N27" s="28">
        <f t="shared" si="2"/>
        <v>7.3772566126657172E-3</v>
      </c>
      <c r="O27" s="63">
        <v>150</v>
      </c>
      <c r="P27" s="28">
        <f t="shared" si="3"/>
        <v>1.1065884918998576</v>
      </c>
      <c r="Q27" s="28">
        <f t="shared" si="4"/>
        <v>1.2245380904052012</v>
      </c>
      <c r="R27" s="31">
        <f t="shared" si="5"/>
        <v>1.2245380904052012</v>
      </c>
    </row>
    <row r="28" spans="2:18" x14ac:dyDescent="0.25">
      <c r="B28" s="325">
        <v>4</v>
      </c>
      <c r="C28" s="14" t="s">
        <v>13</v>
      </c>
      <c r="D28" s="15"/>
      <c r="E28" s="16"/>
      <c r="F28" s="16"/>
      <c r="G28" s="16"/>
      <c r="H28" s="17"/>
      <c r="J28" s="32">
        <v>5</v>
      </c>
      <c r="K28" s="63">
        <v>2786.9</v>
      </c>
      <c r="L28" s="28">
        <f t="shared" si="0"/>
        <v>1.794108148839212E-3</v>
      </c>
      <c r="M28" s="28">
        <f t="shared" si="1"/>
        <v>0.77639751552795033</v>
      </c>
      <c r="N28" s="28">
        <f t="shared" si="2"/>
        <v>7.3772566126657172E-3</v>
      </c>
      <c r="O28" s="63">
        <v>200</v>
      </c>
      <c r="P28" s="28">
        <f t="shared" si="3"/>
        <v>1.4754513225331434</v>
      </c>
      <c r="Q28" s="28">
        <f t="shared" si="4"/>
        <v>2.1769566051648019</v>
      </c>
      <c r="R28" s="31">
        <f t="shared" si="5"/>
        <v>2.1769566051648019</v>
      </c>
    </row>
    <row r="29" spans="2:18" x14ac:dyDescent="0.25">
      <c r="B29" s="326"/>
      <c r="C29" s="18" t="s">
        <v>14</v>
      </c>
      <c r="D29" s="19">
        <v>16.010000000000002</v>
      </c>
      <c r="E29" s="19">
        <v>42.79</v>
      </c>
      <c r="F29" s="19">
        <v>0.6</v>
      </c>
      <c r="G29" s="16">
        <v>50.74</v>
      </c>
      <c r="H29" s="20">
        <v>15</v>
      </c>
      <c r="J29" s="32">
        <v>5</v>
      </c>
      <c r="K29" s="63">
        <v>2786.9</v>
      </c>
      <c r="L29" s="28">
        <f t="shared" si="0"/>
        <v>1.794108148839212E-3</v>
      </c>
      <c r="M29" s="28">
        <f t="shared" si="1"/>
        <v>0.77639751552795033</v>
      </c>
      <c r="N29" s="28">
        <f t="shared" si="2"/>
        <v>7.3772566126657172E-3</v>
      </c>
      <c r="O29" s="63">
        <v>250</v>
      </c>
      <c r="P29" s="28">
        <f t="shared" si="3"/>
        <v>1.8443141531664293</v>
      </c>
      <c r="Q29" s="28">
        <f t="shared" si="4"/>
        <v>3.4014946955700034</v>
      </c>
      <c r="R29" s="31">
        <f t="shared" si="5"/>
        <v>3.4014946955700034</v>
      </c>
    </row>
    <row r="30" spans="2:18" x14ac:dyDescent="0.25">
      <c r="B30" s="326"/>
      <c r="C30" s="18" t="s">
        <v>15</v>
      </c>
      <c r="D30" s="15">
        <v>16.600000000000001</v>
      </c>
      <c r="E30" s="19">
        <v>43.66</v>
      </c>
      <c r="F30" s="19">
        <v>0.6</v>
      </c>
      <c r="G30" s="16">
        <v>51.77</v>
      </c>
      <c r="H30" s="20">
        <v>11</v>
      </c>
      <c r="J30" s="30">
        <v>8</v>
      </c>
      <c r="K30" s="63">
        <v>2786.9</v>
      </c>
      <c r="L30" s="28">
        <f t="shared" si="0"/>
        <v>2.8705730381427394E-3</v>
      </c>
      <c r="M30" s="28">
        <f t="shared" si="1"/>
        <v>0.77639751552795033</v>
      </c>
      <c r="N30" s="28">
        <f t="shared" si="2"/>
        <v>1.0626081382808518E-2</v>
      </c>
      <c r="O30" s="63">
        <v>5</v>
      </c>
      <c r="P30" s="28">
        <f t="shared" si="3"/>
        <v>5.313040691404259E-2</v>
      </c>
      <c r="Q30" s="28">
        <f t="shared" si="4"/>
        <v>2.8228401388517444E-3</v>
      </c>
      <c r="R30" s="29">
        <f t="shared" si="5"/>
        <v>2.8228401388517444E-3</v>
      </c>
    </row>
    <row r="31" spans="2:18" x14ac:dyDescent="0.25">
      <c r="B31" s="326"/>
      <c r="C31" s="18" t="s">
        <v>17</v>
      </c>
      <c r="D31" s="15">
        <v>16.899999999999999</v>
      </c>
      <c r="E31" s="19">
        <v>45.07</v>
      </c>
      <c r="F31" s="19">
        <v>0.6</v>
      </c>
      <c r="G31" s="16">
        <v>53.44</v>
      </c>
      <c r="H31" s="20">
        <v>11</v>
      </c>
      <c r="J31" s="30">
        <v>8</v>
      </c>
      <c r="K31" s="63">
        <v>2786.9</v>
      </c>
      <c r="L31" s="28">
        <f t="shared" si="0"/>
        <v>2.8705730381427394E-3</v>
      </c>
      <c r="M31" s="28">
        <f t="shared" si="1"/>
        <v>0.77639751552795033</v>
      </c>
      <c r="N31" s="28">
        <f t="shared" si="2"/>
        <v>1.0626081382808518E-2</v>
      </c>
      <c r="O31" s="63">
        <v>10</v>
      </c>
      <c r="P31" s="28">
        <f t="shared" si="3"/>
        <v>0.10626081382808518</v>
      </c>
      <c r="Q31" s="28">
        <f t="shared" si="4"/>
        <v>1.1291360555406978E-2</v>
      </c>
      <c r="R31" s="29">
        <f t="shared" si="5"/>
        <v>1.1291360555406978E-2</v>
      </c>
    </row>
    <row r="32" spans="2:18" ht="13.5" thickBot="1" x14ac:dyDescent="0.3">
      <c r="B32" s="327"/>
      <c r="C32" s="21" t="s">
        <v>18</v>
      </c>
      <c r="D32" s="22">
        <v>15.6</v>
      </c>
      <c r="E32" s="23">
        <v>46.97</v>
      </c>
      <c r="F32" s="23">
        <v>0.6</v>
      </c>
      <c r="G32" s="22">
        <v>55.69</v>
      </c>
      <c r="H32" s="24">
        <v>12</v>
      </c>
      <c r="J32" s="30">
        <v>8</v>
      </c>
      <c r="K32" s="63">
        <v>2786.9</v>
      </c>
      <c r="L32" s="28">
        <f t="shared" si="0"/>
        <v>2.8705730381427394E-3</v>
      </c>
      <c r="M32" s="28">
        <f t="shared" si="1"/>
        <v>0.77639751552795033</v>
      </c>
      <c r="N32" s="28">
        <f t="shared" si="2"/>
        <v>1.0626081382808518E-2</v>
      </c>
      <c r="O32" s="63">
        <v>20</v>
      </c>
      <c r="P32" s="28">
        <f t="shared" si="3"/>
        <v>0.21252162765617036</v>
      </c>
      <c r="Q32" s="28">
        <f t="shared" si="4"/>
        <v>4.5165442221627911E-2</v>
      </c>
      <c r="R32" s="29">
        <f t="shared" si="5"/>
        <v>4.5165442221627911E-2</v>
      </c>
    </row>
    <row r="33" spans="2:18" x14ac:dyDescent="0.25">
      <c r="B33" s="325">
        <v>5</v>
      </c>
      <c r="C33" s="14" t="s">
        <v>13</v>
      </c>
      <c r="D33" s="15"/>
      <c r="E33" s="16"/>
      <c r="F33" s="16"/>
      <c r="G33" s="16"/>
      <c r="H33" s="17"/>
      <c r="J33" s="30">
        <v>8</v>
      </c>
      <c r="K33" s="63">
        <v>2786.9</v>
      </c>
      <c r="L33" s="28">
        <f t="shared" si="0"/>
        <v>2.8705730381427394E-3</v>
      </c>
      <c r="M33" s="28">
        <f t="shared" si="1"/>
        <v>0.77639751552795033</v>
      </c>
      <c r="N33" s="28">
        <f t="shared" si="2"/>
        <v>1.0626081382808518E-2</v>
      </c>
      <c r="O33" s="63">
        <v>50</v>
      </c>
      <c r="P33" s="28">
        <f t="shared" si="3"/>
        <v>0.53130406914042594</v>
      </c>
      <c r="Q33" s="28">
        <f t="shared" si="4"/>
        <v>0.28228401388517449</v>
      </c>
      <c r="R33" s="29">
        <f t="shared" si="5"/>
        <v>0.28228401388517449</v>
      </c>
    </row>
    <row r="34" spans="2:18" x14ac:dyDescent="0.25">
      <c r="B34" s="326"/>
      <c r="C34" s="18" t="s">
        <v>14</v>
      </c>
      <c r="D34" s="15">
        <v>10.83</v>
      </c>
      <c r="E34" s="19">
        <v>42.79</v>
      </c>
      <c r="F34" s="19">
        <v>0.4</v>
      </c>
      <c r="G34" s="16">
        <v>58.08</v>
      </c>
      <c r="H34" s="20">
        <v>13</v>
      </c>
      <c r="J34" s="30">
        <v>8</v>
      </c>
      <c r="K34" s="63">
        <v>2786.9</v>
      </c>
      <c r="L34" s="28">
        <f t="shared" si="0"/>
        <v>2.8705730381427394E-3</v>
      </c>
      <c r="M34" s="28">
        <f t="shared" si="1"/>
        <v>0.77639751552795033</v>
      </c>
      <c r="N34" s="28">
        <f t="shared" si="2"/>
        <v>1.0626081382808518E-2</v>
      </c>
      <c r="O34" s="63">
        <v>100</v>
      </c>
      <c r="P34" s="28">
        <f t="shared" si="3"/>
        <v>1.0626081382808519</v>
      </c>
      <c r="Q34" s="28">
        <f t="shared" si="4"/>
        <v>1.129136055540698</v>
      </c>
      <c r="R34" s="29">
        <f t="shared" si="5"/>
        <v>1.129136055540698</v>
      </c>
    </row>
    <row r="35" spans="2:18" x14ac:dyDescent="0.25">
      <c r="B35" s="326"/>
      <c r="C35" s="18" t="s">
        <v>15</v>
      </c>
      <c r="D35" s="15">
        <v>10.84</v>
      </c>
      <c r="E35" s="19">
        <v>43.66</v>
      </c>
      <c r="F35" s="19">
        <v>0.4</v>
      </c>
      <c r="G35" s="16">
        <v>59.26</v>
      </c>
      <c r="H35" s="20">
        <v>12</v>
      </c>
      <c r="J35" s="30">
        <v>8</v>
      </c>
      <c r="K35" s="63">
        <v>2786.9</v>
      </c>
      <c r="L35" s="28">
        <f t="shared" si="0"/>
        <v>2.8705730381427394E-3</v>
      </c>
      <c r="M35" s="28">
        <f t="shared" si="1"/>
        <v>0.77639751552795033</v>
      </c>
      <c r="N35" s="28">
        <f t="shared" si="2"/>
        <v>1.0626081382808518E-2</v>
      </c>
      <c r="O35" s="63">
        <v>150</v>
      </c>
      <c r="P35" s="28">
        <f t="shared" si="3"/>
        <v>1.5939122074212777</v>
      </c>
      <c r="Q35" s="28">
        <f t="shared" si="4"/>
        <v>2.54055612496657</v>
      </c>
      <c r="R35" s="29">
        <f t="shared" si="5"/>
        <v>2.54055612496657</v>
      </c>
    </row>
    <row r="36" spans="2:18" x14ac:dyDescent="0.25">
      <c r="B36" s="326"/>
      <c r="C36" s="18" t="s">
        <v>17</v>
      </c>
      <c r="D36" s="15">
        <v>12.33</v>
      </c>
      <c r="E36" s="19">
        <v>45.07</v>
      </c>
      <c r="F36" s="19">
        <v>0.4</v>
      </c>
      <c r="G36" s="16">
        <v>61.17</v>
      </c>
      <c r="H36" s="20">
        <v>13</v>
      </c>
      <c r="J36" s="30">
        <v>8</v>
      </c>
      <c r="K36" s="63">
        <v>2786.9</v>
      </c>
      <c r="L36" s="28">
        <f t="shared" si="0"/>
        <v>2.8705730381427394E-3</v>
      </c>
      <c r="M36" s="28">
        <f t="shared" si="1"/>
        <v>0.77639751552795033</v>
      </c>
      <c r="N36" s="28">
        <f t="shared" si="2"/>
        <v>1.0626081382808518E-2</v>
      </c>
      <c r="O36" s="63">
        <v>200</v>
      </c>
      <c r="P36" s="28">
        <f t="shared" si="3"/>
        <v>2.1252162765617038</v>
      </c>
      <c r="Q36" s="28">
        <f t="shared" si="4"/>
        <v>4.5165442221627918</v>
      </c>
      <c r="R36" s="29">
        <f t="shared" si="5"/>
        <v>4.5165442221627918</v>
      </c>
    </row>
    <row r="37" spans="2:18" ht="13.5" thickBot="1" x14ac:dyDescent="0.3">
      <c r="B37" s="327"/>
      <c r="C37" s="21" t="s">
        <v>18</v>
      </c>
      <c r="D37" s="22">
        <v>13.13</v>
      </c>
      <c r="E37" s="23">
        <v>46.97</v>
      </c>
      <c r="F37" s="23">
        <v>0.4</v>
      </c>
      <c r="G37" s="22">
        <v>63.75</v>
      </c>
      <c r="H37" s="24">
        <v>15</v>
      </c>
      <c r="J37" s="30">
        <v>8</v>
      </c>
      <c r="K37" s="63">
        <v>2786.9</v>
      </c>
      <c r="L37" s="28">
        <f t="shared" si="0"/>
        <v>2.8705730381427394E-3</v>
      </c>
      <c r="M37" s="28">
        <f t="shared" si="1"/>
        <v>0.77639751552795033</v>
      </c>
      <c r="N37" s="28">
        <f t="shared" si="2"/>
        <v>1.0626081382808518E-2</v>
      </c>
      <c r="O37" s="63">
        <v>250</v>
      </c>
      <c r="P37" s="28">
        <f t="shared" si="3"/>
        <v>2.6565203457021296</v>
      </c>
      <c r="Q37" s="28">
        <f t="shared" si="4"/>
        <v>7.0571003471293619</v>
      </c>
      <c r="R37" s="29">
        <f t="shared" si="5"/>
        <v>7.0571003471293619</v>
      </c>
    </row>
    <row r="38" spans="2:18" x14ac:dyDescent="0.25">
      <c r="B38" s="325">
        <v>6</v>
      </c>
      <c r="C38" s="14" t="s">
        <v>13</v>
      </c>
      <c r="D38" s="15"/>
      <c r="E38" s="16"/>
      <c r="F38" s="16"/>
      <c r="G38" s="16"/>
      <c r="H38" s="17"/>
      <c r="J38" s="32">
        <v>10</v>
      </c>
      <c r="K38" s="63">
        <v>2786.9</v>
      </c>
      <c r="L38" s="28">
        <f t="shared" si="0"/>
        <v>3.588216297678424E-3</v>
      </c>
      <c r="M38" s="28">
        <f t="shared" si="1"/>
        <v>0.77639751552795033</v>
      </c>
      <c r="N38" s="28">
        <f t="shared" si="2"/>
        <v>1.2636122604463396E-2</v>
      </c>
      <c r="O38" s="63">
        <v>5</v>
      </c>
      <c r="P38" s="28">
        <f t="shared" si="3"/>
        <v>6.3180613022316978E-2</v>
      </c>
      <c r="Q38" s="28">
        <f t="shared" si="4"/>
        <v>3.9917898618757695E-3</v>
      </c>
      <c r="R38" s="31">
        <f t="shared" si="5"/>
        <v>3.9917898618757695E-3</v>
      </c>
    </row>
    <row r="39" spans="2:18" x14ac:dyDescent="0.25">
      <c r="B39" s="326"/>
      <c r="C39" s="18" t="s">
        <v>14</v>
      </c>
      <c r="D39" s="15">
        <v>12.19</v>
      </c>
      <c r="E39" s="19">
        <v>37.83</v>
      </c>
      <c r="F39" s="19">
        <v>0.4</v>
      </c>
      <c r="G39" s="16">
        <v>51.35</v>
      </c>
      <c r="H39" s="20">
        <v>14</v>
      </c>
      <c r="J39" s="32">
        <v>10</v>
      </c>
      <c r="K39" s="63">
        <v>2786.9</v>
      </c>
      <c r="L39" s="28">
        <f t="shared" si="0"/>
        <v>3.588216297678424E-3</v>
      </c>
      <c r="M39" s="28">
        <f t="shared" si="1"/>
        <v>0.77639751552795033</v>
      </c>
      <c r="N39" s="28">
        <f t="shared" si="2"/>
        <v>1.2636122604463396E-2</v>
      </c>
      <c r="O39" s="63">
        <v>10</v>
      </c>
      <c r="P39" s="28">
        <f t="shared" si="3"/>
        <v>0.12636122604463396</v>
      </c>
      <c r="Q39" s="28">
        <f t="shared" si="4"/>
        <v>1.5967159447503078E-2</v>
      </c>
      <c r="R39" s="31">
        <f t="shared" si="5"/>
        <v>1.5967159447503078E-2</v>
      </c>
    </row>
    <row r="40" spans="2:18" x14ac:dyDescent="0.25">
      <c r="B40" s="326"/>
      <c r="C40" s="18" t="s">
        <v>15</v>
      </c>
      <c r="D40" s="15">
        <v>13.66</v>
      </c>
      <c r="E40" s="19">
        <v>38.81</v>
      </c>
      <c r="F40" s="19">
        <v>0.4</v>
      </c>
      <c r="G40" s="16">
        <v>52.67</v>
      </c>
      <c r="H40" s="20">
        <v>15</v>
      </c>
      <c r="J40" s="32">
        <v>10</v>
      </c>
      <c r="K40" s="63">
        <v>2786.9</v>
      </c>
      <c r="L40" s="28">
        <f t="shared" si="0"/>
        <v>3.588216297678424E-3</v>
      </c>
      <c r="M40" s="28">
        <f t="shared" si="1"/>
        <v>0.77639751552795033</v>
      </c>
      <c r="N40" s="28">
        <f t="shared" si="2"/>
        <v>1.2636122604463396E-2</v>
      </c>
      <c r="O40" s="63">
        <v>20</v>
      </c>
      <c r="P40" s="28">
        <f t="shared" si="3"/>
        <v>0.25272245208926791</v>
      </c>
      <c r="Q40" s="28">
        <f t="shared" si="4"/>
        <v>6.3868637790012311E-2</v>
      </c>
      <c r="R40" s="31">
        <f t="shared" si="5"/>
        <v>6.3868637790012311E-2</v>
      </c>
    </row>
    <row r="41" spans="2:18" x14ac:dyDescent="0.25">
      <c r="B41" s="326"/>
      <c r="C41" s="18" t="s">
        <v>17</v>
      </c>
      <c r="D41" s="15">
        <v>12.95</v>
      </c>
      <c r="E41" s="19">
        <v>40.39</v>
      </c>
      <c r="F41" s="19">
        <v>0.4</v>
      </c>
      <c r="G41" s="16">
        <v>54.82</v>
      </c>
      <c r="H41" s="20">
        <v>15</v>
      </c>
      <c r="J41" s="32">
        <v>10</v>
      </c>
      <c r="K41" s="63">
        <v>2786.9</v>
      </c>
      <c r="L41" s="28">
        <f t="shared" si="0"/>
        <v>3.588216297678424E-3</v>
      </c>
      <c r="M41" s="28">
        <f t="shared" si="1"/>
        <v>0.77639751552795033</v>
      </c>
      <c r="N41" s="28">
        <f t="shared" si="2"/>
        <v>1.2636122604463396E-2</v>
      </c>
      <c r="O41" s="63">
        <v>50</v>
      </c>
      <c r="P41" s="28">
        <f t="shared" si="3"/>
        <v>0.63180613022316978</v>
      </c>
      <c r="Q41" s="28">
        <f t="shared" si="4"/>
        <v>0.39917898618757697</v>
      </c>
      <c r="R41" s="31">
        <f t="shared" si="5"/>
        <v>0.39917898618757697</v>
      </c>
    </row>
    <row r="42" spans="2:18" ht="13.5" thickBot="1" x14ac:dyDescent="0.3">
      <c r="B42" s="327"/>
      <c r="C42" s="21" t="s">
        <v>18</v>
      </c>
      <c r="D42" s="22">
        <v>13.47</v>
      </c>
      <c r="E42" s="23">
        <v>42.5</v>
      </c>
      <c r="F42" s="23">
        <v>0.4</v>
      </c>
      <c r="G42" s="22">
        <v>57.68</v>
      </c>
      <c r="H42" s="24">
        <v>15</v>
      </c>
      <c r="J42" s="32">
        <v>10</v>
      </c>
      <c r="K42" s="63">
        <v>2786.9</v>
      </c>
      <c r="L42" s="28">
        <f t="shared" si="0"/>
        <v>3.588216297678424E-3</v>
      </c>
      <c r="M42" s="28">
        <f t="shared" si="1"/>
        <v>0.77639751552795033</v>
      </c>
      <c r="N42" s="28">
        <f t="shared" si="2"/>
        <v>1.2636122604463396E-2</v>
      </c>
      <c r="O42" s="63">
        <v>100</v>
      </c>
      <c r="P42" s="28">
        <f t="shared" si="3"/>
        <v>1.2636122604463396</v>
      </c>
      <c r="Q42" s="28">
        <f t="shared" si="4"/>
        <v>1.5967159447503079</v>
      </c>
      <c r="R42" s="31">
        <f t="shared" si="5"/>
        <v>1.5967159447503079</v>
      </c>
    </row>
    <row r="43" spans="2:18" x14ac:dyDescent="0.25">
      <c r="B43" s="325">
        <v>7</v>
      </c>
      <c r="C43" s="14" t="s">
        <v>13</v>
      </c>
      <c r="D43" s="15"/>
      <c r="E43" s="16"/>
      <c r="F43" s="16"/>
      <c r="G43" s="16"/>
      <c r="H43" s="17"/>
      <c r="J43" s="32">
        <v>10</v>
      </c>
      <c r="K43" s="63">
        <v>2786.9</v>
      </c>
      <c r="L43" s="28">
        <f t="shared" si="0"/>
        <v>3.588216297678424E-3</v>
      </c>
      <c r="M43" s="28">
        <f t="shared" si="1"/>
        <v>0.77639751552795033</v>
      </c>
      <c r="N43" s="28">
        <f t="shared" si="2"/>
        <v>1.2636122604463396E-2</v>
      </c>
      <c r="O43" s="63">
        <v>150</v>
      </c>
      <c r="P43" s="28">
        <f t="shared" si="3"/>
        <v>1.8954183906695095</v>
      </c>
      <c r="Q43" s="28">
        <f t="shared" si="4"/>
        <v>3.5926108756881932</v>
      </c>
      <c r="R43" s="31">
        <f t="shared" si="5"/>
        <v>3.5926108756881932</v>
      </c>
    </row>
    <row r="44" spans="2:18" x14ac:dyDescent="0.25">
      <c r="B44" s="326"/>
      <c r="C44" s="18" t="s">
        <v>14</v>
      </c>
      <c r="D44" s="15">
        <v>11.08</v>
      </c>
      <c r="E44" s="19">
        <v>32.880000000000003</v>
      </c>
      <c r="F44" s="19">
        <v>0.2</v>
      </c>
      <c r="G44" s="16">
        <v>56.23</v>
      </c>
      <c r="H44" s="20">
        <v>15</v>
      </c>
      <c r="J44" s="32">
        <v>10</v>
      </c>
      <c r="K44" s="63">
        <v>2786.9</v>
      </c>
      <c r="L44" s="28">
        <f t="shared" si="0"/>
        <v>3.588216297678424E-3</v>
      </c>
      <c r="M44" s="28">
        <f t="shared" si="1"/>
        <v>0.77639751552795033</v>
      </c>
      <c r="N44" s="28">
        <f t="shared" si="2"/>
        <v>1.2636122604463396E-2</v>
      </c>
      <c r="O44" s="63">
        <v>200</v>
      </c>
      <c r="P44" s="28">
        <f t="shared" si="3"/>
        <v>2.5272245208926791</v>
      </c>
      <c r="Q44" s="28">
        <f t="shared" si="4"/>
        <v>6.3868637790012315</v>
      </c>
      <c r="R44" s="31">
        <f t="shared" si="5"/>
        <v>6.3868637790012315</v>
      </c>
    </row>
    <row r="45" spans="2:18" x14ac:dyDescent="0.25">
      <c r="B45" s="326"/>
      <c r="C45" s="18" t="s">
        <v>15</v>
      </c>
      <c r="D45" s="15">
        <v>12.14</v>
      </c>
      <c r="E45" s="19">
        <v>34</v>
      </c>
      <c r="F45" s="19">
        <v>0.2</v>
      </c>
      <c r="G45" s="16">
        <v>58.15</v>
      </c>
      <c r="H45" s="20">
        <v>13</v>
      </c>
      <c r="J45" s="32">
        <v>10</v>
      </c>
      <c r="K45" s="63">
        <v>2786.9</v>
      </c>
      <c r="L45" s="28">
        <f t="shared" si="0"/>
        <v>3.588216297678424E-3</v>
      </c>
      <c r="M45" s="28">
        <f t="shared" si="1"/>
        <v>0.77639751552795033</v>
      </c>
      <c r="N45" s="28">
        <f t="shared" si="2"/>
        <v>1.2636122604463396E-2</v>
      </c>
      <c r="O45" s="63">
        <v>250</v>
      </c>
      <c r="P45" s="28">
        <f t="shared" si="3"/>
        <v>3.1590306511158488</v>
      </c>
      <c r="Q45" s="28">
        <f t="shared" si="4"/>
        <v>9.9794746546894242</v>
      </c>
      <c r="R45" s="31">
        <f t="shared" si="5"/>
        <v>9.9794746546894242</v>
      </c>
    </row>
    <row r="46" spans="2:18" x14ac:dyDescent="0.25">
      <c r="B46" s="326"/>
      <c r="C46" s="18" t="s">
        <v>17</v>
      </c>
      <c r="D46" s="15">
        <v>10.82</v>
      </c>
      <c r="E46" s="19">
        <v>35.79</v>
      </c>
      <c r="F46" s="19">
        <v>0.2</v>
      </c>
      <c r="G46" s="16">
        <v>61.21</v>
      </c>
      <c r="H46" s="20">
        <v>14</v>
      </c>
      <c r="J46" s="30">
        <v>15</v>
      </c>
      <c r="K46" s="63">
        <v>2786.9</v>
      </c>
      <c r="L46" s="28">
        <f t="shared" si="0"/>
        <v>5.3823244465176362E-3</v>
      </c>
      <c r="M46" s="28">
        <f t="shared" si="1"/>
        <v>0.77639751552795033</v>
      </c>
      <c r="N46" s="28">
        <f t="shared" si="2"/>
        <v>1.731133844473751E-2</v>
      </c>
      <c r="O46" s="63">
        <v>5</v>
      </c>
      <c r="P46" s="28">
        <f t="shared" si="3"/>
        <v>8.6556692223687545E-2</v>
      </c>
      <c r="Q46" s="28">
        <f t="shared" si="4"/>
        <v>7.4920609687061717E-3</v>
      </c>
      <c r="R46" s="29">
        <f t="shared" si="5"/>
        <v>7.4920609687061717E-3</v>
      </c>
    </row>
    <row r="47" spans="2:18" ht="13.5" thickBot="1" x14ac:dyDescent="0.3">
      <c r="B47" s="327"/>
      <c r="C47" s="21" t="s">
        <v>18</v>
      </c>
      <c r="D47" s="22">
        <v>10.39</v>
      </c>
      <c r="E47" s="23">
        <v>38.159999999999997</v>
      </c>
      <c r="F47" s="23">
        <v>0.2</v>
      </c>
      <c r="G47" s="22">
        <v>65.25</v>
      </c>
      <c r="H47" s="24">
        <v>16</v>
      </c>
      <c r="J47" s="30">
        <v>15</v>
      </c>
      <c r="K47" s="63">
        <v>2786.9</v>
      </c>
      <c r="L47" s="28">
        <f t="shared" si="0"/>
        <v>5.3823244465176362E-3</v>
      </c>
      <c r="M47" s="28">
        <f t="shared" si="1"/>
        <v>0.77639751552795033</v>
      </c>
      <c r="N47" s="28">
        <f t="shared" si="2"/>
        <v>1.731133844473751E-2</v>
      </c>
      <c r="O47" s="63">
        <v>10</v>
      </c>
      <c r="P47" s="28">
        <f t="shared" si="3"/>
        <v>0.17311338444737509</v>
      </c>
      <c r="Q47" s="28">
        <f t="shared" si="4"/>
        <v>2.9968243874824687E-2</v>
      </c>
      <c r="R47" s="29">
        <f t="shared" si="5"/>
        <v>2.9968243874824687E-2</v>
      </c>
    </row>
    <row r="48" spans="2:18" x14ac:dyDescent="0.25">
      <c r="B48" s="325">
        <v>8</v>
      </c>
      <c r="C48" s="14" t="s">
        <v>13</v>
      </c>
      <c r="D48" s="15"/>
      <c r="E48" s="16"/>
      <c r="F48" s="16"/>
      <c r="G48" s="16"/>
      <c r="H48" s="17"/>
      <c r="J48" s="30">
        <v>15</v>
      </c>
      <c r="K48" s="63">
        <v>2786.9</v>
      </c>
      <c r="L48" s="28">
        <f t="shared" si="0"/>
        <v>5.3823244465176362E-3</v>
      </c>
      <c r="M48" s="28">
        <f t="shared" si="1"/>
        <v>0.77639751552795033</v>
      </c>
      <c r="N48" s="28">
        <f t="shared" si="2"/>
        <v>1.731133844473751E-2</v>
      </c>
      <c r="O48" s="63">
        <v>20</v>
      </c>
      <c r="P48" s="28">
        <f t="shared" si="3"/>
        <v>0.34622676889475018</v>
      </c>
      <c r="Q48" s="28">
        <f t="shared" si="4"/>
        <v>0.11987297549929875</v>
      </c>
      <c r="R48" s="29">
        <f t="shared" si="5"/>
        <v>0.11987297549929875</v>
      </c>
    </row>
    <row r="49" spans="2:18" x14ac:dyDescent="0.25">
      <c r="B49" s="326"/>
      <c r="C49" s="18" t="s">
        <v>14</v>
      </c>
      <c r="D49" s="15">
        <v>22.6</v>
      </c>
      <c r="E49" s="19">
        <v>47.76</v>
      </c>
      <c r="F49" s="19">
        <v>0.8</v>
      </c>
      <c r="G49" s="16">
        <v>51.45</v>
      </c>
      <c r="H49" s="20">
        <v>10</v>
      </c>
      <c r="J49" s="30">
        <v>15</v>
      </c>
      <c r="K49" s="63">
        <v>2786.9</v>
      </c>
      <c r="L49" s="28">
        <f t="shared" si="0"/>
        <v>5.3823244465176362E-3</v>
      </c>
      <c r="M49" s="28">
        <f t="shared" si="1"/>
        <v>0.77639751552795033</v>
      </c>
      <c r="N49" s="28">
        <f t="shared" si="2"/>
        <v>1.731133844473751E-2</v>
      </c>
      <c r="O49" s="63">
        <v>50</v>
      </c>
      <c r="P49" s="28">
        <f t="shared" si="3"/>
        <v>0.86556692223687548</v>
      </c>
      <c r="Q49" s="28">
        <f t="shared" si="4"/>
        <v>0.74920609687061723</v>
      </c>
      <c r="R49" s="29">
        <f t="shared" si="5"/>
        <v>0.74920609687061723</v>
      </c>
    </row>
    <row r="50" spans="2:18" x14ac:dyDescent="0.25">
      <c r="B50" s="326"/>
      <c r="C50" s="18" t="s">
        <v>15</v>
      </c>
      <c r="D50" s="15">
        <v>20.74</v>
      </c>
      <c r="E50" s="19">
        <v>48.54</v>
      </c>
      <c r="F50" s="19">
        <v>0.8</v>
      </c>
      <c r="G50" s="16">
        <v>52.29</v>
      </c>
      <c r="H50" s="20">
        <v>10</v>
      </c>
      <c r="J50" s="30">
        <v>15</v>
      </c>
      <c r="K50" s="63">
        <v>2786.9</v>
      </c>
      <c r="L50" s="28">
        <f t="shared" si="0"/>
        <v>5.3823244465176362E-3</v>
      </c>
      <c r="M50" s="28">
        <f t="shared" si="1"/>
        <v>0.77639751552795033</v>
      </c>
      <c r="N50" s="28">
        <f t="shared" si="2"/>
        <v>1.731133844473751E-2</v>
      </c>
      <c r="O50" s="63">
        <v>100</v>
      </c>
      <c r="P50" s="28">
        <f t="shared" si="3"/>
        <v>1.731133844473751</v>
      </c>
      <c r="Q50" s="28">
        <f t="shared" si="4"/>
        <v>2.9968243874824689</v>
      </c>
      <c r="R50" s="29">
        <f t="shared" si="5"/>
        <v>2.9968243874824689</v>
      </c>
    </row>
    <row r="51" spans="2:18" x14ac:dyDescent="0.25">
      <c r="B51" s="326"/>
      <c r="C51" s="18" t="s">
        <v>17</v>
      </c>
      <c r="D51" s="15">
        <v>22.87</v>
      </c>
      <c r="E51" s="19">
        <v>49.81</v>
      </c>
      <c r="F51" s="19">
        <v>0.8</v>
      </c>
      <c r="G51" s="16">
        <v>53.66</v>
      </c>
      <c r="H51" s="20">
        <v>10</v>
      </c>
      <c r="J51" s="30">
        <v>15</v>
      </c>
      <c r="K51" s="63">
        <v>2786.9</v>
      </c>
      <c r="L51" s="28">
        <f t="shared" si="0"/>
        <v>5.3823244465176362E-3</v>
      </c>
      <c r="M51" s="28">
        <f t="shared" si="1"/>
        <v>0.77639751552795033</v>
      </c>
      <c r="N51" s="28">
        <f t="shared" si="2"/>
        <v>1.731133844473751E-2</v>
      </c>
      <c r="O51" s="63">
        <v>150</v>
      </c>
      <c r="P51" s="28">
        <f t="shared" si="3"/>
        <v>2.5967007667106263</v>
      </c>
      <c r="Q51" s="28">
        <f t="shared" si="4"/>
        <v>6.7428548718355543</v>
      </c>
      <c r="R51" s="29">
        <f t="shared" si="5"/>
        <v>6.7428548718355543</v>
      </c>
    </row>
    <row r="52" spans="2:18" ht="13.5" thickBot="1" x14ac:dyDescent="0.3">
      <c r="B52" s="327"/>
      <c r="C52" s="21" t="s">
        <v>18</v>
      </c>
      <c r="D52" s="22">
        <v>20.48</v>
      </c>
      <c r="E52" s="23">
        <v>51.54</v>
      </c>
      <c r="F52" s="23">
        <v>0.8</v>
      </c>
      <c r="G52" s="22">
        <v>55.52</v>
      </c>
      <c r="H52" s="24">
        <v>10</v>
      </c>
      <c r="J52" s="30">
        <v>15</v>
      </c>
      <c r="K52" s="63">
        <v>2786.9</v>
      </c>
      <c r="L52" s="28">
        <f t="shared" si="0"/>
        <v>5.3823244465176362E-3</v>
      </c>
      <c r="M52" s="28">
        <f t="shared" si="1"/>
        <v>0.77639751552795033</v>
      </c>
      <c r="N52" s="28">
        <f t="shared" si="2"/>
        <v>1.731133844473751E-2</v>
      </c>
      <c r="O52" s="63">
        <v>200</v>
      </c>
      <c r="P52" s="28">
        <f t="shared" si="3"/>
        <v>3.4622676889475019</v>
      </c>
      <c r="Q52" s="28">
        <f t="shared" si="4"/>
        <v>11.987297549929876</v>
      </c>
      <c r="R52" s="29">
        <f t="shared" si="5"/>
        <v>11.987297549929876</v>
      </c>
    </row>
    <row r="53" spans="2:18" x14ac:dyDescent="0.25">
      <c r="J53" s="30">
        <v>15</v>
      </c>
      <c r="K53" s="63">
        <v>2786.9</v>
      </c>
      <c r="L53" s="28">
        <f t="shared" si="0"/>
        <v>5.3823244465176362E-3</v>
      </c>
      <c r="M53" s="28">
        <f t="shared" si="1"/>
        <v>0.77639751552795033</v>
      </c>
      <c r="N53" s="28">
        <f t="shared" si="2"/>
        <v>1.731133844473751E-2</v>
      </c>
      <c r="O53" s="63">
        <v>250</v>
      </c>
      <c r="P53" s="28">
        <f t="shared" si="3"/>
        <v>4.3278346111843771</v>
      </c>
      <c r="Q53" s="28">
        <f t="shared" si="4"/>
        <v>18.730152421765428</v>
      </c>
      <c r="R53" s="29">
        <f t="shared" si="5"/>
        <v>18.730152421765428</v>
      </c>
    </row>
    <row r="54" spans="2:18" x14ac:dyDescent="0.25">
      <c r="J54" s="32">
        <v>20</v>
      </c>
      <c r="K54" s="63">
        <v>2786.9</v>
      </c>
      <c r="L54" s="28">
        <f t="shared" si="0"/>
        <v>7.176432595356848E-3</v>
      </c>
      <c r="M54" s="28">
        <f t="shared" si="1"/>
        <v>0.77639751552795033</v>
      </c>
      <c r="N54" s="28">
        <f t="shared" si="2"/>
        <v>2.1643763103061521E-2</v>
      </c>
      <c r="O54" s="63">
        <v>5</v>
      </c>
      <c r="P54" s="28">
        <f t="shared" si="3"/>
        <v>0.1082188155153076</v>
      </c>
      <c r="Q54" s="28">
        <f t="shared" si="4"/>
        <v>1.171131203153618E-2</v>
      </c>
      <c r="R54" s="31">
        <f t="shared" si="5"/>
        <v>1.171131203153618E-2</v>
      </c>
    </row>
    <row r="55" spans="2:18" x14ac:dyDescent="0.25">
      <c r="J55" s="32">
        <v>20</v>
      </c>
      <c r="K55" s="63">
        <v>2786.9</v>
      </c>
      <c r="L55" s="28">
        <f t="shared" si="0"/>
        <v>7.176432595356848E-3</v>
      </c>
      <c r="M55" s="28">
        <f t="shared" si="1"/>
        <v>0.77639751552795033</v>
      </c>
      <c r="N55" s="28">
        <f t="shared" si="2"/>
        <v>2.1643763103061521E-2</v>
      </c>
      <c r="O55" s="63">
        <v>10</v>
      </c>
      <c r="P55" s="28">
        <f t="shared" si="3"/>
        <v>0.2164376310306152</v>
      </c>
      <c r="Q55" s="28">
        <f t="shared" si="4"/>
        <v>4.6845248126144719E-2</v>
      </c>
      <c r="R55" s="31">
        <f t="shared" si="5"/>
        <v>4.6845248126144719E-2</v>
      </c>
    </row>
    <row r="56" spans="2:18" x14ac:dyDescent="0.25">
      <c r="J56" s="32">
        <v>20</v>
      </c>
      <c r="K56" s="63">
        <v>2786.9</v>
      </c>
      <c r="L56" s="28">
        <f t="shared" si="0"/>
        <v>7.176432595356848E-3</v>
      </c>
      <c r="M56" s="28">
        <f t="shared" si="1"/>
        <v>0.77639751552795033</v>
      </c>
      <c r="N56" s="28">
        <f t="shared" si="2"/>
        <v>2.1643763103061521E-2</v>
      </c>
      <c r="O56" s="63">
        <v>20</v>
      </c>
      <c r="P56" s="28">
        <f t="shared" si="3"/>
        <v>0.43287526206123039</v>
      </c>
      <c r="Q56" s="28">
        <f t="shared" si="4"/>
        <v>0.18738099250457887</v>
      </c>
      <c r="R56" s="31">
        <f t="shared" si="5"/>
        <v>0.18738099250457887</v>
      </c>
    </row>
    <row r="57" spans="2:18" x14ac:dyDescent="0.25">
      <c r="J57" s="32">
        <v>20</v>
      </c>
      <c r="K57" s="63">
        <v>2786.9</v>
      </c>
      <c r="L57" s="28">
        <f t="shared" si="0"/>
        <v>7.176432595356848E-3</v>
      </c>
      <c r="M57" s="28">
        <f t="shared" si="1"/>
        <v>0.77639751552795033</v>
      </c>
      <c r="N57" s="28">
        <f t="shared" si="2"/>
        <v>2.1643763103061521E-2</v>
      </c>
      <c r="O57" s="63">
        <v>50</v>
      </c>
      <c r="P57" s="28">
        <f t="shared" si="3"/>
        <v>1.0821881551530761</v>
      </c>
      <c r="Q57" s="28">
        <f t="shared" si="4"/>
        <v>1.1711312031536183</v>
      </c>
      <c r="R57" s="31">
        <f t="shared" si="5"/>
        <v>1.1711312031536183</v>
      </c>
    </row>
    <row r="58" spans="2:18" x14ac:dyDescent="0.25">
      <c r="J58" s="32">
        <v>20</v>
      </c>
      <c r="K58" s="63">
        <v>2786.9</v>
      </c>
      <c r="L58" s="28">
        <f t="shared" si="0"/>
        <v>7.176432595356848E-3</v>
      </c>
      <c r="M58" s="28">
        <f t="shared" si="1"/>
        <v>0.77639751552795033</v>
      </c>
      <c r="N58" s="28">
        <f t="shared" si="2"/>
        <v>2.1643763103061521E-2</v>
      </c>
      <c r="O58" s="63">
        <v>100</v>
      </c>
      <c r="P58" s="28">
        <f t="shared" si="3"/>
        <v>2.1643763103061522</v>
      </c>
      <c r="Q58" s="28">
        <f t="shared" si="4"/>
        <v>4.6845248126144732</v>
      </c>
      <c r="R58" s="31">
        <f t="shared" si="5"/>
        <v>4.6845248126144732</v>
      </c>
    </row>
    <row r="59" spans="2:18" x14ac:dyDescent="0.25">
      <c r="J59" s="32">
        <v>20</v>
      </c>
      <c r="K59" s="63">
        <v>2786.9</v>
      </c>
      <c r="L59" s="28">
        <f t="shared" si="0"/>
        <v>7.176432595356848E-3</v>
      </c>
      <c r="M59" s="28">
        <f t="shared" si="1"/>
        <v>0.77639751552795033</v>
      </c>
      <c r="N59" s="28">
        <f t="shared" si="2"/>
        <v>2.1643763103061521E-2</v>
      </c>
      <c r="O59" s="63">
        <v>150</v>
      </c>
      <c r="P59" s="28">
        <f t="shared" si="3"/>
        <v>3.2465644654592283</v>
      </c>
      <c r="Q59" s="28">
        <f t="shared" si="4"/>
        <v>10.540180828382564</v>
      </c>
      <c r="R59" s="31">
        <f t="shared" si="5"/>
        <v>10.540180828382564</v>
      </c>
    </row>
    <row r="60" spans="2:18" x14ac:dyDescent="0.25">
      <c r="J60" s="32">
        <v>20</v>
      </c>
      <c r="K60" s="63">
        <v>2786.9</v>
      </c>
      <c r="L60" s="28">
        <f t="shared" si="0"/>
        <v>7.176432595356848E-3</v>
      </c>
      <c r="M60" s="28">
        <f t="shared" si="1"/>
        <v>0.77639751552795033</v>
      </c>
      <c r="N60" s="28">
        <f t="shared" si="2"/>
        <v>2.1643763103061521E-2</v>
      </c>
      <c r="O60" s="63">
        <v>200</v>
      </c>
      <c r="P60" s="28">
        <f t="shared" si="3"/>
        <v>4.3287526206123044</v>
      </c>
      <c r="Q60" s="28">
        <f t="shared" si="4"/>
        <v>18.738099250457893</v>
      </c>
      <c r="R60" s="31">
        <f t="shared" si="5"/>
        <v>18.738099250457893</v>
      </c>
    </row>
    <row r="61" spans="2:18" x14ac:dyDescent="0.25">
      <c r="J61" s="32">
        <v>20</v>
      </c>
      <c r="K61" s="63">
        <v>2786.9</v>
      </c>
      <c r="L61" s="28">
        <f t="shared" si="0"/>
        <v>7.176432595356848E-3</v>
      </c>
      <c r="M61" s="28">
        <f t="shared" si="1"/>
        <v>0.77639751552795033</v>
      </c>
      <c r="N61" s="28">
        <f t="shared" si="2"/>
        <v>2.1643763103061521E-2</v>
      </c>
      <c r="O61" s="63">
        <v>250</v>
      </c>
      <c r="P61" s="28">
        <f t="shared" si="3"/>
        <v>5.41094077576538</v>
      </c>
      <c r="Q61" s="28">
        <f t="shared" si="4"/>
        <v>29.278280078840453</v>
      </c>
      <c r="R61" s="31">
        <f t="shared" si="5"/>
        <v>29.278280078840453</v>
      </c>
    </row>
    <row r="62" spans="2:18" x14ac:dyDescent="0.25">
      <c r="J62" s="30">
        <v>40</v>
      </c>
      <c r="K62" s="63">
        <v>2786.9</v>
      </c>
      <c r="L62" s="28">
        <f t="shared" si="0"/>
        <v>1.4352865190713696E-2</v>
      </c>
      <c r="M62" s="28">
        <f t="shared" si="1"/>
        <v>0.77639751552795033</v>
      </c>
      <c r="N62" s="28">
        <f t="shared" si="2"/>
        <v>3.7072486230544967E-2</v>
      </c>
      <c r="O62" s="63">
        <v>5</v>
      </c>
      <c r="P62" s="28">
        <f t="shared" si="3"/>
        <v>0.18536243115272483</v>
      </c>
      <c r="Q62" s="28">
        <f t="shared" si="4"/>
        <v>3.4359230882848653E-2</v>
      </c>
      <c r="R62" s="29">
        <f t="shared" si="5"/>
        <v>3.4359230882848653E-2</v>
      </c>
    </row>
    <row r="63" spans="2:18" x14ac:dyDescent="0.25">
      <c r="J63" s="30">
        <v>40</v>
      </c>
      <c r="K63" s="63">
        <v>2786.9</v>
      </c>
      <c r="L63" s="28">
        <f t="shared" si="0"/>
        <v>1.4352865190713696E-2</v>
      </c>
      <c r="M63" s="28">
        <f t="shared" si="1"/>
        <v>0.77639751552795033</v>
      </c>
      <c r="N63" s="28">
        <f t="shared" si="2"/>
        <v>3.7072486230544967E-2</v>
      </c>
      <c r="O63" s="63">
        <v>10</v>
      </c>
      <c r="P63" s="28">
        <f t="shared" si="3"/>
        <v>0.37072486230544965</v>
      </c>
      <c r="Q63" s="28">
        <f t="shared" si="4"/>
        <v>0.13743692353139461</v>
      </c>
      <c r="R63" s="29">
        <f t="shared" si="5"/>
        <v>0.13743692353139461</v>
      </c>
    </row>
    <row r="64" spans="2:18" x14ac:dyDescent="0.25">
      <c r="J64" s="30">
        <v>40</v>
      </c>
      <c r="K64" s="63">
        <v>2786.9</v>
      </c>
      <c r="L64" s="28">
        <f t="shared" si="0"/>
        <v>1.4352865190713696E-2</v>
      </c>
      <c r="M64" s="28">
        <f t="shared" si="1"/>
        <v>0.77639751552795033</v>
      </c>
      <c r="N64" s="28">
        <f t="shared" si="2"/>
        <v>3.7072486230544967E-2</v>
      </c>
      <c r="O64" s="63">
        <v>20</v>
      </c>
      <c r="P64" s="28">
        <f t="shared" si="3"/>
        <v>0.74144972461089931</v>
      </c>
      <c r="Q64" s="28">
        <f t="shared" si="4"/>
        <v>0.54974769412557845</v>
      </c>
      <c r="R64" s="29">
        <f t="shared" si="5"/>
        <v>0.54974769412557845</v>
      </c>
    </row>
    <row r="65" spans="10:18" x14ac:dyDescent="0.25">
      <c r="J65" s="30">
        <v>40</v>
      </c>
      <c r="K65" s="63">
        <v>2786.9</v>
      </c>
      <c r="L65" s="28">
        <f t="shared" si="0"/>
        <v>1.4352865190713696E-2</v>
      </c>
      <c r="M65" s="28">
        <f t="shared" si="1"/>
        <v>0.77639751552795033</v>
      </c>
      <c r="N65" s="28">
        <f t="shared" si="2"/>
        <v>3.7072486230544967E-2</v>
      </c>
      <c r="O65" s="63">
        <v>50</v>
      </c>
      <c r="P65" s="28">
        <f t="shared" si="3"/>
        <v>1.8536243115272484</v>
      </c>
      <c r="Q65" s="28">
        <f t="shared" si="4"/>
        <v>3.4359230882848655</v>
      </c>
      <c r="R65" s="29">
        <f t="shared" si="5"/>
        <v>3.4359230882848655</v>
      </c>
    </row>
    <row r="66" spans="10:18" x14ac:dyDescent="0.25">
      <c r="J66" s="30">
        <v>40</v>
      </c>
      <c r="K66" s="63">
        <v>2786.9</v>
      </c>
      <c r="L66" s="28">
        <f t="shared" si="0"/>
        <v>1.4352865190713696E-2</v>
      </c>
      <c r="M66" s="28">
        <f t="shared" si="1"/>
        <v>0.77639751552795033</v>
      </c>
      <c r="N66" s="28">
        <f t="shared" si="2"/>
        <v>3.7072486230544967E-2</v>
      </c>
      <c r="O66" s="63">
        <v>100</v>
      </c>
      <c r="P66" s="28">
        <f t="shared" si="3"/>
        <v>3.7072486230544968</v>
      </c>
      <c r="Q66" s="28">
        <f t="shared" si="4"/>
        <v>13.743692353139462</v>
      </c>
      <c r="R66" s="29">
        <f t="shared" si="5"/>
        <v>13.743692353139462</v>
      </c>
    </row>
    <row r="67" spans="10:18" x14ac:dyDescent="0.25">
      <c r="J67" s="30">
        <v>40</v>
      </c>
      <c r="K67" s="63">
        <v>2786.9</v>
      </c>
      <c r="L67" s="28">
        <f t="shared" si="0"/>
        <v>1.4352865190713696E-2</v>
      </c>
      <c r="M67" s="28">
        <f t="shared" si="1"/>
        <v>0.77639751552795033</v>
      </c>
      <c r="N67" s="28">
        <f t="shared" si="2"/>
        <v>3.7072486230544967E-2</v>
      </c>
      <c r="O67" s="63">
        <v>150</v>
      </c>
      <c r="P67" s="28">
        <f t="shared" si="3"/>
        <v>5.5608729345817451</v>
      </c>
      <c r="Q67" s="28">
        <f t="shared" si="4"/>
        <v>30.92330779456379</v>
      </c>
      <c r="R67" s="29">
        <f t="shared" si="5"/>
        <v>30.92330779456379</v>
      </c>
    </row>
    <row r="68" spans="10:18" x14ac:dyDescent="0.25">
      <c r="J68" s="30">
        <v>40</v>
      </c>
      <c r="K68" s="63">
        <v>2786.9</v>
      </c>
      <c r="L68" s="28">
        <f t="shared" si="0"/>
        <v>1.4352865190713696E-2</v>
      </c>
      <c r="M68" s="28">
        <f t="shared" si="1"/>
        <v>0.77639751552795033</v>
      </c>
      <c r="N68" s="28">
        <f t="shared" si="2"/>
        <v>3.7072486230544967E-2</v>
      </c>
      <c r="O68" s="63">
        <v>200</v>
      </c>
      <c r="P68" s="28">
        <f t="shared" si="3"/>
        <v>7.4144972461089935</v>
      </c>
      <c r="Q68" s="28">
        <f t="shared" si="4"/>
        <v>54.974769412557848</v>
      </c>
      <c r="R68" s="29">
        <f t="shared" si="5"/>
        <v>54.974769412557848</v>
      </c>
    </row>
    <row r="69" spans="10:18" x14ac:dyDescent="0.25">
      <c r="J69" s="30">
        <v>40</v>
      </c>
      <c r="K69" s="63">
        <v>2786.9</v>
      </c>
      <c r="L69" s="28">
        <f t="shared" si="0"/>
        <v>1.4352865190713696E-2</v>
      </c>
      <c r="M69" s="28">
        <f t="shared" si="1"/>
        <v>0.77639751552795033</v>
      </c>
      <c r="N69" s="28">
        <f t="shared" si="2"/>
        <v>3.7072486230544967E-2</v>
      </c>
      <c r="O69" s="63">
        <v>250</v>
      </c>
      <c r="P69" s="28">
        <f t="shared" si="3"/>
        <v>9.2681215576362419</v>
      </c>
      <c r="Q69" s="28">
        <f t="shared" si="4"/>
        <v>85.898077207121645</v>
      </c>
      <c r="R69" s="29">
        <f t="shared" si="5"/>
        <v>85.898077207121645</v>
      </c>
    </row>
    <row r="70" spans="10:18" x14ac:dyDescent="0.25">
      <c r="J70" s="32">
        <v>50</v>
      </c>
      <c r="K70" s="63">
        <v>2786.9</v>
      </c>
      <c r="L70" s="28">
        <f t="shared" si="0"/>
        <v>1.7941081488392119E-2</v>
      </c>
      <c r="M70" s="28">
        <f t="shared" si="1"/>
        <v>0.77639751552795033</v>
      </c>
      <c r="N70" s="28">
        <f t="shared" si="2"/>
        <v>4.4085158430965568E-2</v>
      </c>
      <c r="O70" s="63">
        <v>5</v>
      </c>
      <c r="P70" s="28">
        <f t="shared" si="3"/>
        <v>0.22042579215482783</v>
      </c>
      <c r="Q70" s="28">
        <f t="shared" si="4"/>
        <v>4.8587529847083359E-2</v>
      </c>
      <c r="R70" s="31">
        <f t="shared" si="5"/>
        <v>4.8587529847083359E-2</v>
      </c>
    </row>
    <row r="71" spans="10:18" x14ac:dyDescent="0.25">
      <c r="J71" s="32">
        <v>50</v>
      </c>
      <c r="K71" s="63">
        <v>2786.9</v>
      </c>
      <c r="L71" s="28">
        <f t="shared" si="0"/>
        <v>1.7941081488392119E-2</v>
      </c>
      <c r="M71" s="28">
        <f t="shared" si="1"/>
        <v>0.77639751552795033</v>
      </c>
      <c r="N71" s="28">
        <f t="shared" si="2"/>
        <v>4.4085158430965568E-2</v>
      </c>
      <c r="O71" s="63">
        <v>10</v>
      </c>
      <c r="P71" s="28">
        <f t="shared" si="3"/>
        <v>0.44085158430965565</v>
      </c>
      <c r="Q71" s="28">
        <f t="shared" si="4"/>
        <v>0.19435011938833344</v>
      </c>
      <c r="R71" s="31">
        <f t="shared" si="5"/>
        <v>0.19435011938833344</v>
      </c>
    </row>
    <row r="72" spans="10:18" x14ac:dyDescent="0.25">
      <c r="J72" s="32">
        <v>50</v>
      </c>
      <c r="K72" s="63">
        <v>2786.9</v>
      </c>
      <c r="L72" s="28">
        <f t="shared" si="0"/>
        <v>1.7941081488392119E-2</v>
      </c>
      <c r="M72" s="28">
        <f t="shared" si="1"/>
        <v>0.77639751552795033</v>
      </c>
      <c r="N72" s="28">
        <f t="shared" si="2"/>
        <v>4.4085158430965568E-2</v>
      </c>
      <c r="O72" s="63">
        <v>20</v>
      </c>
      <c r="P72" s="28">
        <f t="shared" si="3"/>
        <v>0.88170316861931131</v>
      </c>
      <c r="Q72" s="28">
        <f t="shared" si="4"/>
        <v>0.77740047755333375</v>
      </c>
      <c r="R72" s="31">
        <f t="shared" si="5"/>
        <v>0.77740047755333375</v>
      </c>
    </row>
    <row r="73" spans="10:18" x14ac:dyDescent="0.25">
      <c r="J73" s="32">
        <v>50</v>
      </c>
      <c r="K73" s="63">
        <v>2786.9</v>
      </c>
      <c r="L73" s="28">
        <f t="shared" si="0"/>
        <v>1.7941081488392119E-2</v>
      </c>
      <c r="M73" s="28">
        <f t="shared" si="1"/>
        <v>0.77639751552795033</v>
      </c>
      <c r="N73" s="28">
        <f t="shared" si="2"/>
        <v>4.4085158430965568E-2</v>
      </c>
      <c r="O73" s="63">
        <v>50</v>
      </c>
      <c r="P73" s="28">
        <f t="shared" si="3"/>
        <v>2.2042579215482783</v>
      </c>
      <c r="Q73" s="28">
        <f t="shared" si="4"/>
        <v>4.8587529847083353</v>
      </c>
      <c r="R73" s="31">
        <f t="shared" si="5"/>
        <v>4.8587529847083353</v>
      </c>
    </row>
    <row r="74" spans="10:18" x14ac:dyDescent="0.25">
      <c r="J74" s="32">
        <v>50</v>
      </c>
      <c r="K74" s="63">
        <v>2786.9</v>
      </c>
      <c r="L74" s="28">
        <f t="shared" si="0"/>
        <v>1.7941081488392119E-2</v>
      </c>
      <c r="M74" s="28">
        <f t="shared" si="1"/>
        <v>0.77639751552795033</v>
      </c>
      <c r="N74" s="28">
        <f t="shared" si="2"/>
        <v>4.4085158430965568E-2</v>
      </c>
      <c r="O74" s="63">
        <v>100</v>
      </c>
      <c r="P74" s="28">
        <f t="shared" si="3"/>
        <v>4.4085158430965565</v>
      </c>
      <c r="Q74" s="28">
        <f t="shared" si="4"/>
        <v>19.435011938833341</v>
      </c>
      <c r="R74" s="31">
        <f t="shared" si="5"/>
        <v>19.435011938833341</v>
      </c>
    </row>
    <row r="75" spans="10:18" x14ac:dyDescent="0.25">
      <c r="J75" s="32">
        <v>50</v>
      </c>
      <c r="K75" s="63">
        <v>2786.9</v>
      </c>
      <c r="L75" s="28">
        <f t="shared" si="0"/>
        <v>1.7941081488392119E-2</v>
      </c>
      <c r="M75" s="28">
        <f t="shared" si="1"/>
        <v>0.77639751552795033</v>
      </c>
      <c r="N75" s="28">
        <f t="shared" si="2"/>
        <v>4.4085158430965568E-2</v>
      </c>
      <c r="O75" s="63">
        <v>150</v>
      </c>
      <c r="P75" s="28">
        <f t="shared" si="3"/>
        <v>6.6127737646448352</v>
      </c>
      <c r="Q75" s="28">
        <f t="shared" si="4"/>
        <v>43.728776862375028</v>
      </c>
      <c r="R75" s="31">
        <f t="shared" si="5"/>
        <v>43.728776862375028</v>
      </c>
    </row>
    <row r="76" spans="10:18" x14ac:dyDescent="0.25">
      <c r="J76" s="32">
        <v>50</v>
      </c>
      <c r="K76" s="63">
        <v>2786.9</v>
      </c>
      <c r="L76" s="28">
        <f t="shared" si="0"/>
        <v>1.7941081488392119E-2</v>
      </c>
      <c r="M76" s="28">
        <f t="shared" si="1"/>
        <v>0.77639751552795033</v>
      </c>
      <c r="N76" s="28">
        <f t="shared" si="2"/>
        <v>4.4085158430965568E-2</v>
      </c>
      <c r="O76" s="63">
        <v>200</v>
      </c>
      <c r="P76" s="28">
        <f t="shared" si="3"/>
        <v>8.8170316861931131</v>
      </c>
      <c r="Q76" s="28">
        <f t="shared" si="4"/>
        <v>77.740047755333364</v>
      </c>
      <c r="R76" s="31">
        <f t="shared" si="5"/>
        <v>77.740047755333364</v>
      </c>
    </row>
    <row r="77" spans="10:18" x14ac:dyDescent="0.25">
      <c r="J77" s="32">
        <v>50</v>
      </c>
      <c r="K77" s="63">
        <v>2786.9</v>
      </c>
      <c r="L77" s="28">
        <f t="shared" si="0"/>
        <v>1.7941081488392119E-2</v>
      </c>
      <c r="M77" s="28">
        <f t="shared" si="1"/>
        <v>0.77639751552795033</v>
      </c>
      <c r="N77" s="28">
        <f t="shared" si="2"/>
        <v>4.4085158430965568E-2</v>
      </c>
      <c r="O77" s="63">
        <v>250</v>
      </c>
      <c r="P77" s="28">
        <f t="shared" si="3"/>
        <v>11.021289607741393</v>
      </c>
      <c r="Q77" s="28">
        <f t="shared" si="4"/>
        <v>121.46882461770842</v>
      </c>
      <c r="R77" s="31">
        <f t="shared" si="5"/>
        <v>121.46882461770842</v>
      </c>
    </row>
  </sheetData>
  <mergeCells count="17">
    <mergeCell ref="B23:B27"/>
    <mergeCell ref="B2:D2"/>
    <mergeCell ref="B3:D3"/>
    <mergeCell ref="E3:G3"/>
    <mergeCell ref="B5:D5"/>
    <mergeCell ref="B6:D6"/>
    <mergeCell ref="B7:G7"/>
    <mergeCell ref="J11:M11"/>
    <mergeCell ref="T11:AA11"/>
    <mergeCell ref="B12:H12"/>
    <mergeCell ref="B13:B17"/>
    <mergeCell ref="B18:B22"/>
    <mergeCell ref="B28:B32"/>
    <mergeCell ref="B33:B37"/>
    <mergeCell ref="B38:B42"/>
    <mergeCell ref="B43:B47"/>
    <mergeCell ref="B48:B5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AY25"/>
  <sheetViews>
    <sheetView topLeftCell="AE20" zoomScaleNormal="100" workbookViewId="0">
      <selection activeCell="K114" sqref="K114"/>
    </sheetView>
  </sheetViews>
  <sheetFormatPr defaultRowHeight="12.75" x14ac:dyDescent="0.25"/>
  <cols>
    <col min="1" max="1" width="9.140625" style="63"/>
    <col min="2" max="2" width="8.42578125" style="63" customWidth="1"/>
    <col min="3" max="3" width="8.7109375" style="63" customWidth="1"/>
    <col min="4" max="5" width="10.42578125" style="63" bestFit="1" customWidth="1"/>
    <col min="6" max="6" width="7" style="63" bestFit="1" customWidth="1"/>
    <col min="7" max="8" width="10.42578125" style="63" bestFit="1" customWidth="1"/>
    <col min="9" max="9" width="6.42578125" style="63" bestFit="1" customWidth="1"/>
    <col min="10" max="10" width="8.5703125" style="63" customWidth="1"/>
    <col min="11" max="11" width="13.28515625" style="63" bestFit="1" customWidth="1"/>
    <col min="12" max="12" width="12.140625" style="63" bestFit="1" customWidth="1"/>
    <col min="13" max="13" width="9.42578125" style="63" bestFit="1" customWidth="1"/>
    <col min="14" max="14" width="7.28515625" style="63" bestFit="1" customWidth="1"/>
    <col min="15" max="15" width="9" style="63" customWidth="1"/>
    <col min="16" max="16" width="9.7109375" style="63" customWidth="1"/>
    <col min="17" max="17" width="12.5703125" style="63" customWidth="1"/>
    <col min="18" max="18" width="10" style="63" customWidth="1"/>
    <col min="19" max="19" width="11.85546875" style="63" customWidth="1"/>
    <col min="20" max="20" width="17.140625" style="63" bestFit="1" customWidth="1"/>
    <col min="21" max="21" width="5.42578125" style="63" bestFit="1" customWidth="1"/>
    <col min="22" max="22" width="12.7109375" style="63" customWidth="1"/>
    <col min="23" max="16384" width="9.140625" style="63"/>
  </cols>
  <sheetData>
    <row r="3" spans="2:23" ht="15" customHeight="1" x14ac:dyDescent="0.25"/>
    <row r="5" spans="2:23" ht="15.75" thickBot="1" x14ac:dyDescent="0.3">
      <c r="O5" s="34"/>
      <c r="U5" s="34"/>
    </row>
    <row r="6" spans="2:23" ht="39" thickBot="1" x14ac:dyDescent="0.3">
      <c r="B6" s="337" t="s">
        <v>2</v>
      </c>
      <c r="C6" s="93" t="s">
        <v>77</v>
      </c>
      <c r="D6" s="337" t="s">
        <v>3</v>
      </c>
      <c r="E6" s="337"/>
      <c r="F6" s="337"/>
      <c r="G6" s="337"/>
      <c r="H6" s="337"/>
      <c r="I6" s="337"/>
      <c r="J6" s="93" t="s">
        <v>5</v>
      </c>
      <c r="K6" s="93" t="s">
        <v>4</v>
      </c>
      <c r="L6" s="93" t="s">
        <v>68</v>
      </c>
      <c r="M6" s="93" t="s">
        <v>9</v>
      </c>
      <c r="N6" s="93" t="s">
        <v>0</v>
      </c>
      <c r="O6" s="93" t="s">
        <v>1</v>
      </c>
      <c r="P6" s="93" t="s">
        <v>12</v>
      </c>
      <c r="Q6" s="93" t="s">
        <v>86</v>
      </c>
      <c r="R6" s="93" t="s">
        <v>12</v>
      </c>
      <c r="S6" s="93" t="s">
        <v>86</v>
      </c>
      <c r="T6" s="337" t="s">
        <v>7</v>
      </c>
      <c r="U6" s="337"/>
      <c r="V6" s="208" t="s">
        <v>229</v>
      </c>
    </row>
    <row r="7" spans="2:23" ht="15" customHeight="1" x14ac:dyDescent="0.25">
      <c r="B7" s="338"/>
      <c r="C7" s="40" t="s">
        <v>79</v>
      </c>
      <c r="D7" s="76" t="s">
        <v>82</v>
      </c>
      <c r="E7" s="76" t="s">
        <v>83</v>
      </c>
      <c r="F7" s="76" t="s">
        <v>80</v>
      </c>
      <c r="G7" s="76" t="s">
        <v>84</v>
      </c>
      <c r="H7" s="76" t="s">
        <v>85</v>
      </c>
      <c r="I7" s="76" t="s">
        <v>81</v>
      </c>
      <c r="J7" s="40" t="s">
        <v>87</v>
      </c>
      <c r="K7" s="40" t="s">
        <v>88</v>
      </c>
      <c r="L7" s="40"/>
      <c r="M7" s="40" t="s">
        <v>78</v>
      </c>
      <c r="N7" s="40" t="s">
        <v>89</v>
      </c>
      <c r="O7" s="40"/>
      <c r="P7" s="40" t="s">
        <v>90</v>
      </c>
      <c r="Q7" s="40" t="s">
        <v>91</v>
      </c>
      <c r="R7" s="40" t="s">
        <v>90</v>
      </c>
      <c r="S7" s="40" t="s">
        <v>91</v>
      </c>
      <c r="T7" s="340" t="s">
        <v>92</v>
      </c>
      <c r="U7" s="341"/>
      <c r="V7" s="40" t="s">
        <v>219</v>
      </c>
    </row>
    <row r="8" spans="2:23" ht="15.75" customHeight="1" thickBot="1" x14ac:dyDescent="0.2">
      <c r="B8" s="338"/>
      <c r="C8" s="40" t="s">
        <v>208</v>
      </c>
      <c r="D8" s="40" t="s">
        <v>6</v>
      </c>
      <c r="E8" s="94" t="s">
        <v>6</v>
      </c>
      <c r="F8" s="94" t="s">
        <v>6</v>
      </c>
      <c r="G8" s="94" t="s">
        <v>6</v>
      </c>
      <c r="H8" s="94" t="s">
        <v>6</v>
      </c>
      <c r="I8" s="94" t="s">
        <v>6</v>
      </c>
      <c r="J8" s="94" t="s">
        <v>6</v>
      </c>
      <c r="K8" s="94" t="s">
        <v>6</v>
      </c>
      <c r="L8" s="94"/>
      <c r="M8" s="94" t="s">
        <v>32</v>
      </c>
      <c r="N8" s="95" t="s">
        <v>6</v>
      </c>
      <c r="O8" s="95"/>
      <c r="P8" s="96" t="s">
        <v>8</v>
      </c>
      <c r="Q8" s="96" t="s">
        <v>8</v>
      </c>
      <c r="R8" s="96" t="s">
        <v>93</v>
      </c>
      <c r="S8" s="96" t="s">
        <v>93</v>
      </c>
      <c r="T8" s="349" t="s">
        <v>6</v>
      </c>
      <c r="U8" s="349"/>
      <c r="V8" s="96" t="s">
        <v>6</v>
      </c>
    </row>
    <row r="9" spans="2:23" ht="25.5" customHeight="1" x14ac:dyDescent="0.25">
      <c r="B9" s="241" t="s">
        <v>125</v>
      </c>
      <c r="C9" s="242">
        <v>131</v>
      </c>
      <c r="D9" s="243">
        <v>489127.98</v>
      </c>
      <c r="E9" s="244">
        <v>5122573.54</v>
      </c>
      <c r="F9" s="243">
        <v>198.43</v>
      </c>
      <c r="G9" s="243">
        <v>489127.98</v>
      </c>
      <c r="H9" s="243">
        <v>5122573.54</v>
      </c>
      <c r="I9" s="243">
        <v>195.36</v>
      </c>
      <c r="J9" s="243">
        <v>3.07</v>
      </c>
      <c r="K9" s="245">
        <v>3.58</v>
      </c>
      <c r="L9" s="246" t="s">
        <v>72</v>
      </c>
      <c r="M9" s="98">
        <v>1.6</v>
      </c>
      <c r="N9" s="247">
        <v>1</v>
      </c>
      <c r="O9" s="242" t="s">
        <v>11</v>
      </c>
      <c r="P9" s="247">
        <v>807</v>
      </c>
      <c r="Q9" s="247">
        <v>844.5</v>
      </c>
      <c r="R9" s="248">
        <f>P9/1000</f>
        <v>0.80700000000000005</v>
      </c>
      <c r="S9" s="248">
        <f>Q9/1000</f>
        <v>0.84450000000000003</v>
      </c>
      <c r="T9" s="249" t="s">
        <v>70</v>
      </c>
      <c r="U9" s="250">
        <v>0.51</v>
      </c>
      <c r="V9" s="248">
        <v>1.169</v>
      </c>
      <c r="W9" s="346" t="s">
        <v>117</v>
      </c>
    </row>
    <row r="10" spans="2:23" ht="25.5" customHeight="1" x14ac:dyDescent="0.25">
      <c r="B10" s="100" t="s">
        <v>126</v>
      </c>
      <c r="C10" s="99">
        <v>131</v>
      </c>
      <c r="D10" s="105">
        <v>489133.55</v>
      </c>
      <c r="E10" s="105">
        <v>5122568.55</v>
      </c>
      <c r="F10" s="105">
        <v>198.45</v>
      </c>
      <c r="G10" s="105">
        <v>489133.55</v>
      </c>
      <c r="H10" s="105">
        <v>5122568.55</v>
      </c>
      <c r="I10" s="105">
        <v>195.55</v>
      </c>
      <c r="J10" s="103">
        <v>2.9</v>
      </c>
      <c r="K10" s="101" t="s">
        <v>75</v>
      </c>
      <c r="L10" s="99" t="s">
        <v>69</v>
      </c>
      <c r="M10" s="97">
        <v>0.6</v>
      </c>
      <c r="N10" s="101">
        <v>1</v>
      </c>
      <c r="O10" s="99" t="s">
        <v>11</v>
      </c>
      <c r="P10" s="101" t="s">
        <v>75</v>
      </c>
      <c r="Q10" s="101" t="s">
        <v>75</v>
      </c>
      <c r="R10" s="101" t="s">
        <v>75</v>
      </c>
      <c r="S10" s="101" t="s">
        <v>75</v>
      </c>
      <c r="T10" s="115" t="s">
        <v>76</v>
      </c>
      <c r="U10" s="113" t="s">
        <v>75</v>
      </c>
      <c r="V10" s="112" t="s">
        <v>75</v>
      </c>
      <c r="W10" s="347"/>
    </row>
    <row r="11" spans="2:23" ht="25.5" customHeight="1" x14ac:dyDescent="0.25">
      <c r="B11" s="100" t="s">
        <v>126</v>
      </c>
      <c r="C11" s="99">
        <v>131</v>
      </c>
      <c r="D11" s="105">
        <v>489133.55</v>
      </c>
      <c r="E11" s="105">
        <v>5122568.55</v>
      </c>
      <c r="F11" s="105">
        <v>198.45</v>
      </c>
      <c r="G11" s="105">
        <v>489133.55</v>
      </c>
      <c r="H11" s="105">
        <v>5122568.55</v>
      </c>
      <c r="I11" s="105">
        <v>197.25</v>
      </c>
      <c r="J11" s="103">
        <v>1.2</v>
      </c>
      <c r="K11" s="101" t="s">
        <v>75</v>
      </c>
      <c r="L11" s="99" t="s">
        <v>69</v>
      </c>
      <c r="M11" s="97">
        <v>0.6</v>
      </c>
      <c r="N11" s="101">
        <v>0.5</v>
      </c>
      <c r="O11" s="99" t="s">
        <v>11</v>
      </c>
      <c r="P11" s="101" t="s">
        <v>75</v>
      </c>
      <c r="Q11" s="101" t="s">
        <v>75</v>
      </c>
      <c r="R11" s="101" t="s">
        <v>75</v>
      </c>
      <c r="S11" s="101" t="s">
        <v>75</v>
      </c>
      <c r="T11" s="115" t="s">
        <v>118</v>
      </c>
      <c r="U11" s="113" t="s">
        <v>75</v>
      </c>
      <c r="V11" s="112" t="s">
        <v>75</v>
      </c>
      <c r="W11" s="347"/>
    </row>
    <row r="12" spans="2:23" ht="25.5" customHeight="1" x14ac:dyDescent="0.25">
      <c r="B12" s="104" t="s">
        <v>127</v>
      </c>
      <c r="C12" s="102">
        <v>131</v>
      </c>
      <c r="D12" s="106">
        <v>489142.09</v>
      </c>
      <c r="E12" s="107">
        <v>5122574.3499999996</v>
      </c>
      <c r="F12" s="106">
        <v>198.49</v>
      </c>
      <c r="G12" s="106">
        <v>489142.09</v>
      </c>
      <c r="H12" s="106">
        <v>5122574.3499999996</v>
      </c>
      <c r="I12" s="106">
        <v>195.45</v>
      </c>
      <c r="J12" s="106">
        <v>3.04</v>
      </c>
      <c r="K12" s="108">
        <v>3.2</v>
      </c>
      <c r="L12" s="109" t="s">
        <v>69</v>
      </c>
      <c r="M12" s="110">
        <v>0.2</v>
      </c>
      <c r="N12" s="111">
        <v>0.3</v>
      </c>
      <c r="O12" s="102" t="s">
        <v>11</v>
      </c>
      <c r="P12" s="111">
        <v>80.5</v>
      </c>
      <c r="Q12" s="111">
        <v>111.5</v>
      </c>
      <c r="R12" s="112">
        <v>8.0500000000000002E-2</v>
      </c>
      <c r="S12" s="112">
        <v>0.1115</v>
      </c>
      <c r="T12" s="116" t="s">
        <v>70</v>
      </c>
      <c r="U12" s="114">
        <v>0.16</v>
      </c>
      <c r="V12" s="112">
        <v>0.58399999999999996</v>
      </c>
      <c r="W12" s="347"/>
    </row>
    <row r="13" spans="2:23" ht="25.5" customHeight="1" x14ac:dyDescent="0.25">
      <c r="B13" s="104" t="s">
        <v>128</v>
      </c>
      <c r="C13" s="102">
        <v>131</v>
      </c>
      <c r="D13" s="106">
        <v>489145.81</v>
      </c>
      <c r="E13" s="107">
        <v>5122570.99</v>
      </c>
      <c r="F13" s="106">
        <v>198.71</v>
      </c>
      <c r="G13" s="106">
        <v>489145.81</v>
      </c>
      <c r="H13" s="106">
        <v>5122570.99</v>
      </c>
      <c r="I13" s="106">
        <v>195.66</v>
      </c>
      <c r="J13" s="106">
        <v>3.05</v>
      </c>
      <c r="K13" s="108">
        <v>3.28</v>
      </c>
      <c r="L13" s="109" t="s">
        <v>72</v>
      </c>
      <c r="M13" s="110">
        <v>0.4</v>
      </c>
      <c r="N13" s="111">
        <v>0.3</v>
      </c>
      <c r="O13" s="102" t="s">
        <v>11</v>
      </c>
      <c r="P13" s="111">
        <v>154.5</v>
      </c>
      <c r="Q13" s="111">
        <v>188</v>
      </c>
      <c r="R13" s="112">
        <v>0.1545</v>
      </c>
      <c r="S13" s="112">
        <v>0.188</v>
      </c>
      <c r="T13" s="116" t="s">
        <v>70</v>
      </c>
      <c r="U13" s="114">
        <v>0.23</v>
      </c>
      <c r="V13" s="112">
        <v>0.67</v>
      </c>
      <c r="W13" s="347"/>
    </row>
    <row r="14" spans="2:23" ht="25.5" customHeight="1" x14ac:dyDescent="0.25">
      <c r="B14" s="100" t="s">
        <v>129</v>
      </c>
      <c r="C14" s="99">
        <v>131</v>
      </c>
      <c r="D14" s="105">
        <v>489149.53</v>
      </c>
      <c r="E14" s="105">
        <v>5122567.63</v>
      </c>
      <c r="F14" s="105">
        <v>198.82</v>
      </c>
      <c r="G14" s="105">
        <v>489149.53</v>
      </c>
      <c r="H14" s="105">
        <v>5122567.63</v>
      </c>
      <c r="I14" s="105">
        <v>195.78</v>
      </c>
      <c r="J14" s="103">
        <v>3.04</v>
      </c>
      <c r="K14" s="101" t="s">
        <v>75</v>
      </c>
      <c r="L14" s="99" t="s">
        <v>72</v>
      </c>
      <c r="M14" s="97">
        <v>0.6</v>
      </c>
      <c r="N14" s="101">
        <v>0.3</v>
      </c>
      <c r="O14" s="99" t="s">
        <v>11</v>
      </c>
      <c r="P14" s="101" t="s">
        <v>75</v>
      </c>
      <c r="Q14" s="101" t="s">
        <v>75</v>
      </c>
      <c r="R14" s="101" t="s">
        <v>75</v>
      </c>
      <c r="S14" s="101" t="s">
        <v>75</v>
      </c>
      <c r="T14" s="115" t="s">
        <v>76</v>
      </c>
      <c r="U14" s="113" t="s">
        <v>75</v>
      </c>
      <c r="V14" s="112" t="s">
        <v>75</v>
      </c>
      <c r="W14" s="347" t="s">
        <v>119</v>
      </c>
    </row>
    <row r="15" spans="2:23" ht="25.5" customHeight="1" x14ac:dyDescent="0.25">
      <c r="B15" s="100" t="s">
        <v>129</v>
      </c>
      <c r="C15" s="99">
        <v>131</v>
      </c>
      <c r="D15" s="105">
        <v>489149.53</v>
      </c>
      <c r="E15" s="105">
        <v>5122567.63</v>
      </c>
      <c r="F15" s="105">
        <v>198.82</v>
      </c>
      <c r="G15" s="105">
        <v>489149.53</v>
      </c>
      <c r="H15" s="105">
        <v>5122567.63</v>
      </c>
      <c r="I15" s="105">
        <v>197.19</v>
      </c>
      <c r="J15" s="103">
        <v>1.63</v>
      </c>
      <c r="K15" s="101" t="s">
        <v>75</v>
      </c>
      <c r="L15" s="99" t="s">
        <v>69</v>
      </c>
      <c r="M15" s="97">
        <v>0.4</v>
      </c>
      <c r="N15" s="101">
        <v>0.3</v>
      </c>
      <c r="O15" s="99" t="s">
        <v>11</v>
      </c>
      <c r="P15" s="101" t="s">
        <v>75</v>
      </c>
      <c r="Q15" s="101" t="s">
        <v>75</v>
      </c>
      <c r="R15" s="101" t="s">
        <v>75</v>
      </c>
      <c r="S15" s="101" t="s">
        <v>75</v>
      </c>
      <c r="T15" s="115" t="s">
        <v>118</v>
      </c>
      <c r="U15" s="113" t="s">
        <v>75</v>
      </c>
      <c r="V15" s="112" t="s">
        <v>75</v>
      </c>
      <c r="W15" s="347"/>
    </row>
    <row r="16" spans="2:23" ht="25.5" customHeight="1" x14ac:dyDescent="0.25">
      <c r="B16" s="104" t="s">
        <v>130</v>
      </c>
      <c r="C16" s="102">
        <v>131</v>
      </c>
      <c r="D16" s="106">
        <v>489153.27</v>
      </c>
      <c r="E16" s="107">
        <v>5122564.3600000003</v>
      </c>
      <c r="F16" s="106">
        <v>198.97</v>
      </c>
      <c r="G16" s="106">
        <v>489153.27</v>
      </c>
      <c r="H16" s="106">
        <v>5122564.3600000003</v>
      </c>
      <c r="I16" s="106">
        <v>196.1</v>
      </c>
      <c r="J16" s="106">
        <v>2.87</v>
      </c>
      <c r="K16" s="108">
        <v>3.2</v>
      </c>
      <c r="L16" s="109" t="s">
        <v>72</v>
      </c>
      <c r="M16" s="110">
        <v>0.8</v>
      </c>
      <c r="N16" s="111">
        <v>0.5</v>
      </c>
      <c r="O16" s="102" t="s">
        <v>11</v>
      </c>
      <c r="P16" s="111">
        <v>393.5</v>
      </c>
      <c r="Q16" s="111">
        <v>417.4</v>
      </c>
      <c r="R16" s="112">
        <f>P16/1000</f>
        <v>0.39350000000000002</v>
      </c>
      <c r="S16" s="112">
        <f>Q16/1000</f>
        <v>0.41739999999999999</v>
      </c>
      <c r="T16" s="116" t="s">
        <v>70</v>
      </c>
      <c r="U16" s="114">
        <v>0.33</v>
      </c>
      <c r="V16" s="112">
        <v>0.95299999999999996</v>
      </c>
      <c r="W16" s="347"/>
    </row>
    <row r="17" spans="2:51" ht="25.5" customHeight="1" x14ac:dyDescent="0.25">
      <c r="B17" s="104" t="s">
        <v>131</v>
      </c>
      <c r="C17" s="102">
        <v>131</v>
      </c>
      <c r="D17" s="106">
        <v>489156.98</v>
      </c>
      <c r="E17" s="107">
        <v>5122560.99</v>
      </c>
      <c r="F17" s="106">
        <v>198.95</v>
      </c>
      <c r="G17" s="106">
        <v>489156.98</v>
      </c>
      <c r="H17" s="106">
        <v>5122560.99</v>
      </c>
      <c r="I17" s="106">
        <v>196.15</v>
      </c>
      <c r="J17" s="106">
        <v>2.8</v>
      </c>
      <c r="K17" s="108">
        <v>3.05</v>
      </c>
      <c r="L17" s="109" t="s">
        <v>72</v>
      </c>
      <c r="M17" s="110">
        <v>0.6</v>
      </c>
      <c r="N17" s="111">
        <v>0.5</v>
      </c>
      <c r="O17" s="102" t="s">
        <v>11</v>
      </c>
      <c r="P17" s="111">
        <v>255.5</v>
      </c>
      <c r="Q17" s="111">
        <v>281</v>
      </c>
      <c r="R17" s="112">
        <v>0.2555</v>
      </c>
      <c r="S17" s="112">
        <v>0.28100000000000003</v>
      </c>
      <c r="T17" s="116" t="s">
        <v>70</v>
      </c>
      <c r="U17" s="114">
        <v>0.25</v>
      </c>
      <c r="V17" s="112">
        <v>0.78300000000000003</v>
      </c>
      <c r="W17" s="347"/>
    </row>
    <row r="18" spans="2:51" ht="25.5" customHeight="1" thickBot="1" x14ac:dyDescent="0.3">
      <c r="B18" s="251" t="s">
        <v>132</v>
      </c>
      <c r="C18" s="252">
        <v>131</v>
      </c>
      <c r="D18" s="253">
        <v>489160.7</v>
      </c>
      <c r="E18" s="254">
        <v>5122557.6900000004</v>
      </c>
      <c r="F18" s="253">
        <v>199.13</v>
      </c>
      <c r="G18" s="253">
        <v>489160.7</v>
      </c>
      <c r="H18" s="253">
        <v>5122557.6900000004</v>
      </c>
      <c r="I18" s="253">
        <v>196.06</v>
      </c>
      <c r="J18" s="253">
        <v>3.07</v>
      </c>
      <c r="K18" s="255">
        <v>3.3</v>
      </c>
      <c r="L18" s="256" t="s">
        <v>69</v>
      </c>
      <c r="M18" s="257">
        <v>0.4</v>
      </c>
      <c r="N18" s="258">
        <v>0.5</v>
      </c>
      <c r="O18" s="252" t="s">
        <v>11</v>
      </c>
      <c r="P18" s="258">
        <v>113.5</v>
      </c>
      <c r="Q18" s="258">
        <v>151</v>
      </c>
      <c r="R18" s="259">
        <v>0.1135</v>
      </c>
      <c r="S18" s="259">
        <v>0.151</v>
      </c>
      <c r="T18" s="260" t="s">
        <v>70</v>
      </c>
      <c r="U18" s="261">
        <v>0.23</v>
      </c>
      <c r="V18" s="259">
        <v>0.69299999999999995</v>
      </c>
      <c r="W18" s="348"/>
    </row>
    <row r="21" spans="2:51" ht="15.75" x14ac:dyDescent="0.25">
      <c r="B21" s="332" t="s">
        <v>107</v>
      </c>
      <c r="C21" s="332"/>
      <c r="D21" s="332"/>
      <c r="E21" s="332"/>
      <c r="F21" s="332"/>
      <c r="G21" s="332"/>
      <c r="H21" s="332"/>
      <c r="I21" s="332"/>
      <c r="J21" s="332"/>
      <c r="X21" s="332" t="s">
        <v>110</v>
      </c>
      <c r="Y21" s="332"/>
      <c r="Z21" s="332"/>
      <c r="AA21" s="332"/>
      <c r="AB21" s="332"/>
      <c r="AC21" s="332"/>
      <c r="AD21" s="332"/>
      <c r="AE21" s="332"/>
      <c r="AF21" s="332"/>
      <c r="AP21" s="332" t="s">
        <v>230</v>
      </c>
      <c r="AQ21" s="332"/>
      <c r="AR21" s="332"/>
      <c r="AS21" s="332"/>
      <c r="AT21" s="332"/>
      <c r="AU21" s="332"/>
      <c r="AV21" s="332"/>
      <c r="AW21" s="332"/>
      <c r="AX21" s="332"/>
    </row>
    <row r="22" spans="2:51" x14ac:dyDescent="0.25">
      <c r="B22" s="92"/>
      <c r="C22" s="92"/>
      <c r="D22" s="92"/>
      <c r="E22" s="92"/>
      <c r="F22" s="92"/>
      <c r="G22" s="92"/>
      <c r="H22" s="92"/>
      <c r="I22" s="92"/>
      <c r="J22" s="92"/>
    </row>
    <row r="23" spans="2:51" ht="15.75" x14ac:dyDescent="0.25">
      <c r="B23" s="332" t="s">
        <v>108</v>
      </c>
      <c r="C23" s="332"/>
      <c r="D23" s="332"/>
      <c r="E23" s="332"/>
      <c r="F23" s="332"/>
      <c r="G23" s="332"/>
      <c r="H23" s="332"/>
      <c r="I23" s="332"/>
      <c r="J23" s="332"/>
      <c r="X23" s="332" t="s">
        <v>111</v>
      </c>
      <c r="Y23" s="332"/>
      <c r="Z23" s="332"/>
      <c r="AA23" s="332"/>
      <c r="AB23" s="332"/>
      <c r="AC23" s="332"/>
      <c r="AD23" s="332"/>
      <c r="AE23" s="332"/>
      <c r="AP23" s="332" t="s">
        <v>231</v>
      </c>
      <c r="AQ23" s="332"/>
      <c r="AR23" s="332"/>
      <c r="AS23" s="332"/>
      <c r="AT23" s="332"/>
      <c r="AU23" s="332"/>
      <c r="AV23" s="332"/>
      <c r="AW23" s="332"/>
    </row>
    <row r="25" spans="2:51" ht="15.75" x14ac:dyDescent="0.25">
      <c r="B25" s="332" t="s">
        <v>109</v>
      </c>
      <c r="C25" s="332"/>
      <c r="D25" s="332"/>
      <c r="E25" s="332"/>
      <c r="F25" s="332"/>
      <c r="G25" s="332"/>
      <c r="H25" s="332"/>
      <c r="I25" s="332"/>
      <c r="J25" s="332"/>
      <c r="K25" s="332"/>
      <c r="X25" s="332" t="s">
        <v>112</v>
      </c>
      <c r="Y25" s="332"/>
      <c r="Z25" s="332"/>
      <c r="AA25" s="332"/>
      <c r="AB25" s="332"/>
      <c r="AC25" s="332"/>
      <c r="AD25" s="332"/>
      <c r="AE25" s="332"/>
      <c r="AF25" s="332"/>
      <c r="AG25" s="332"/>
      <c r="AP25" s="332" t="s">
        <v>232</v>
      </c>
      <c r="AQ25" s="332"/>
      <c r="AR25" s="332"/>
      <c r="AS25" s="332"/>
      <c r="AT25" s="332"/>
      <c r="AU25" s="332"/>
      <c r="AV25" s="332"/>
      <c r="AW25" s="332"/>
      <c r="AX25" s="332"/>
      <c r="AY25" s="332"/>
    </row>
  </sheetData>
  <mergeCells count="16">
    <mergeCell ref="AP21:AX21"/>
    <mergeCell ref="AP23:AW23"/>
    <mergeCell ref="AP25:AY25"/>
    <mergeCell ref="B25:K25"/>
    <mergeCell ref="X25:AG25"/>
    <mergeCell ref="B6:B8"/>
    <mergeCell ref="D6:I6"/>
    <mergeCell ref="T6:U6"/>
    <mergeCell ref="T7:U7"/>
    <mergeCell ref="T8:U8"/>
    <mergeCell ref="W9:W13"/>
    <mergeCell ref="W14:W18"/>
    <mergeCell ref="B21:J21"/>
    <mergeCell ref="X21:AF21"/>
    <mergeCell ref="B23:J23"/>
    <mergeCell ref="X23:AE2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46"/>
  <sheetViews>
    <sheetView zoomScale="85" zoomScaleNormal="85" zoomScaleSheetLayoutView="130" workbookViewId="0">
      <selection activeCell="D7" sqref="D7:D21"/>
    </sheetView>
  </sheetViews>
  <sheetFormatPr defaultRowHeight="18" customHeight="1" x14ac:dyDescent="0.25"/>
  <cols>
    <col min="1" max="1" width="9.140625" style="7"/>
    <col min="2" max="2" width="6.5703125" style="7" bestFit="1" customWidth="1"/>
    <col min="3" max="3" width="11.28515625" style="7" customWidth="1"/>
    <col min="4" max="4" width="11.140625" style="7" customWidth="1"/>
    <col min="5" max="5" width="10.28515625" style="7" customWidth="1"/>
    <col min="6" max="7" width="10.5703125" style="7" customWidth="1"/>
    <col min="8" max="8" width="11.28515625" style="7" customWidth="1"/>
    <col min="9" max="16384" width="9.140625" style="7"/>
  </cols>
  <sheetData>
    <row r="2" spans="2:21" ht="18" customHeight="1" thickBot="1" x14ac:dyDescent="0.3">
      <c r="J2" s="324" t="s">
        <v>43</v>
      </c>
      <c r="K2" s="324"/>
      <c r="L2" s="324"/>
      <c r="M2" s="324"/>
      <c r="N2" s="324"/>
      <c r="O2" s="324"/>
    </row>
    <row r="3" spans="2:21" ht="52.5" x14ac:dyDescent="0.25">
      <c r="B3" s="230" t="s">
        <v>42</v>
      </c>
      <c r="C3" s="231" t="s">
        <v>20</v>
      </c>
      <c r="D3" s="231" t="s">
        <v>40</v>
      </c>
      <c r="E3" s="231" t="s">
        <v>21</v>
      </c>
      <c r="F3" s="231" t="s">
        <v>22</v>
      </c>
      <c r="G3" s="231" t="s">
        <v>41</v>
      </c>
      <c r="H3" s="232" t="s">
        <v>23</v>
      </c>
    </row>
    <row r="4" spans="2:21" ht="11.25" x14ac:dyDescent="0.25">
      <c r="B4" s="8" t="s">
        <v>24</v>
      </c>
      <c r="C4" s="9" t="s">
        <v>25</v>
      </c>
      <c r="D4" s="9" t="s">
        <v>26</v>
      </c>
      <c r="E4" s="9" t="s">
        <v>27</v>
      </c>
      <c r="F4" s="9" t="s">
        <v>28</v>
      </c>
      <c r="G4" s="9" t="s">
        <v>29</v>
      </c>
      <c r="H4" s="10" t="s">
        <v>30</v>
      </c>
      <c r="P4" s="6"/>
      <c r="Q4" s="6"/>
      <c r="R4" s="6"/>
      <c r="S4" s="6"/>
      <c r="T4" s="6"/>
      <c r="U4" s="6"/>
    </row>
    <row r="5" spans="2:21" ht="12" thickBot="1" x14ac:dyDescent="0.3">
      <c r="B5" s="11"/>
      <c r="C5" s="12"/>
      <c r="D5" s="12" t="s">
        <v>31</v>
      </c>
      <c r="E5" s="12" t="s">
        <v>6</v>
      </c>
      <c r="F5" s="12" t="s">
        <v>32</v>
      </c>
      <c r="G5" s="12" t="s">
        <v>33</v>
      </c>
      <c r="H5" s="13" t="s">
        <v>34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2:21" ht="34.5" customHeight="1" thickTop="1" thickBot="1" x14ac:dyDescent="0.3">
      <c r="B6" s="328" t="s">
        <v>120</v>
      </c>
      <c r="C6" s="350"/>
      <c r="D6" s="350"/>
      <c r="E6" s="350"/>
      <c r="F6" s="350"/>
      <c r="G6" s="350"/>
      <c r="H6" s="351"/>
      <c r="K6" s="6"/>
      <c r="L6" s="5"/>
      <c r="M6" s="5"/>
      <c r="N6" s="5"/>
      <c r="O6" s="5"/>
      <c r="P6" s="5"/>
      <c r="Q6" s="5"/>
      <c r="R6" s="5"/>
      <c r="S6" s="6"/>
      <c r="T6" s="6"/>
      <c r="U6" s="6"/>
    </row>
    <row r="7" spans="2:21" ht="18" customHeight="1" x14ac:dyDescent="0.25">
      <c r="B7" s="325">
        <v>1</v>
      </c>
      <c r="C7" s="14" t="s">
        <v>35</v>
      </c>
      <c r="D7" s="15"/>
      <c r="E7" s="16"/>
      <c r="F7" s="16"/>
      <c r="G7" s="16"/>
      <c r="H7" s="17"/>
      <c r="K7" s="6"/>
      <c r="L7" s="5"/>
      <c r="M7" s="5"/>
      <c r="N7" s="5"/>
      <c r="O7" s="5"/>
      <c r="P7" s="5"/>
      <c r="Q7" s="5"/>
      <c r="R7" s="5"/>
      <c r="S7" s="6"/>
      <c r="T7" s="6"/>
      <c r="U7" s="6"/>
    </row>
    <row r="8" spans="2:21" ht="18" customHeight="1" x14ac:dyDescent="0.25">
      <c r="B8" s="326"/>
      <c r="C8" s="18" t="s">
        <v>36</v>
      </c>
      <c r="D8" s="15">
        <v>45.28</v>
      </c>
      <c r="E8" s="19">
        <v>25.5</v>
      </c>
      <c r="F8" s="19">
        <v>1.6</v>
      </c>
      <c r="G8" s="16">
        <v>21.8</v>
      </c>
      <c r="H8" s="20">
        <v>12</v>
      </c>
      <c r="K8" s="6"/>
      <c r="L8" s="5"/>
      <c r="M8" s="5"/>
      <c r="N8" s="5"/>
      <c r="O8" s="5"/>
      <c r="P8" s="5"/>
      <c r="Q8" s="5"/>
      <c r="R8" s="5"/>
      <c r="S8" s="6"/>
      <c r="T8" s="6"/>
      <c r="U8" s="6"/>
    </row>
    <row r="9" spans="2:21" ht="18" customHeight="1" x14ac:dyDescent="0.25">
      <c r="B9" s="326"/>
      <c r="C9" s="18" t="s">
        <v>37</v>
      </c>
      <c r="D9" s="19">
        <v>41.83</v>
      </c>
      <c r="E9" s="19">
        <v>26.93</v>
      </c>
      <c r="F9" s="19">
        <v>1.6</v>
      </c>
      <c r="G9" s="16">
        <v>23.02</v>
      </c>
      <c r="H9" s="20">
        <v>11</v>
      </c>
      <c r="K9" s="6"/>
      <c r="L9" s="5"/>
      <c r="M9" s="5"/>
      <c r="N9" s="5"/>
      <c r="O9" s="5"/>
      <c r="P9" s="5"/>
      <c r="Q9" s="5"/>
      <c r="R9" s="5"/>
      <c r="S9" s="6"/>
      <c r="T9" s="6"/>
      <c r="U9" s="6"/>
    </row>
    <row r="10" spans="2:21" ht="18" customHeight="1" x14ac:dyDescent="0.25">
      <c r="B10" s="326"/>
      <c r="C10" s="18" t="s">
        <v>38</v>
      </c>
      <c r="D10" s="15">
        <v>38.869999999999997</v>
      </c>
      <c r="E10" s="19">
        <v>29.15</v>
      </c>
      <c r="F10" s="19">
        <v>1.6</v>
      </c>
      <c r="G10" s="16">
        <v>24.92</v>
      </c>
      <c r="H10" s="20">
        <v>10</v>
      </c>
      <c r="K10" s="6"/>
      <c r="L10" s="5"/>
      <c r="M10" s="5"/>
      <c r="N10" s="5"/>
      <c r="O10" s="5"/>
      <c r="P10" s="5"/>
      <c r="Q10" s="5"/>
      <c r="R10" s="5"/>
      <c r="S10" s="6"/>
      <c r="T10" s="6"/>
      <c r="U10" s="6"/>
    </row>
    <row r="11" spans="2:21" ht="18" customHeight="1" thickBot="1" x14ac:dyDescent="0.3">
      <c r="B11" s="327"/>
      <c r="C11" s="21" t="s">
        <v>39</v>
      </c>
      <c r="D11" s="22">
        <v>34.76</v>
      </c>
      <c r="E11" s="23">
        <v>32.020000000000003</v>
      </c>
      <c r="F11" s="23">
        <v>1.6</v>
      </c>
      <c r="G11" s="22">
        <v>27.38</v>
      </c>
      <c r="H11" s="24">
        <v>10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2:21" ht="18" customHeight="1" x14ac:dyDescent="0.25">
      <c r="B12" s="325">
        <v>2</v>
      </c>
      <c r="C12" s="14" t="s">
        <v>35</v>
      </c>
      <c r="D12" s="15"/>
      <c r="E12" s="16"/>
      <c r="F12" s="16"/>
      <c r="G12" s="16"/>
      <c r="H12" s="17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2:21" ht="18" customHeight="1" x14ac:dyDescent="0.25">
      <c r="B13" s="326"/>
      <c r="C13" s="18" t="s">
        <v>36</v>
      </c>
      <c r="D13" s="19">
        <v>245.5</v>
      </c>
      <c r="E13" s="19">
        <v>5</v>
      </c>
      <c r="F13" s="19">
        <v>0.8</v>
      </c>
      <c r="G13" s="16">
        <v>5.39</v>
      </c>
      <c r="H13" s="20">
        <v>47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2:21" ht="18" customHeight="1" x14ac:dyDescent="0.25">
      <c r="B14" s="326"/>
      <c r="C14" s="18" t="s">
        <v>37</v>
      </c>
      <c r="D14" s="19">
        <v>105.32</v>
      </c>
      <c r="E14" s="19">
        <v>10</v>
      </c>
      <c r="F14" s="19">
        <v>0.8</v>
      </c>
      <c r="G14" s="16">
        <v>10.77</v>
      </c>
      <c r="H14" s="20">
        <v>57</v>
      </c>
    </row>
    <row r="15" spans="2:21" ht="18" customHeight="1" x14ac:dyDescent="0.25">
      <c r="B15" s="326"/>
      <c r="C15" s="18" t="s">
        <v>38</v>
      </c>
      <c r="D15" s="15">
        <v>63.69</v>
      </c>
      <c r="E15" s="19">
        <v>15</v>
      </c>
      <c r="F15" s="19">
        <v>0.8</v>
      </c>
      <c r="G15" s="16">
        <v>16.16</v>
      </c>
      <c r="H15" s="20">
        <v>85</v>
      </c>
    </row>
    <row r="16" spans="2:21" ht="18" customHeight="1" thickBot="1" x14ac:dyDescent="0.3">
      <c r="B16" s="327"/>
      <c r="C16" s="21" t="s">
        <v>39</v>
      </c>
      <c r="D16" s="22">
        <v>49.51</v>
      </c>
      <c r="E16" s="23">
        <v>20</v>
      </c>
      <c r="F16" s="23">
        <v>0.8</v>
      </c>
      <c r="G16" s="22">
        <v>21.54</v>
      </c>
      <c r="H16" s="24">
        <v>23</v>
      </c>
    </row>
    <row r="17" spans="2:8" ht="18" customHeight="1" x14ac:dyDescent="0.25">
      <c r="B17" s="325">
        <v>3</v>
      </c>
      <c r="C17" s="14" t="s">
        <v>35</v>
      </c>
      <c r="D17" s="15"/>
      <c r="E17" s="16"/>
      <c r="F17" s="16"/>
      <c r="G17" s="16"/>
      <c r="H17" s="17"/>
    </row>
    <row r="18" spans="2:8" ht="18" customHeight="1" x14ac:dyDescent="0.25">
      <c r="B18" s="326"/>
      <c r="C18" s="18" t="s">
        <v>36</v>
      </c>
      <c r="D18" s="19">
        <v>38.32</v>
      </c>
      <c r="E18" s="19">
        <v>40.31</v>
      </c>
      <c r="F18" s="19">
        <v>1</v>
      </c>
      <c r="G18" s="16">
        <v>40.31</v>
      </c>
      <c r="H18" s="20">
        <v>13</v>
      </c>
    </row>
    <row r="19" spans="2:8" ht="18" customHeight="1" x14ac:dyDescent="0.25">
      <c r="B19" s="326"/>
      <c r="C19" s="18" t="s">
        <v>37</v>
      </c>
      <c r="D19" s="19">
        <v>40.58</v>
      </c>
      <c r="E19" s="19">
        <v>41.23</v>
      </c>
      <c r="F19" s="19">
        <v>1</v>
      </c>
      <c r="G19" s="16">
        <v>41.23</v>
      </c>
      <c r="H19" s="20">
        <v>12</v>
      </c>
    </row>
    <row r="20" spans="2:8" ht="18" customHeight="1" x14ac:dyDescent="0.25">
      <c r="B20" s="326"/>
      <c r="C20" s="18" t="s">
        <v>38</v>
      </c>
      <c r="D20" s="15">
        <v>40.619999999999997</v>
      </c>
      <c r="E20" s="19">
        <v>42.72</v>
      </c>
      <c r="F20" s="19">
        <v>1</v>
      </c>
      <c r="G20" s="16">
        <v>42.72</v>
      </c>
      <c r="H20" s="20">
        <v>12</v>
      </c>
    </row>
    <row r="21" spans="2:8" ht="18" customHeight="1" thickBot="1" x14ac:dyDescent="0.3">
      <c r="B21" s="327"/>
      <c r="C21" s="21" t="s">
        <v>39</v>
      </c>
      <c r="D21" s="22">
        <v>34.770000000000003</v>
      </c>
      <c r="E21" s="23">
        <v>44.72</v>
      </c>
      <c r="F21" s="23">
        <v>1</v>
      </c>
      <c r="G21" s="22">
        <v>44.72</v>
      </c>
      <c r="H21" s="24">
        <v>12</v>
      </c>
    </row>
    <row r="22" spans="2:8" ht="18" customHeight="1" x14ac:dyDescent="0.25">
      <c r="B22" s="5"/>
      <c r="C22" s="117"/>
      <c r="D22" s="118"/>
      <c r="E22" s="118"/>
      <c r="F22" s="118"/>
      <c r="G22" s="118"/>
      <c r="H22" s="119"/>
    </row>
    <row r="23" spans="2:8" ht="18" customHeight="1" x14ac:dyDescent="0.25">
      <c r="B23" s="5"/>
      <c r="C23" s="120"/>
      <c r="D23" s="121"/>
      <c r="E23" s="121"/>
      <c r="F23" s="121"/>
      <c r="G23" s="118"/>
      <c r="H23" s="122"/>
    </row>
    <row r="24" spans="2:8" ht="18" customHeight="1" x14ac:dyDescent="0.25">
      <c r="B24" s="5"/>
      <c r="C24" s="120"/>
      <c r="D24" s="118"/>
      <c r="E24" s="121"/>
      <c r="F24" s="121"/>
      <c r="G24" s="118"/>
      <c r="H24" s="122"/>
    </row>
    <row r="25" spans="2:8" ht="18" customHeight="1" x14ac:dyDescent="0.25">
      <c r="B25" s="5"/>
      <c r="C25" s="120"/>
      <c r="D25" s="118"/>
      <c r="E25" s="121"/>
      <c r="F25" s="121"/>
      <c r="G25" s="118"/>
      <c r="H25" s="122"/>
    </row>
    <row r="26" spans="2:8" ht="18" customHeight="1" x14ac:dyDescent="0.25">
      <c r="B26" s="5"/>
      <c r="C26" s="120"/>
      <c r="D26" s="118"/>
      <c r="E26" s="121"/>
      <c r="F26" s="121"/>
      <c r="G26" s="118"/>
      <c r="H26" s="122"/>
    </row>
    <row r="27" spans="2:8" ht="18" customHeight="1" x14ac:dyDescent="0.25">
      <c r="B27" s="5"/>
      <c r="C27" s="117"/>
      <c r="D27" s="118"/>
      <c r="E27" s="118"/>
      <c r="F27" s="118"/>
      <c r="G27" s="118"/>
      <c r="H27" s="119"/>
    </row>
    <row r="28" spans="2:8" ht="18" customHeight="1" x14ac:dyDescent="0.25">
      <c r="B28" s="5"/>
      <c r="C28" s="120"/>
      <c r="D28" s="118"/>
      <c r="E28" s="121"/>
      <c r="F28" s="121"/>
      <c r="G28" s="118"/>
      <c r="H28" s="122"/>
    </row>
    <row r="29" spans="2:8" ht="18" customHeight="1" x14ac:dyDescent="0.25">
      <c r="B29" s="5"/>
      <c r="C29" s="120"/>
      <c r="D29" s="118"/>
      <c r="E29" s="121"/>
      <c r="F29" s="121"/>
      <c r="G29" s="118"/>
      <c r="H29" s="122"/>
    </row>
    <row r="30" spans="2:8" ht="18" customHeight="1" x14ac:dyDescent="0.25">
      <c r="B30" s="5"/>
      <c r="C30" s="120"/>
      <c r="D30" s="118"/>
      <c r="E30" s="121"/>
      <c r="F30" s="121"/>
      <c r="G30" s="118"/>
      <c r="H30" s="122"/>
    </row>
    <row r="31" spans="2:8" ht="18" customHeight="1" x14ac:dyDescent="0.25">
      <c r="B31" s="5"/>
      <c r="C31" s="120"/>
      <c r="D31" s="118"/>
      <c r="E31" s="121"/>
      <c r="F31" s="121"/>
      <c r="G31" s="118"/>
      <c r="H31" s="122"/>
    </row>
    <row r="32" spans="2:8" ht="18" customHeight="1" x14ac:dyDescent="0.25">
      <c r="B32" s="5"/>
      <c r="C32" s="117"/>
      <c r="D32" s="118"/>
      <c r="E32" s="118"/>
      <c r="F32" s="118"/>
      <c r="G32" s="118"/>
      <c r="H32" s="119"/>
    </row>
    <row r="33" spans="2:8" ht="18" customHeight="1" x14ac:dyDescent="0.25">
      <c r="B33" s="5"/>
      <c r="C33" s="120"/>
      <c r="D33" s="118"/>
      <c r="E33" s="121"/>
      <c r="F33" s="121"/>
      <c r="G33" s="118"/>
      <c r="H33" s="122"/>
    </row>
    <row r="34" spans="2:8" ht="18" customHeight="1" x14ac:dyDescent="0.25">
      <c r="B34" s="5"/>
      <c r="C34" s="120"/>
      <c r="D34" s="118"/>
      <c r="E34" s="121"/>
      <c r="F34" s="121"/>
      <c r="G34" s="118"/>
      <c r="H34" s="122"/>
    </row>
    <row r="35" spans="2:8" ht="18" customHeight="1" x14ac:dyDescent="0.25">
      <c r="B35" s="5"/>
      <c r="C35" s="120"/>
      <c r="D35" s="118"/>
      <c r="E35" s="121"/>
      <c r="F35" s="121"/>
      <c r="G35" s="118"/>
      <c r="H35" s="122"/>
    </row>
    <row r="36" spans="2:8" ht="18" customHeight="1" x14ac:dyDescent="0.25">
      <c r="B36" s="5"/>
      <c r="C36" s="120"/>
      <c r="D36" s="118"/>
      <c r="E36" s="121"/>
      <c r="F36" s="121"/>
      <c r="G36" s="118"/>
      <c r="H36" s="122"/>
    </row>
    <row r="37" spans="2:8" ht="18" customHeight="1" x14ac:dyDescent="0.25">
      <c r="B37" s="5"/>
      <c r="C37" s="117"/>
      <c r="D37" s="118"/>
      <c r="E37" s="118"/>
      <c r="F37" s="118"/>
      <c r="G37" s="118"/>
      <c r="H37" s="119"/>
    </row>
    <row r="38" spans="2:8" ht="18" customHeight="1" x14ac:dyDescent="0.25">
      <c r="B38" s="5"/>
      <c r="C38" s="120"/>
      <c r="D38" s="118"/>
      <c r="E38" s="121"/>
      <c r="F38" s="121"/>
      <c r="G38" s="118"/>
      <c r="H38" s="122"/>
    </row>
    <row r="39" spans="2:8" ht="18" customHeight="1" x14ac:dyDescent="0.25">
      <c r="B39" s="5"/>
      <c r="C39" s="120"/>
      <c r="D39" s="118"/>
      <c r="E39" s="121"/>
      <c r="F39" s="121"/>
      <c r="G39" s="118"/>
      <c r="H39" s="122"/>
    </row>
    <row r="40" spans="2:8" ht="18" customHeight="1" x14ac:dyDescent="0.25">
      <c r="B40" s="5"/>
      <c r="C40" s="120"/>
      <c r="D40" s="118"/>
      <c r="E40" s="121"/>
      <c r="F40" s="121"/>
      <c r="G40" s="118"/>
      <c r="H40" s="122"/>
    </row>
    <row r="41" spans="2:8" ht="18" customHeight="1" x14ac:dyDescent="0.25">
      <c r="B41" s="5"/>
      <c r="C41" s="120"/>
      <c r="D41" s="118"/>
      <c r="E41" s="121"/>
      <c r="F41" s="121"/>
      <c r="G41" s="118"/>
      <c r="H41" s="122"/>
    </row>
    <row r="42" spans="2:8" ht="18" customHeight="1" x14ac:dyDescent="0.25">
      <c r="B42" s="5"/>
      <c r="C42" s="117"/>
      <c r="D42" s="118"/>
      <c r="E42" s="118"/>
      <c r="F42" s="118"/>
      <c r="G42" s="118"/>
      <c r="H42" s="119"/>
    </row>
    <row r="43" spans="2:8" ht="18" customHeight="1" x14ac:dyDescent="0.25">
      <c r="B43" s="5"/>
      <c r="C43" s="120"/>
      <c r="D43" s="118"/>
      <c r="E43" s="121"/>
      <c r="F43" s="121"/>
      <c r="G43" s="118"/>
      <c r="H43" s="122"/>
    </row>
    <row r="44" spans="2:8" ht="18" customHeight="1" x14ac:dyDescent="0.25">
      <c r="B44" s="5"/>
      <c r="C44" s="120"/>
      <c r="D44" s="118"/>
      <c r="E44" s="121"/>
      <c r="F44" s="121"/>
      <c r="G44" s="118"/>
      <c r="H44" s="122"/>
    </row>
    <row r="45" spans="2:8" ht="18" customHeight="1" x14ac:dyDescent="0.25">
      <c r="B45" s="5"/>
      <c r="C45" s="120"/>
      <c r="D45" s="118"/>
      <c r="E45" s="121"/>
      <c r="F45" s="121"/>
      <c r="G45" s="118"/>
      <c r="H45" s="122"/>
    </row>
    <row r="46" spans="2:8" ht="18" customHeight="1" x14ac:dyDescent="0.25">
      <c r="B46" s="5"/>
      <c r="C46" s="120"/>
      <c r="D46" s="118"/>
      <c r="E46" s="121"/>
      <c r="F46" s="121"/>
      <c r="G46" s="118"/>
      <c r="H46" s="122"/>
    </row>
  </sheetData>
  <mergeCells count="5">
    <mergeCell ref="J2:O2"/>
    <mergeCell ref="B6:H6"/>
    <mergeCell ref="B7:B11"/>
    <mergeCell ref="B12:B16"/>
    <mergeCell ref="B17:B21"/>
  </mergeCells>
  <pageMargins left="0.98425196850393704" right="0.98425196850393704" top="0.98425196850393704" bottom="0.98425196850393704" header="0" footer="0"/>
  <pageSetup paperSize="8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A77"/>
  <sheetViews>
    <sheetView zoomScale="85" zoomScaleNormal="85" workbookViewId="0">
      <selection activeCell="AB7" sqref="AB7"/>
    </sheetView>
  </sheetViews>
  <sheetFormatPr defaultRowHeight="12.75" x14ac:dyDescent="0.25"/>
  <cols>
    <col min="1" max="2" width="9.140625" style="63"/>
    <col min="3" max="3" width="10.42578125" style="63" customWidth="1"/>
    <col min="4" max="4" width="10.5703125" style="63" customWidth="1"/>
    <col min="5" max="5" width="9.140625" style="63"/>
    <col min="6" max="6" width="10.5703125" style="63" customWidth="1"/>
    <col min="7" max="7" width="9.5703125" style="63" customWidth="1"/>
    <col min="8" max="8" width="9.28515625" style="63" customWidth="1"/>
    <col min="9" max="9" width="10.5703125" style="63" customWidth="1"/>
    <col min="10" max="10" width="4.5703125" style="63" bestFit="1" customWidth="1"/>
    <col min="11" max="11" width="6.140625" style="63" bestFit="1" customWidth="1"/>
    <col min="12" max="12" width="6.42578125" style="63" bestFit="1" customWidth="1"/>
    <col min="13" max="13" width="6.7109375" style="63" bestFit="1" customWidth="1"/>
    <col min="14" max="14" width="14.85546875" style="63" bestFit="1" customWidth="1"/>
    <col min="15" max="15" width="4.140625" style="63" bestFit="1" customWidth="1"/>
    <col min="16" max="16" width="6.5703125" style="63" bestFit="1" customWidth="1"/>
    <col min="17" max="17" width="7.42578125" style="63" bestFit="1" customWidth="1"/>
    <col min="18" max="18" width="8.42578125" style="63" bestFit="1" customWidth="1"/>
    <col min="19" max="16384" width="9.140625" style="63"/>
  </cols>
  <sheetData>
    <row r="2" spans="2:27" x14ac:dyDescent="0.25">
      <c r="B2" s="332" t="s">
        <v>44</v>
      </c>
      <c r="C2" s="332"/>
      <c r="D2" s="332"/>
      <c r="E2" s="3" t="s">
        <v>45</v>
      </c>
      <c r="F2" s="3" t="s">
        <v>46</v>
      </c>
      <c r="G2" s="3" t="s">
        <v>47</v>
      </c>
    </row>
    <row r="3" spans="2:27" ht="32.25" customHeight="1" x14ac:dyDescent="0.25">
      <c r="B3" s="332" t="s">
        <v>48</v>
      </c>
      <c r="C3" s="332"/>
      <c r="D3" s="332"/>
      <c r="E3" s="336" t="s">
        <v>49</v>
      </c>
      <c r="F3" s="336"/>
      <c r="G3" s="336"/>
    </row>
    <row r="4" spans="2:27" x14ac:dyDescent="0.25">
      <c r="B4" s="63" t="s">
        <v>50</v>
      </c>
      <c r="E4" s="2">
        <v>20</v>
      </c>
      <c r="F4" s="2" t="s">
        <v>51</v>
      </c>
      <c r="G4" s="2" t="s">
        <v>52</v>
      </c>
    </row>
    <row r="5" spans="2:27" x14ac:dyDescent="0.25">
      <c r="B5" s="332" t="s">
        <v>53</v>
      </c>
      <c r="C5" s="332"/>
      <c r="D5" s="332"/>
      <c r="E5" s="2">
        <v>5</v>
      </c>
      <c r="F5" s="2" t="s">
        <v>57</v>
      </c>
      <c r="G5" s="2" t="s">
        <v>54</v>
      </c>
    </row>
    <row r="6" spans="2:27" x14ac:dyDescent="0.25">
      <c r="B6" s="332" t="s">
        <v>55</v>
      </c>
      <c r="C6" s="332"/>
      <c r="D6" s="332"/>
      <c r="E6" s="2">
        <v>3</v>
      </c>
      <c r="F6" s="2" t="s">
        <v>58</v>
      </c>
      <c r="G6" s="2" t="s">
        <v>59</v>
      </c>
    </row>
    <row r="7" spans="2:27" x14ac:dyDescent="0.25">
      <c r="B7" s="332" t="s">
        <v>56</v>
      </c>
      <c r="C7" s="332"/>
      <c r="D7" s="332"/>
      <c r="E7" s="332"/>
      <c r="F7" s="332"/>
      <c r="G7" s="332"/>
    </row>
    <row r="8" spans="2:27" ht="13.5" thickBot="1" x14ac:dyDescent="0.3"/>
    <row r="9" spans="2:27" ht="52.5" x14ac:dyDescent="0.25">
      <c r="B9" s="25" t="s">
        <v>42</v>
      </c>
      <c r="C9" s="26" t="s">
        <v>20</v>
      </c>
      <c r="D9" s="26" t="s">
        <v>40</v>
      </c>
      <c r="E9" s="26" t="s">
        <v>21</v>
      </c>
      <c r="F9" s="26" t="s">
        <v>22</v>
      </c>
      <c r="G9" s="26" t="s">
        <v>41</v>
      </c>
      <c r="H9" s="27" t="s">
        <v>23</v>
      </c>
    </row>
    <row r="10" spans="2:27" x14ac:dyDescent="0.25">
      <c r="B10" s="8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10" t="s">
        <v>30</v>
      </c>
    </row>
    <row r="11" spans="2:27" ht="13.5" thickBot="1" x14ac:dyDescent="0.3">
      <c r="B11" s="11"/>
      <c r="C11" s="12"/>
      <c r="D11" s="12" t="s">
        <v>31</v>
      </c>
      <c r="E11" s="12" t="s">
        <v>6</v>
      </c>
      <c r="F11" s="12" t="s">
        <v>32</v>
      </c>
      <c r="G11" s="12" t="s">
        <v>33</v>
      </c>
      <c r="H11" s="13" t="s">
        <v>34</v>
      </c>
      <c r="J11" s="331" t="s">
        <v>123</v>
      </c>
      <c r="K11" s="331"/>
      <c r="L11" s="331"/>
      <c r="M11" s="331"/>
      <c r="N11" s="331"/>
      <c r="T11" s="332" t="s">
        <v>67</v>
      </c>
      <c r="U11" s="332"/>
      <c r="V11" s="332"/>
      <c r="W11" s="332"/>
      <c r="X11" s="332"/>
      <c r="Y11" s="332"/>
      <c r="Z11" s="332"/>
      <c r="AA11" s="332"/>
    </row>
    <row r="12" spans="2:27" ht="30" customHeight="1" thickTop="1" thickBot="1" x14ac:dyDescent="0.3">
      <c r="B12" s="333" t="s">
        <v>120</v>
      </c>
      <c r="C12" s="334"/>
      <c r="D12" s="334"/>
      <c r="E12" s="334"/>
      <c r="F12" s="334"/>
      <c r="G12" s="334"/>
      <c r="H12" s="335"/>
    </row>
    <row r="13" spans="2:27" x14ac:dyDescent="0.25">
      <c r="B13" s="325">
        <v>1</v>
      </c>
      <c r="C13" s="14" t="s">
        <v>35</v>
      </c>
      <c r="D13" s="15"/>
      <c r="E13" s="16"/>
      <c r="F13" s="16"/>
      <c r="G13" s="16"/>
      <c r="H13" s="17"/>
      <c r="J13" s="4" t="s">
        <v>26</v>
      </c>
      <c r="K13" s="4" t="s">
        <v>60</v>
      </c>
      <c r="L13" s="4" t="s">
        <v>61</v>
      </c>
      <c r="M13" s="4" t="s">
        <v>121</v>
      </c>
      <c r="N13" s="4" t="s">
        <v>122</v>
      </c>
      <c r="O13" s="4" t="s">
        <v>27</v>
      </c>
      <c r="P13" s="4"/>
      <c r="Q13" s="4" t="s">
        <v>64</v>
      </c>
      <c r="R13" s="4" t="s">
        <v>65</v>
      </c>
    </row>
    <row r="14" spans="2:27" x14ac:dyDescent="0.25">
      <c r="B14" s="326"/>
      <c r="C14" s="18" t="s">
        <v>36</v>
      </c>
      <c r="D14" s="15">
        <v>45.28</v>
      </c>
      <c r="E14" s="19">
        <v>25.5</v>
      </c>
      <c r="F14" s="19">
        <v>1.6</v>
      </c>
      <c r="G14" s="16">
        <v>21.8</v>
      </c>
      <c r="H14" s="20">
        <v>12</v>
      </c>
      <c r="J14" s="30">
        <v>3</v>
      </c>
      <c r="K14" s="63">
        <v>631.55999999999995</v>
      </c>
      <c r="L14" s="28">
        <f>J14/K14</f>
        <v>4.7501425042751283E-3</v>
      </c>
      <c r="M14" s="28">
        <f>1/0.778</f>
        <v>1.2853470437017995</v>
      </c>
      <c r="N14" s="28">
        <f>L14^M14</f>
        <v>1.0321949889394099E-3</v>
      </c>
      <c r="O14" s="63">
        <v>5</v>
      </c>
      <c r="P14" s="28">
        <f>N14*O14</f>
        <v>5.1609749446970494E-3</v>
      </c>
      <c r="Q14" s="28">
        <f>P14^2</f>
        <v>2.6635662379790711E-5</v>
      </c>
      <c r="R14" s="29">
        <f>Q14</f>
        <v>2.6635662379790711E-5</v>
      </c>
    </row>
    <row r="15" spans="2:27" x14ac:dyDescent="0.25">
      <c r="B15" s="326"/>
      <c r="C15" s="18" t="s">
        <v>37</v>
      </c>
      <c r="D15" s="19">
        <v>41.83</v>
      </c>
      <c r="E15" s="19">
        <v>26.93</v>
      </c>
      <c r="F15" s="19">
        <v>1.6</v>
      </c>
      <c r="G15" s="16">
        <v>23.02</v>
      </c>
      <c r="H15" s="20">
        <v>11</v>
      </c>
      <c r="J15" s="30">
        <v>3</v>
      </c>
      <c r="K15" s="63">
        <v>631.55999999999995</v>
      </c>
      <c r="L15" s="28">
        <f t="shared" ref="L15:L77" si="0">J15/K15</f>
        <v>4.7501425042751283E-3</v>
      </c>
      <c r="M15" s="28">
        <f t="shared" ref="M15:M77" si="1">1/0.778</f>
        <v>1.2853470437017995</v>
      </c>
      <c r="N15" s="28">
        <f t="shared" ref="N15:N77" si="2">L15^M15</f>
        <v>1.0321949889394099E-3</v>
      </c>
      <c r="O15" s="63">
        <v>10</v>
      </c>
      <c r="P15" s="28">
        <f t="shared" ref="P15:P77" si="3">N15*O15</f>
        <v>1.0321949889394099E-2</v>
      </c>
      <c r="Q15" s="28">
        <f t="shared" ref="Q15:Q77" si="4">P15^2</f>
        <v>1.0654264951916284E-4</v>
      </c>
      <c r="R15" s="29">
        <f t="shared" ref="R15:R77" si="5">Q15</f>
        <v>1.0654264951916284E-4</v>
      </c>
    </row>
    <row r="16" spans="2:27" x14ac:dyDescent="0.25">
      <c r="B16" s="326"/>
      <c r="C16" s="18" t="s">
        <v>38</v>
      </c>
      <c r="D16" s="15">
        <v>38.869999999999997</v>
      </c>
      <c r="E16" s="19">
        <v>29.15</v>
      </c>
      <c r="F16" s="19">
        <v>1.6</v>
      </c>
      <c r="G16" s="16">
        <v>24.92</v>
      </c>
      <c r="H16" s="20">
        <v>10</v>
      </c>
      <c r="J16" s="30">
        <v>3</v>
      </c>
      <c r="K16" s="63">
        <v>631.55999999999995</v>
      </c>
      <c r="L16" s="28">
        <f t="shared" si="0"/>
        <v>4.7501425042751283E-3</v>
      </c>
      <c r="M16" s="28">
        <f t="shared" si="1"/>
        <v>1.2853470437017995</v>
      </c>
      <c r="N16" s="28">
        <f t="shared" si="2"/>
        <v>1.0321949889394099E-3</v>
      </c>
      <c r="O16" s="63">
        <v>20</v>
      </c>
      <c r="P16" s="28">
        <f t="shared" si="3"/>
        <v>2.0643899778788197E-2</v>
      </c>
      <c r="Q16" s="28">
        <f t="shared" si="4"/>
        <v>4.2617059807665138E-4</v>
      </c>
      <c r="R16" s="29">
        <f t="shared" si="5"/>
        <v>4.2617059807665138E-4</v>
      </c>
    </row>
    <row r="17" spans="2:18" ht="13.5" thickBot="1" x14ac:dyDescent="0.3">
      <c r="B17" s="327"/>
      <c r="C17" s="21" t="s">
        <v>39</v>
      </c>
      <c r="D17" s="22">
        <v>34.76</v>
      </c>
      <c r="E17" s="23">
        <v>32.020000000000003</v>
      </c>
      <c r="F17" s="23">
        <v>1.6</v>
      </c>
      <c r="G17" s="22">
        <v>27.38</v>
      </c>
      <c r="H17" s="24">
        <v>10</v>
      </c>
      <c r="J17" s="30">
        <v>3</v>
      </c>
      <c r="K17" s="63">
        <v>631.55999999999995</v>
      </c>
      <c r="L17" s="28">
        <f t="shared" si="0"/>
        <v>4.7501425042751283E-3</v>
      </c>
      <c r="M17" s="28">
        <f t="shared" si="1"/>
        <v>1.2853470437017995</v>
      </c>
      <c r="N17" s="28">
        <f t="shared" si="2"/>
        <v>1.0321949889394099E-3</v>
      </c>
      <c r="O17" s="63">
        <v>50</v>
      </c>
      <c r="P17" s="28">
        <f t="shared" si="3"/>
        <v>5.1609749446970499E-2</v>
      </c>
      <c r="Q17" s="28">
        <f t="shared" si="4"/>
        <v>2.6635662379790718E-3</v>
      </c>
      <c r="R17" s="29">
        <f t="shared" si="5"/>
        <v>2.6635662379790718E-3</v>
      </c>
    </row>
    <row r="18" spans="2:18" x14ac:dyDescent="0.25">
      <c r="B18" s="325">
        <v>2</v>
      </c>
      <c r="C18" s="14" t="s">
        <v>35</v>
      </c>
      <c r="D18" s="15"/>
      <c r="E18" s="16"/>
      <c r="F18" s="16"/>
      <c r="G18" s="16"/>
      <c r="H18" s="17"/>
      <c r="J18" s="30">
        <v>3</v>
      </c>
      <c r="K18" s="63">
        <v>631.55999999999995</v>
      </c>
      <c r="L18" s="28">
        <f t="shared" si="0"/>
        <v>4.7501425042751283E-3</v>
      </c>
      <c r="M18" s="28">
        <f t="shared" si="1"/>
        <v>1.2853470437017995</v>
      </c>
      <c r="N18" s="28">
        <f t="shared" si="2"/>
        <v>1.0321949889394099E-3</v>
      </c>
      <c r="O18" s="63">
        <v>100</v>
      </c>
      <c r="P18" s="28">
        <f t="shared" si="3"/>
        <v>0.103219498893941</v>
      </c>
      <c r="Q18" s="28">
        <f t="shared" si="4"/>
        <v>1.0654264951916287E-2</v>
      </c>
      <c r="R18" s="29">
        <f t="shared" si="5"/>
        <v>1.0654264951916287E-2</v>
      </c>
    </row>
    <row r="19" spans="2:18" x14ac:dyDescent="0.25">
      <c r="B19" s="326"/>
      <c r="C19" s="18" t="s">
        <v>36</v>
      </c>
      <c r="D19" s="19">
        <v>245.5</v>
      </c>
      <c r="E19" s="19">
        <v>5</v>
      </c>
      <c r="F19" s="19">
        <v>0.8</v>
      </c>
      <c r="G19" s="16">
        <v>5.39</v>
      </c>
      <c r="H19" s="20">
        <v>47</v>
      </c>
      <c r="J19" s="30">
        <v>3</v>
      </c>
      <c r="K19" s="63">
        <v>631.55999999999995</v>
      </c>
      <c r="L19" s="28">
        <f t="shared" si="0"/>
        <v>4.7501425042751283E-3</v>
      </c>
      <c r="M19" s="28">
        <f t="shared" si="1"/>
        <v>1.2853470437017995</v>
      </c>
      <c r="N19" s="28">
        <f t="shared" si="2"/>
        <v>1.0321949889394099E-3</v>
      </c>
      <c r="O19" s="63">
        <v>150</v>
      </c>
      <c r="P19" s="28">
        <f t="shared" si="3"/>
        <v>0.1548292483409115</v>
      </c>
      <c r="Q19" s="28">
        <f t="shared" si="4"/>
        <v>2.3972096141811644E-2</v>
      </c>
      <c r="R19" s="29">
        <f t="shared" si="5"/>
        <v>2.3972096141811644E-2</v>
      </c>
    </row>
    <row r="20" spans="2:18" x14ac:dyDescent="0.25">
      <c r="B20" s="326"/>
      <c r="C20" s="18" t="s">
        <v>37</v>
      </c>
      <c r="D20" s="19">
        <v>105.32</v>
      </c>
      <c r="E20" s="19">
        <v>10</v>
      </c>
      <c r="F20" s="19">
        <v>0.8</v>
      </c>
      <c r="G20" s="16">
        <v>10.77</v>
      </c>
      <c r="H20" s="20">
        <v>57</v>
      </c>
      <c r="J20" s="30">
        <v>3</v>
      </c>
      <c r="K20" s="63">
        <v>631.55999999999995</v>
      </c>
      <c r="L20" s="28">
        <f t="shared" si="0"/>
        <v>4.7501425042751283E-3</v>
      </c>
      <c r="M20" s="28">
        <f t="shared" si="1"/>
        <v>1.2853470437017995</v>
      </c>
      <c r="N20" s="28">
        <f t="shared" si="2"/>
        <v>1.0321949889394099E-3</v>
      </c>
      <c r="O20" s="63">
        <v>200</v>
      </c>
      <c r="P20" s="28">
        <f t="shared" si="3"/>
        <v>0.20643899778788199</v>
      </c>
      <c r="Q20" s="28">
        <f t="shared" si="4"/>
        <v>4.2617059807665149E-2</v>
      </c>
      <c r="R20" s="29">
        <f t="shared" si="5"/>
        <v>4.2617059807665149E-2</v>
      </c>
    </row>
    <row r="21" spans="2:18" x14ac:dyDescent="0.25">
      <c r="B21" s="326"/>
      <c r="C21" s="18" t="s">
        <v>38</v>
      </c>
      <c r="D21" s="15">
        <v>63.69</v>
      </c>
      <c r="E21" s="19">
        <v>15</v>
      </c>
      <c r="F21" s="19">
        <v>0.8</v>
      </c>
      <c r="G21" s="16">
        <v>16.16</v>
      </c>
      <c r="H21" s="20">
        <v>85</v>
      </c>
      <c r="J21" s="30">
        <v>3</v>
      </c>
      <c r="K21" s="63">
        <v>631.55999999999995</v>
      </c>
      <c r="L21" s="28">
        <f t="shared" si="0"/>
        <v>4.7501425042751283E-3</v>
      </c>
      <c r="M21" s="28">
        <f t="shared" si="1"/>
        <v>1.2853470437017995</v>
      </c>
      <c r="N21" s="28">
        <f t="shared" si="2"/>
        <v>1.0321949889394099E-3</v>
      </c>
      <c r="O21" s="63">
        <v>250</v>
      </c>
      <c r="P21" s="28">
        <f t="shared" si="3"/>
        <v>0.25804874723485249</v>
      </c>
      <c r="Q21" s="28">
        <f t="shared" si="4"/>
        <v>6.6589155949476786E-2</v>
      </c>
      <c r="R21" s="29">
        <f t="shared" si="5"/>
        <v>6.6589155949476786E-2</v>
      </c>
    </row>
    <row r="22" spans="2:18" ht="13.5" thickBot="1" x14ac:dyDescent="0.3">
      <c r="B22" s="327"/>
      <c r="C22" s="21" t="s">
        <v>39</v>
      </c>
      <c r="D22" s="22">
        <v>49.51</v>
      </c>
      <c r="E22" s="23">
        <v>20</v>
      </c>
      <c r="F22" s="23">
        <v>0.8</v>
      </c>
      <c r="G22" s="22">
        <v>21.54</v>
      </c>
      <c r="H22" s="24">
        <v>23</v>
      </c>
      <c r="J22" s="32">
        <v>5</v>
      </c>
      <c r="K22" s="63">
        <v>631.55999999999995</v>
      </c>
      <c r="L22" s="28">
        <f t="shared" si="0"/>
        <v>7.9169041737918808E-3</v>
      </c>
      <c r="M22" s="28">
        <f t="shared" si="1"/>
        <v>1.2853470437017995</v>
      </c>
      <c r="N22" s="28">
        <f t="shared" si="2"/>
        <v>1.9902809254430886E-3</v>
      </c>
      <c r="O22" s="63">
        <v>5</v>
      </c>
      <c r="P22" s="28">
        <f t="shared" si="3"/>
        <v>9.9514046272154433E-3</v>
      </c>
      <c r="Q22" s="28">
        <f t="shared" si="4"/>
        <v>9.9030454054564935E-5</v>
      </c>
      <c r="R22" s="31">
        <f t="shared" si="5"/>
        <v>9.9030454054564935E-5</v>
      </c>
    </row>
    <row r="23" spans="2:18" x14ac:dyDescent="0.25">
      <c r="B23" s="325">
        <v>3</v>
      </c>
      <c r="C23" s="14" t="s">
        <v>35</v>
      </c>
      <c r="D23" s="15"/>
      <c r="E23" s="16"/>
      <c r="F23" s="16"/>
      <c r="G23" s="16"/>
      <c r="H23" s="17"/>
      <c r="J23" s="32">
        <v>5</v>
      </c>
      <c r="K23" s="63">
        <v>631.55999999999995</v>
      </c>
      <c r="L23" s="28">
        <f t="shared" si="0"/>
        <v>7.9169041737918808E-3</v>
      </c>
      <c r="M23" s="28">
        <f t="shared" si="1"/>
        <v>1.2853470437017995</v>
      </c>
      <c r="N23" s="28">
        <f t="shared" si="2"/>
        <v>1.9902809254430886E-3</v>
      </c>
      <c r="O23" s="63">
        <v>10</v>
      </c>
      <c r="P23" s="28">
        <f t="shared" si="3"/>
        <v>1.9902809254430887E-2</v>
      </c>
      <c r="Q23" s="28">
        <f t="shared" si="4"/>
        <v>3.9612181621825974E-4</v>
      </c>
      <c r="R23" s="31">
        <f t="shared" si="5"/>
        <v>3.9612181621825974E-4</v>
      </c>
    </row>
    <row r="24" spans="2:18" x14ac:dyDescent="0.25">
      <c r="B24" s="326"/>
      <c r="C24" s="18" t="s">
        <v>36</v>
      </c>
      <c r="D24" s="19">
        <v>42.32</v>
      </c>
      <c r="E24" s="19">
        <v>40.31</v>
      </c>
      <c r="F24" s="19">
        <v>1</v>
      </c>
      <c r="G24" s="16">
        <v>40.31</v>
      </c>
      <c r="H24" s="20">
        <v>13</v>
      </c>
      <c r="J24" s="32">
        <v>5</v>
      </c>
      <c r="K24" s="63">
        <v>631.55999999999995</v>
      </c>
      <c r="L24" s="28">
        <f t="shared" si="0"/>
        <v>7.9169041737918808E-3</v>
      </c>
      <c r="M24" s="28">
        <f t="shared" si="1"/>
        <v>1.2853470437017995</v>
      </c>
      <c r="N24" s="28">
        <f t="shared" si="2"/>
        <v>1.9902809254430886E-3</v>
      </c>
      <c r="O24" s="63">
        <v>20</v>
      </c>
      <c r="P24" s="28">
        <f t="shared" si="3"/>
        <v>3.9805618508861773E-2</v>
      </c>
      <c r="Q24" s="28">
        <f t="shared" si="4"/>
        <v>1.584487264873039E-3</v>
      </c>
      <c r="R24" s="31">
        <f t="shared" si="5"/>
        <v>1.584487264873039E-3</v>
      </c>
    </row>
    <row r="25" spans="2:18" x14ac:dyDescent="0.25">
      <c r="B25" s="326"/>
      <c r="C25" s="18" t="s">
        <v>37</v>
      </c>
      <c r="D25" s="19">
        <v>50.58</v>
      </c>
      <c r="E25" s="19">
        <v>41.23</v>
      </c>
      <c r="F25" s="19">
        <v>1</v>
      </c>
      <c r="G25" s="16">
        <v>41.23</v>
      </c>
      <c r="H25" s="20">
        <v>12</v>
      </c>
      <c r="J25" s="32">
        <v>5</v>
      </c>
      <c r="K25" s="63">
        <v>631.55999999999995</v>
      </c>
      <c r="L25" s="28">
        <f t="shared" si="0"/>
        <v>7.9169041737918808E-3</v>
      </c>
      <c r="M25" s="28">
        <f t="shared" si="1"/>
        <v>1.2853470437017995</v>
      </c>
      <c r="N25" s="28">
        <f t="shared" si="2"/>
        <v>1.9902809254430886E-3</v>
      </c>
      <c r="O25" s="63">
        <v>50</v>
      </c>
      <c r="P25" s="28">
        <f t="shared" si="3"/>
        <v>9.9514046272154433E-2</v>
      </c>
      <c r="Q25" s="28">
        <f t="shared" si="4"/>
        <v>9.903045405456494E-3</v>
      </c>
      <c r="R25" s="31">
        <f t="shared" si="5"/>
        <v>9.903045405456494E-3</v>
      </c>
    </row>
    <row r="26" spans="2:18" x14ac:dyDescent="0.25">
      <c r="B26" s="326"/>
      <c r="C26" s="18" t="s">
        <v>38</v>
      </c>
      <c r="D26" s="15">
        <v>49.62</v>
      </c>
      <c r="E26" s="19">
        <v>42.72</v>
      </c>
      <c r="F26" s="19">
        <v>1</v>
      </c>
      <c r="G26" s="16">
        <v>42.72</v>
      </c>
      <c r="H26" s="20">
        <v>12</v>
      </c>
      <c r="J26" s="32">
        <v>5</v>
      </c>
      <c r="K26" s="63">
        <v>631.55999999999995</v>
      </c>
      <c r="L26" s="28">
        <f t="shared" si="0"/>
        <v>7.9169041737918808E-3</v>
      </c>
      <c r="M26" s="28">
        <f t="shared" si="1"/>
        <v>1.2853470437017995</v>
      </c>
      <c r="N26" s="28">
        <f t="shared" si="2"/>
        <v>1.9902809254430886E-3</v>
      </c>
      <c r="O26" s="63">
        <v>100</v>
      </c>
      <c r="P26" s="28">
        <f t="shared" si="3"/>
        <v>0.19902809254430887</v>
      </c>
      <c r="Q26" s="28">
        <f t="shared" si="4"/>
        <v>3.9612181621825976E-2</v>
      </c>
      <c r="R26" s="31">
        <f t="shared" si="5"/>
        <v>3.9612181621825976E-2</v>
      </c>
    </row>
    <row r="27" spans="2:18" ht="13.5" thickBot="1" x14ac:dyDescent="0.3">
      <c r="B27" s="327"/>
      <c r="C27" s="21" t="s">
        <v>39</v>
      </c>
      <c r="D27" s="22">
        <v>34.770000000000003</v>
      </c>
      <c r="E27" s="23">
        <v>44.72</v>
      </c>
      <c r="F27" s="23">
        <v>1</v>
      </c>
      <c r="G27" s="22">
        <v>44.72</v>
      </c>
      <c r="H27" s="24">
        <v>12</v>
      </c>
      <c r="J27" s="32">
        <v>5</v>
      </c>
      <c r="K27" s="63">
        <v>631.55999999999995</v>
      </c>
      <c r="L27" s="28">
        <f t="shared" si="0"/>
        <v>7.9169041737918808E-3</v>
      </c>
      <c r="M27" s="28">
        <f t="shared" si="1"/>
        <v>1.2853470437017995</v>
      </c>
      <c r="N27" s="28">
        <f t="shared" si="2"/>
        <v>1.9902809254430886E-3</v>
      </c>
      <c r="O27" s="63">
        <v>150</v>
      </c>
      <c r="P27" s="28">
        <f t="shared" si="3"/>
        <v>0.2985421388164633</v>
      </c>
      <c r="Q27" s="28">
        <f t="shared" si="4"/>
        <v>8.9127408649108439E-2</v>
      </c>
      <c r="R27" s="31">
        <f t="shared" si="5"/>
        <v>8.9127408649108439E-2</v>
      </c>
    </row>
    <row r="28" spans="2:18" x14ac:dyDescent="0.25">
      <c r="B28" s="5"/>
      <c r="C28" s="117"/>
      <c r="D28" s="118"/>
      <c r="E28" s="118"/>
      <c r="F28" s="118"/>
      <c r="G28" s="118"/>
      <c r="H28" s="119"/>
      <c r="J28" s="32">
        <v>5</v>
      </c>
      <c r="K28" s="63">
        <v>631.55999999999995</v>
      </c>
      <c r="L28" s="28">
        <f t="shared" si="0"/>
        <v>7.9169041737918808E-3</v>
      </c>
      <c r="M28" s="28">
        <f t="shared" si="1"/>
        <v>1.2853470437017995</v>
      </c>
      <c r="N28" s="28">
        <f t="shared" si="2"/>
        <v>1.9902809254430886E-3</v>
      </c>
      <c r="O28" s="63">
        <v>200</v>
      </c>
      <c r="P28" s="28">
        <f t="shared" si="3"/>
        <v>0.39805618508861773</v>
      </c>
      <c r="Q28" s="28">
        <f t="shared" si="4"/>
        <v>0.1584487264873039</v>
      </c>
      <c r="R28" s="31">
        <f t="shared" si="5"/>
        <v>0.1584487264873039</v>
      </c>
    </row>
    <row r="29" spans="2:18" x14ac:dyDescent="0.25">
      <c r="B29" s="5"/>
      <c r="C29" s="120"/>
      <c r="D29" s="121"/>
      <c r="E29" s="121"/>
      <c r="F29" s="121"/>
      <c r="G29" s="118"/>
      <c r="H29" s="122"/>
      <c r="J29" s="32">
        <v>5</v>
      </c>
      <c r="K29" s="63">
        <v>631.55999999999995</v>
      </c>
      <c r="L29" s="28">
        <f t="shared" si="0"/>
        <v>7.9169041737918808E-3</v>
      </c>
      <c r="M29" s="28">
        <f t="shared" si="1"/>
        <v>1.2853470437017995</v>
      </c>
      <c r="N29" s="28">
        <f t="shared" si="2"/>
        <v>1.9902809254430886E-3</v>
      </c>
      <c r="O29" s="63">
        <v>250</v>
      </c>
      <c r="P29" s="28">
        <f t="shared" si="3"/>
        <v>0.49757023136077216</v>
      </c>
      <c r="Q29" s="28">
        <f t="shared" si="4"/>
        <v>0.24757613513641233</v>
      </c>
      <c r="R29" s="31">
        <f t="shared" si="5"/>
        <v>0.24757613513641233</v>
      </c>
    </row>
    <row r="30" spans="2:18" x14ac:dyDescent="0.25">
      <c r="B30" s="5"/>
      <c r="C30" s="120"/>
      <c r="D30" s="118"/>
      <c r="E30" s="121"/>
      <c r="F30" s="121"/>
      <c r="G30" s="118"/>
      <c r="H30" s="122"/>
      <c r="J30" s="30">
        <v>8</v>
      </c>
      <c r="K30" s="63">
        <v>631.55999999999995</v>
      </c>
      <c r="L30" s="28">
        <f t="shared" si="0"/>
        <v>1.266704667806701E-2</v>
      </c>
      <c r="M30" s="28">
        <f t="shared" si="1"/>
        <v>1.2853470437017995</v>
      </c>
      <c r="N30" s="28">
        <f t="shared" si="2"/>
        <v>3.6414923093120205E-3</v>
      </c>
      <c r="O30" s="63">
        <v>5</v>
      </c>
      <c r="P30" s="28">
        <f t="shared" si="3"/>
        <v>1.8207461546560104E-2</v>
      </c>
      <c r="Q30" s="28">
        <f t="shared" si="4"/>
        <v>3.3151165596946483E-4</v>
      </c>
      <c r="R30" s="29">
        <f t="shared" si="5"/>
        <v>3.3151165596946483E-4</v>
      </c>
    </row>
    <row r="31" spans="2:18" x14ac:dyDescent="0.25">
      <c r="B31" s="5"/>
      <c r="C31" s="120"/>
      <c r="D31" s="118"/>
      <c r="E31" s="121"/>
      <c r="F31" s="121"/>
      <c r="G31" s="118"/>
      <c r="H31" s="122"/>
      <c r="J31" s="30">
        <v>8</v>
      </c>
      <c r="K31" s="63">
        <v>631.55999999999995</v>
      </c>
      <c r="L31" s="28">
        <f t="shared" si="0"/>
        <v>1.266704667806701E-2</v>
      </c>
      <c r="M31" s="28">
        <f t="shared" si="1"/>
        <v>1.2853470437017995</v>
      </c>
      <c r="N31" s="28">
        <f t="shared" si="2"/>
        <v>3.6414923093120205E-3</v>
      </c>
      <c r="O31" s="63">
        <v>10</v>
      </c>
      <c r="P31" s="28">
        <f t="shared" si="3"/>
        <v>3.6414923093120208E-2</v>
      </c>
      <c r="Q31" s="28">
        <f t="shared" si="4"/>
        <v>1.3260466238778593E-3</v>
      </c>
      <c r="R31" s="29">
        <f t="shared" si="5"/>
        <v>1.3260466238778593E-3</v>
      </c>
    </row>
    <row r="32" spans="2:18" x14ac:dyDescent="0.25">
      <c r="B32" s="5"/>
      <c r="C32" s="120"/>
      <c r="D32" s="118"/>
      <c r="E32" s="121"/>
      <c r="F32" s="121"/>
      <c r="G32" s="118"/>
      <c r="H32" s="122"/>
      <c r="J32" s="30">
        <v>8</v>
      </c>
      <c r="K32" s="63">
        <v>631.55999999999995</v>
      </c>
      <c r="L32" s="28">
        <f t="shared" si="0"/>
        <v>1.266704667806701E-2</v>
      </c>
      <c r="M32" s="28">
        <f t="shared" si="1"/>
        <v>1.2853470437017995</v>
      </c>
      <c r="N32" s="28">
        <f t="shared" si="2"/>
        <v>3.6414923093120205E-3</v>
      </c>
      <c r="O32" s="63">
        <v>20</v>
      </c>
      <c r="P32" s="28">
        <f t="shared" si="3"/>
        <v>7.2829846186240416E-2</v>
      </c>
      <c r="Q32" s="28">
        <f t="shared" si="4"/>
        <v>5.3041864955114372E-3</v>
      </c>
      <c r="R32" s="29">
        <f t="shared" si="5"/>
        <v>5.3041864955114372E-3</v>
      </c>
    </row>
    <row r="33" spans="2:18" x14ac:dyDescent="0.25">
      <c r="B33" s="5"/>
      <c r="C33" s="117"/>
      <c r="D33" s="118"/>
      <c r="E33" s="118"/>
      <c r="F33" s="118"/>
      <c r="G33" s="118"/>
      <c r="H33" s="119"/>
      <c r="J33" s="30">
        <v>8</v>
      </c>
      <c r="K33" s="63">
        <v>631.55999999999995</v>
      </c>
      <c r="L33" s="28">
        <f t="shared" si="0"/>
        <v>1.266704667806701E-2</v>
      </c>
      <c r="M33" s="28">
        <f t="shared" si="1"/>
        <v>1.2853470437017995</v>
      </c>
      <c r="N33" s="28">
        <f t="shared" si="2"/>
        <v>3.6414923093120205E-3</v>
      </c>
      <c r="O33" s="63">
        <v>50</v>
      </c>
      <c r="P33" s="28">
        <f t="shared" si="3"/>
        <v>0.18207461546560103</v>
      </c>
      <c r="Q33" s="28">
        <f t="shared" si="4"/>
        <v>3.3151165596946482E-2</v>
      </c>
      <c r="R33" s="29">
        <f t="shared" si="5"/>
        <v>3.3151165596946482E-2</v>
      </c>
    </row>
    <row r="34" spans="2:18" x14ac:dyDescent="0.25">
      <c r="B34" s="5"/>
      <c r="C34" s="120"/>
      <c r="D34" s="118"/>
      <c r="E34" s="121"/>
      <c r="F34" s="121"/>
      <c r="G34" s="118"/>
      <c r="H34" s="122"/>
      <c r="J34" s="30">
        <v>8</v>
      </c>
      <c r="K34" s="63">
        <v>631.55999999999995</v>
      </c>
      <c r="L34" s="28">
        <f t="shared" si="0"/>
        <v>1.266704667806701E-2</v>
      </c>
      <c r="M34" s="28">
        <f t="shared" si="1"/>
        <v>1.2853470437017995</v>
      </c>
      <c r="N34" s="28">
        <f t="shared" si="2"/>
        <v>3.6414923093120205E-3</v>
      </c>
      <c r="O34" s="63">
        <v>100</v>
      </c>
      <c r="P34" s="28">
        <f t="shared" si="3"/>
        <v>0.36414923093120205</v>
      </c>
      <c r="Q34" s="28">
        <f t="shared" si="4"/>
        <v>0.13260466238778593</v>
      </c>
      <c r="R34" s="29">
        <f t="shared" si="5"/>
        <v>0.13260466238778593</v>
      </c>
    </row>
    <row r="35" spans="2:18" x14ac:dyDescent="0.25">
      <c r="B35" s="5"/>
      <c r="C35" s="120"/>
      <c r="D35" s="118"/>
      <c r="E35" s="121"/>
      <c r="F35" s="121"/>
      <c r="G35" s="118"/>
      <c r="H35" s="122"/>
      <c r="J35" s="30">
        <v>8</v>
      </c>
      <c r="K35" s="63">
        <v>631.55999999999995</v>
      </c>
      <c r="L35" s="28">
        <f t="shared" si="0"/>
        <v>1.266704667806701E-2</v>
      </c>
      <c r="M35" s="28">
        <f t="shared" si="1"/>
        <v>1.2853470437017995</v>
      </c>
      <c r="N35" s="28">
        <f t="shared" si="2"/>
        <v>3.6414923093120205E-3</v>
      </c>
      <c r="O35" s="63">
        <v>150</v>
      </c>
      <c r="P35" s="28">
        <f t="shared" si="3"/>
        <v>0.5462238463968031</v>
      </c>
      <c r="Q35" s="28">
        <f t="shared" si="4"/>
        <v>0.29836049037251833</v>
      </c>
      <c r="R35" s="29">
        <f t="shared" si="5"/>
        <v>0.29836049037251833</v>
      </c>
    </row>
    <row r="36" spans="2:18" x14ac:dyDescent="0.25">
      <c r="B36" s="5"/>
      <c r="C36" s="120"/>
      <c r="D36" s="118"/>
      <c r="E36" s="121"/>
      <c r="F36" s="121"/>
      <c r="G36" s="118"/>
      <c r="H36" s="122"/>
      <c r="J36" s="30">
        <v>8</v>
      </c>
      <c r="K36" s="63">
        <v>631.55999999999995</v>
      </c>
      <c r="L36" s="28">
        <f t="shared" si="0"/>
        <v>1.266704667806701E-2</v>
      </c>
      <c r="M36" s="28">
        <f t="shared" si="1"/>
        <v>1.2853470437017995</v>
      </c>
      <c r="N36" s="28">
        <f t="shared" si="2"/>
        <v>3.6414923093120205E-3</v>
      </c>
      <c r="O36" s="63">
        <v>200</v>
      </c>
      <c r="P36" s="28">
        <f t="shared" si="3"/>
        <v>0.7282984618624041</v>
      </c>
      <c r="Q36" s="28">
        <f t="shared" si="4"/>
        <v>0.53041864955114371</v>
      </c>
      <c r="R36" s="29">
        <f t="shared" si="5"/>
        <v>0.53041864955114371</v>
      </c>
    </row>
    <row r="37" spans="2:18" x14ac:dyDescent="0.25">
      <c r="B37" s="5"/>
      <c r="C37" s="120"/>
      <c r="D37" s="118"/>
      <c r="E37" s="121"/>
      <c r="F37" s="121"/>
      <c r="G37" s="118"/>
      <c r="H37" s="122"/>
      <c r="J37" s="30">
        <v>8</v>
      </c>
      <c r="K37" s="63">
        <v>631.55999999999995</v>
      </c>
      <c r="L37" s="28">
        <f t="shared" si="0"/>
        <v>1.266704667806701E-2</v>
      </c>
      <c r="M37" s="28">
        <f t="shared" si="1"/>
        <v>1.2853470437017995</v>
      </c>
      <c r="N37" s="28">
        <f t="shared" si="2"/>
        <v>3.6414923093120205E-3</v>
      </c>
      <c r="O37" s="63">
        <v>250</v>
      </c>
      <c r="P37" s="28">
        <f t="shared" si="3"/>
        <v>0.9103730773280051</v>
      </c>
      <c r="Q37" s="28">
        <f t="shared" si="4"/>
        <v>0.82877913992366192</v>
      </c>
      <c r="R37" s="29">
        <f t="shared" si="5"/>
        <v>0.82877913992366192</v>
      </c>
    </row>
    <row r="38" spans="2:18" x14ac:dyDescent="0.25">
      <c r="B38" s="5"/>
      <c r="C38" s="117"/>
      <c r="D38" s="118"/>
      <c r="E38" s="118"/>
      <c r="F38" s="118"/>
      <c r="G38" s="118"/>
      <c r="H38" s="119"/>
      <c r="J38" s="32">
        <v>10</v>
      </c>
      <c r="K38" s="63">
        <v>631.55999999999995</v>
      </c>
      <c r="L38" s="28">
        <f t="shared" si="0"/>
        <v>1.5833808347583762E-2</v>
      </c>
      <c r="M38" s="28">
        <f t="shared" si="1"/>
        <v>1.2853470437017995</v>
      </c>
      <c r="N38" s="28">
        <f t="shared" si="2"/>
        <v>4.8511242233659126E-3</v>
      </c>
      <c r="O38" s="63">
        <v>5</v>
      </c>
      <c r="P38" s="28">
        <f t="shared" si="3"/>
        <v>2.4255621116829565E-2</v>
      </c>
      <c r="Q38" s="28">
        <f t="shared" si="4"/>
        <v>5.8833515576318831E-4</v>
      </c>
      <c r="R38" s="31">
        <f t="shared" si="5"/>
        <v>5.8833515576318831E-4</v>
      </c>
    </row>
    <row r="39" spans="2:18" x14ac:dyDescent="0.25">
      <c r="B39" s="5"/>
      <c r="C39" s="120"/>
      <c r="D39" s="118"/>
      <c r="E39" s="121"/>
      <c r="F39" s="121"/>
      <c r="G39" s="118"/>
      <c r="H39" s="122"/>
      <c r="J39" s="32">
        <v>10</v>
      </c>
      <c r="K39" s="63">
        <v>631.55999999999995</v>
      </c>
      <c r="L39" s="28">
        <f t="shared" si="0"/>
        <v>1.5833808347583762E-2</v>
      </c>
      <c r="M39" s="28">
        <f t="shared" si="1"/>
        <v>1.2853470437017995</v>
      </c>
      <c r="N39" s="28">
        <f t="shared" si="2"/>
        <v>4.8511242233659126E-3</v>
      </c>
      <c r="O39" s="63">
        <v>10</v>
      </c>
      <c r="P39" s="28">
        <f t="shared" si="3"/>
        <v>4.851124223365913E-2</v>
      </c>
      <c r="Q39" s="28">
        <f t="shared" si="4"/>
        <v>2.3533406230527533E-3</v>
      </c>
      <c r="R39" s="31">
        <f t="shared" si="5"/>
        <v>2.3533406230527533E-3</v>
      </c>
    </row>
    <row r="40" spans="2:18" x14ac:dyDescent="0.25">
      <c r="B40" s="5"/>
      <c r="C40" s="120"/>
      <c r="D40" s="118"/>
      <c r="E40" s="121"/>
      <c r="F40" s="121"/>
      <c r="G40" s="118"/>
      <c r="H40" s="122"/>
      <c r="J40" s="32">
        <v>10</v>
      </c>
      <c r="K40" s="63">
        <v>631.55999999999995</v>
      </c>
      <c r="L40" s="28">
        <f t="shared" si="0"/>
        <v>1.5833808347583762E-2</v>
      </c>
      <c r="M40" s="28">
        <f t="shared" si="1"/>
        <v>1.2853470437017995</v>
      </c>
      <c r="N40" s="28">
        <f t="shared" si="2"/>
        <v>4.8511242233659126E-3</v>
      </c>
      <c r="O40" s="63">
        <v>20</v>
      </c>
      <c r="P40" s="28">
        <f t="shared" si="3"/>
        <v>9.702248446731826E-2</v>
      </c>
      <c r="Q40" s="28">
        <f t="shared" si="4"/>
        <v>9.413362492211013E-3</v>
      </c>
      <c r="R40" s="31">
        <f t="shared" si="5"/>
        <v>9.413362492211013E-3</v>
      </c>
    </row>
    <row r="41" spans="2:18" x14ac:dyDescent="0.25">
      <c r="B41" s="5"/>
      <c r="C41" s="120"/>
      <c r="D41" s="118"/>
      <c r="E41" s="121"/>
      <c r="F41" s="121"/>
      <c r="G41" s="118"/>
      <c r="H41" s="122"/>
      <c r="J41" s="32">
        <v>10</v>
      </c>
      <c r="K41" s="63">
        <v>631.55999999999995</v>
      </c>
      <c r="L41" s="28">
        <f t="shared" si="0"/>
        <v>1.5833808347583762E-2</v>
      </c>
      <c r="M41" s="28">
        <f t="shared" si="1"/>
        <v>1.2853470437017995</v>
      </c>
      <c r="N41" s="28">
        <f t="shared" si="2"/>
        <v>4.8511242233659126E-3</v>
      </c>
      <c r="O41" s="63">
        <v>50</v>
      </c>
      <c r="P41" s="28">
        <f t="shared" si="3"/>
        <v>0.24255621116829562</v>
      </c>
      <c r="Q41" s="28">
        <f t="shared" si="4"/>
        <v>5.8833515576318815E-2</v>
      </c>
      <c r="R41" s="31">
        <f t="shared" si="5"/>
        <v>5.8833515576318815E-2</v>
      </c>
    </row>
    <row r="42" spans="2:18" x14ac:dyDescent="0.25">
      <c r="B42" s="5"/>
      <c r="C42" s="120"/>
      <c r="D42" s="118"/>
      <c r="E42" s="121"/>
      <c r="F42" s="121"/>
      <c r="G42" s="118"/>
      <c r="H42" s="122"/>
      <c r="J42" s="32">
        <v>10</v>
      </c>
      <c r="K42" s="63">
        <v>631.55999999999995</v>
      </c>
      <c r="L42" s="28">
        <f t="shared" si="0"/>
        <v>1.5833808347583762E-2</v>
      </c>
      <c r="M42" s="28">
        <f t="shared" si="1"/>
        <v>1.2853470437017995</v>
      </c>
      <c r="N42" s="28">
        <f t="shared" si="2"/>
        <v>4.8511242233659126E-3</v>
      </c>
      <c r="O42" s="63">
        <v>100</v>
      </c>
      <c r="P42" s="28">
        <f t="shared" si="3"/>
        <v>0.48511242233659124</v>
      </c>
      <c r="Q42" s="28">
        <f t="shared" si="4"/>
        <v>0.23533406230527526</v>
      </c>
      <c r="R42" s="31">
        <f t="shared" si="5"/>
        <v>0.23533406230527526</v>
      </c>
    </row>
    <row r="43" spans="2:18" x14ac:dyDescent="0.25">
      <c r="B43" s="5"/>
      <c r="C43" s="117"/>
      <c r="D43" s="118"/>
      <c r="E43" s="118"/>
      <c r="F43" s="118"/>
      <c r="G43" s="118"/>
      <c r="H43" s="119"/>
      <c r="J43" s="32">
        <v>10</v>
      </c>
      <c r="K43" s="63">
        <v>631.55999999999995</v>
      </c>
      <c r="L43" s="28">
        <f t="shared" si="0"/>
        <v>1.5833808347583762E-2</v>
      </c>
      <c r="M43" s="28">
        <f t="shared" si="1"/>
        <v>1.2853470437017995</v>
      </c>
      <c r="N43" s="28">
        <f t="shared" si="2"/>
        <v>4.8511242233659126E-3</v>
      </c>
      <c r="O43" s="63">
        <v>150</v>
      </c>
      <c r="P43" s="28">
        <f t="shared" si="3"/>
        <v>0.72766863350488686</v>
      </c>
      <c r="Q43" s="28">
        <f t="shared" si="4"/>
        <v>0.5295016401868694</v>
      </c>
      <c r="R43" s="31">
        <f t="shared" si="5"/>
        <v>0.5295016401868694</v>
      </c>
    </row>
    <row r="44" spans="2:18" x14ac:dyDescent="0.25">
      <c r="B44" s="5"/>
      <c r="C44" s="120"/>
      <c r="D44" s="118"/>
      <c r="E44" s="121"/>
      <c r="F44" s="121"/>
      <c r="G44" s="118"/>
      <c r="H44" s="122"/>
      <c r="J44" s="32">
        <v>10</v>
      </c>
      <c r="K44" s="63">
        <v>631.55999999999995</v>
      </c>
      <c r="L44" s="28">
        <f t="shared" si="0"/>
        <v>1.5833808347583762E-2</v>
      </c>
      <c r="M44" s="28">
        <f t="shared" si="1"/>
        <v>1.2853470437017995</v>
      </c>
      <c r="N44" s="28">
        <f t="shared" si="2"/>
        <v>4.8511242233659126E-3</v>
      </c>
      <c r="O44" s="63">
        <v>200</v>
      </c>
      <c r="P44" s="28">
        <f t="shared" si="3"/>
        <v>0.97022484467318248</v>
      </c>
      <c r="Q44" s="28">
        <f t="shared" si="4"/>
        <v>0.94133624922110104</v>
      </c>
      <c r="R44" s="31">
        <f t="shared" si="5"/>
        <v>0.94133624922110104</v>
      </c>
    </row>
    <row r="45" spans="2:18" x14ac:dyDescent="0.25">
      <c r="B45" s="5"/>
      <c r="C45" s="120"/>
      <c r="D45" s="118"/>
      <c r="E45" s="121"/>
      <c r="F45" s="121"/>
      <c r="G45" s="118"/>
      <c r="H45" s="122"/>
      <c r="J45" s="32">
        <v>10</v>
      </c>
      <c r="K45" s="63">
        <v>631.55999999999995</v>
      </c>
      <c r="L45" s="28">
        <f t="shared" si="0"/>
        <v>1.5833808347583762E-2</v>
      </c>
      <c r="M45" s="28">
        <f t="shared" si="1"/>
        <v>1.2853470437017995</v>
      </c>
      <c r="N45" s="28">
        <f t="shared" si="2"/>
        <v>4.8511242233659126E-3</v>
      </c>
      <c r="O45" s="63">
        <v>250</v>
      </c>
      <c r="P45" s="28">
        <f t="shared" si="3"/>
        <v>1.2127810558414782</v>
      </c>
      <c r="Q45" s="28">
        <f t="shared" si="4"/>
        <v>1.4708378894079708</v>
      </c>
      <c r="R45" s="31">
        <f t="shared" si="5"/>
        <v>1.4708378894079708</v>
      </c>
    </row>
    <row r="46" spans="2:18" x14ac:dyDescent="0.25">
      <c r="B46" s="5"/>
      <c r="C46" s="120"/>
      <c r="D46" s="118"/>
      <c r="E46" s="121"/>
      <c r="F46" s="121"/>
      <c r="G46" s="118"/>
      <c r="H46" s="122"/>
      <c r="J46" s="30">
        <v>15</v>
      </c>
      <c r="K46" s="63">
        <v>631.55999999999995</v>
      </c>
      <c r="L46" s="28">
        <f t="shared" si="0"/>
        <v>2.3750712521375644E-2</v>
      </c>
      <c r="M46" s="28">
        <f t="shared" si="1"/>
        <v>1.2853470437017995</v>
      </c>
      <c r="N46" s="28">
        <f t="shared" si="2"/>
        <v>8.1692234447437711E-3</v>
      </c>
      <c r="O46" s="63">
        <v>5</v>
      </c>
      <c r="P46" s="28">
        <f t="shared" si="3"/>
        <v>4.0846117223718857E-2</v>
      </c>
      <c r="Q46" s="28">
        <f t="shared" si="4"/>
        <v>1.6684052922537823E-3</v>
      </c>
      <c r="R46" s="29">
        <f t="shared" si="5"/>
        <v>1.6684052922537823E-3</v>
      </c>
    </row>
    <row r="47" spans="2:18" x14ac:dyDescent="0.25">
      <c r="B47" s="5"/>
      <c r="C47" s="120"/>
      <c r="D47" s="118"/>
      <c r="E47" s="121"/>
      <c r="F47" s="121"/>
      <c r="G47" s="118"/>
      <c r="H47" s="122"/>
      <c r="J47" s="30">
        <v>15</v>
      </c>
      <c r="K47" s="63">
        <v>631.55999999999995</v>
      </c>
      <c r="L47" s="28">
        <f t="shared" si="0"/>
        <v>2.3750712521375644E-2</v>
      </c>
      <c r="M47" s="28">
        <f t="shared" si="1"/>
        <v>1.2853470437017995</v>
      </c>
      <c r="N47" s="28">
        <f t="shared" si="2"/>
        <v>8.1692234447437711E-3</v>
      </c>
      <c r="O47" s="63">
        <v>10</v>
      </c>
      <c r="P47" s="28">
        <f t="shared" si="3"/>
        <v>8.1692234447437714E-2</v>
      </c>
      <c r="Q47" s="28">
        <f t="shared" si="4"/>
        <v>6.6736211690151294E-3</v>
      </c>
      <c r="R47" s="29">
        <f t="shared" si="5"/>
        <v>6.6736211690151294E-3</v>
      </c>
    </row>
    <row r="48" spans="2:18" x14ac:dyDescent="0.25">
      <c r="B48" s="5"/>
      <c r="C48" s="117"/>
      <c r="D48" s="118"/>
      <c r="E48" s="118"/>
      <c r="F48" s="118"/>
      <c r="G48" s="118"/>
      <c r="H48" s="119"/>
      <c r="J48" s="30">
        <v>15</v>
      </c>
      <c r="K48" s="63">
        <v>631.55999999999995</v>
      </c>
      <c r="L48" s="28">
        <f t="shared" si="0"/>
        <v>2.3750712521375644E-2</v>
      </c>
      <c r="M48" s="28">
        <f t="shared" si="1"/>
        <v>1.2853470437017995</v>
      </c>
      <c r="N48" s="28">
        <f t="shared" si="2"/>
        <v>8.1692234447437711E-3</v>
      </c>
      <c r="O48" s="63">
        <v>20</v>
      </c>
      <c r="P48" s="28">
        <f t="shared" si="3"/>
        <v>0.16338446889487543</v>
      </c>
      <c r="Q48" s="28">
        <f t="shared" si="4"/>
        <v>2.6694484676060518E-2</v>
      </c>
      <c r="R48" s="29">
        <f t="shared" si="5"/>
        <v>2.6694484676060518E-2</v>
      </c>
    </row>
    <row r="49" spans="2:18" x14ac:dyDescent="0.25">
      <c r="B49" s="5"/>
      <c r="C49" s="120"/>
      <c r="D49" s="118"/>
      <c r="E49" s="121"/>
      <c r="F49" s="121"/>
      <c r="G49" s="118"/>
      <c r="H49" s="122"/>
      <c r="J49" s="30">
        <v>15</v>
      </c>
      <c r="K49" s="63">
        <v>631.55999999999995</v>
      </c>
      <c r="L49" s="28">
        <f t="shared" si="0"/>
        <v>2.3750712521375644E-2</v>
      </c>
      <c r="M49" s="28">
        <f t="shared" si="1"/>
        <v>1.2853470437017995</v>
      </c>
      <c r="N49" s="28">
        <f t="shared" si="2"/>
        <v>8.1692234447437711E-3</v>
      </c>
      <c r="O49" s="63">
        <v>50</v>
      </c>
      <c r="P49" s="28">
        <f t="shared" si="3"/>
        <v>0.40846117223718853</v>
      </c>
      <c r="Q49" s="28">
        <f t="shared" si="4"/>
        <v>0.1668405292253782</v>
      </c>
      <c r="R49" s="29">
        <f t="shared" si="5"/>
        <v>0.1668405292253782</v>
      </c>
    </row>
    <row r="50" spans="2:18" x14ac:dyDescent="0.25">
      <c r="B50" s="5"/>
      <c r="C50" s="120"/>
      <c r="D50" s="118"/>
      <c r="E50" s="121"/>
      <c r="F50" s="121"/>
      <c r="G50" s="118"/>
      <c r="H50" s="122"/>
      <c r="J50" s="30">
        <v>15</v>
      </c>
      <c r="K50" s="63">
        <v>631.55999999999995</v>
      </c>
      <c r="L50" s="28">
        <f t="shared" si="0"/>
        <v>2.3750712521375644E-2</v>
      </c>
      <c r="M50" s="28">
        <f t="shared" si="1"/>
        <v>1.2853470437017995</v>
      </c>
      <c r="N50" s="28">
        <f t="shared" si="2"/>
        <v>8.1692234447437711E-3</v>
      </c>
      <c r="O50" s="63">
        <v>100</v>
      </c>
      <c r="P50" s="28">
        <f t="shared" si="3"/>
        <v>0.81692234447437706</v>
      </c>
      <c r="Q50" s="28">
        <f t="shared" si="4"/>
        <v>0.66736211690151281</v>
      </c>
      <c r="R50" s="29">
        <f t="shared" si="5"/>
        <v>0.66736211690151281</v>
      </c>
    </row>
    <row r="51" spans="2:18" x14ac:dyDescent="0.25">
      <c r="B51" s="5"/>
      <c r="C51" s="120"/>
      <c r="D51" s="118"/>
      <c r="E51" s="121"/>
      <c r="F51" s="121"/>
      <c r="G51" s="118"/>
      <c r="H51" s="122"/>
      <c r="J51" s="30">
        <v>15</v>
      </c>
      <c r="K51" s="63">
        <v>631.55999999999995</v>
      </c>
      <c r="L51" s="28">
        <f t="shared" si="0"/>
        <v>2.3750712521375644E-2</v>
      </c>
      <c r="M51" s="28">
        <f t="shared" si="1"/>
        <v>1.2853470437017995</v>
      </c>
      <c r="N51" s="28">
        <f t="shared" si="2"/>
        <v>8.1692234447437711E-3</v>
      </c>
      <c r="O51" s="63">
        <v>150</v>
      </c>
      <c r="P51" s="28">
        <f t="shared" si="3"/>
        <v>1.2253835167115656</v>
      </c>
      <c r="Q51" s="28">
        <f t="shared" si="4"/>
        <v>1.5015647630284039</v>
      </c>
      <c r="R51" s="29">
        <f t="shared" si="5"/>
        <v>1.5015647630284039</v>
      </c>
    </row>
    <row r="52" spans="2:18" x14ac:dyDescent="0.25">
      <c r="B52" s="5"/>
      <c r="C52" s="120"/>
      <c r="D52" s="118"/>
      <c r="E52" s="121"/>
      <c r="F52" s="121"/>
      <c r="G52" s="118"/>
      <c r="H52" s="122"/>
      <c r="J52" s="30">
        <v>15</v>
      </c>
      <c r="K52" s="63">
        <v>631.55999999999995</v>
      </c>
      <c r="L52" s="28">
        <f t="shared" si="0"/>
        <v>2.3750712521375644E-2</v>
      </c>
      <c r="M52" s="28">
        <f t="shared" si="1"/>
        <v>1.2853470437017995</v>
      </c>
      <c r="N52" s="28">
        <f t="shared" si="2"/>
        <v>8.1692234447437711E-3</v>
      </c>
      <c r="O52" s="63">
        <v>200</v>
      </c>
      <c r="P52" s="28">
        <f t="shared" si="3"/>
        <v>1.6338446889487541</v>
      </c>
      <c r="Q52" s="28">
        <f t="shared" si="4"/>
        <v>2.6694484676060513</v>
      </c>
      <c r="R52" s="29">
        <f t="shared" si="5"/>
        <v>2.6694484676060513</v>
      </c>
    </row>
    <row r="53" spans="2:18" x14ac:dyDescent="0.25">
      <c r="J53" s="30">
        <v>15</v>
      </c>
      <c r="K53" s="63">
        <v>631.55999999999995</v>
      </c>
      <c r="L53" s="28">
        <f t="shared" si="0"/>
        <v>2.3750712521375644E-2</v>
      </c>
      <c r="M53" s="28">
        <f t="shared" si="1"/>
        <v>1.2853470437017995</v>
      </c>
      <c r="N53" s="28">
        <f t="shared" si="2"/>
        <v>8.1692234447437711E-3</v>
      </c>
      <c r="O53" s="63">
        <v>250</v>
      </c>
      <c r="P53" s="28">
        <f t="shared" si="3"/>
        <v>2.0423058611859428</v>
      </c>
      <c r="Q53" s="28">
        <f t="shared" si="4"/>
        <v>4.1710132306344558</v>
      </c>
      <c r="R53" s="29">
        <f t="shared" si="5"/>
        <v>4.1710132306344558</v>
      </c>
    </row>
    <row r="54" spans="2:18" x14ac:dyDescent="0.25">
      <c r="J54" s="32">
        <v>20</v>
      </c>
      <c r="K54" s="63">
        <v>631.55999999999995</v>
      </c>
      <c r="L54" s="28">
        <f t="shared" si="0"/>
        <v>3.1667616695167523E-2</v>
      </c>
      <c r="M54" s="28">
        <f t="shared" si="1"/>
        <v>1.2853470437017995</v>
      </c>
      <c r="N54" s="28">
        <f t="shared" si="2"/>
        <v>1.1824163076520637E-2</v>
      </c>
      <c r="O54" s="63">
        <v>5</v>
      </c>
      <c r="P54" s="28">
        <f t="shared" si="3"/>
        <v>5.9120815382603185E-2</v>
      </c>
      <c r="Q54" s="28">
        <f t="shared" si="4"/>
        <v>3.4952708115038493E-3</v>
      </c>
      <c r="R54" s="31">
        <f t="shared" si="5"/>
        <v>3.4952708115038493E-3</v>
      </c>
    </row>
    <row r="55" spans="2:18" x14ac:dyDescent="0.25">
      <c r="J55" s="32">
        <v>20</v>
      </c>
      <c r="K55" s="63">
        <v>631.55999999999995</v>
      </c>
      <c r="L55" s="28">
        <f t="shared" si="0"/>
        <v>3.1667616695167523E-2</v>
      </c>
      <c r="M55" s="28">
        <f t="shared" si="1"/>
        <v>1.2853470437017995</v>
      </c>
      <c r="N55" s="28">
        <f t="shared" si="2"/>
        <v>1.1824163076520637E-2</v>
      </c>
      <c r="O55" s="63">
        <v>10</v>
      </c>
      <c r="P55" s="28">
        <f t="shared" si="3"/>
        <v>0.11824163076520637</v>
      </c>
      <c r="Q55" s="28">
        <f t="shared" si="4"/>
        <v>1.3981083246015397E-2</v>
      </c>
      <c r="R55" s="31">
        <f t="shared" si="5"/>
        <v>1.3981083246015397E-2</v>
      </c>
    </row>
    <row r="56" spans="2:18" x14ac:dyDescent="0.25">
      <c r="J56" s="32">
        <v>20</v>
      </c>
      <c r="K56" s="63">
        <v>631.55999999999995</v>
      </c>
      <c r="L56" s="28">
        <f t="shared" si="0"/>
        <v>3.1667616695167523E-2</v>
      </c>
      <c r="M56" s="28">
        <f t="shared" si="1"/>
        <v>1.2853470437017995</v>
      </c>
      <c r="N56" s="28">
        <f t="shared" si="2"/>
        <v>1.1824163076520637E-2</v>
      </c>
      <c r="O56" s="63">
        <v>20</v>
      </c>
      <c r="P56" s="28">
        <f t="shared" si="3"/>
        <v>0.23648326153041274</v>
      </c>
      <c r="Q56" s="28">
        <f t="shared" si="4"/>
        <v>5.5924332984061589E-2</v>
      </c>
      <c r="R56" s="31">
        <f t="shared" si="5"/>
        <v>5.5924332984061589E-2</v>
      </c>
    </row>
    <row r="57" spans="2:18" x14ac:dyDescent="0.25">
      <c r="J57" s="32">
        <v>20</v>
      </c>
      <c r="K57" s="63">
        <v>631.55999999999995</v>
      </c>
      <c r="L57" s="28">
        <f t="shared" si="0"/>
        <v>3.1667616695167523E-2</v>
      </c>
      <c r="M57" s="28">
        <f t="shared" si="1"/>
        <v>1.2853470437017995</v>
      </c>
      <c r="N57" s="28">
        <f t="shared" si="2"/>
        <v>1.1824163076520637E-2</v>
      </c>
      <c r="O57" s="63">
        <v>50</v>
      </c>
      <c r="P57" s="28">
        <f t="shared" si="3"/>
        <v>0.59120815382603187</v>
      </c>
      <c r="Q57" s="28">
        <f t="shared" si="4"/>
        <v>0.34952708115038494</v>
      </c>
      <c r="R57" s="31">
        <f t="shared" si="5"/>
        <v>0.34952708115038494</v>
      </c>
    </row>
    <row r="58" spans="2:18" x14ac:dyDescent="0.25">
      <c r="J58" s="32">
        <v>20</v>
      </c>
      <c r="K58" s="63">
        <v>631.55999999999995</v>
      </c>
      <c r="L58" s="28">
        <f t="shared" si="0"/>
        <v>3.1667616695167523E-2</v>
      </c>
      <c r="M58" s="28">
        <f t="shared" si="1"/>
        <v>1.2853470437017995</v>
      </c>
      <c r="N58" s="28">
        <f t="shared" si="2"/>
        <v>1.1824163076520637E-2</v>
      </c>
      <c r="O58" s="63">
        <v>100</v>
      </c>
      <c r="P58" s="28">
        <f t="shared" si="3"/>
        <v>1.1824163076520637</v>
      </c>
      <c r="Q58" s="28">
        <f t="shared" si="4"/>
        <v>1.3981083246015398</v>
      </c>
      <c r="R58" s="31">
        <f t="shared" si="5"/>
        <v>1.3981083246015398</v>
      </c>
    </row>
    <row r="59" spans="2:18" x14ac:dyDescent="0.25">
      <c r="J59" s="32">
        <v>20</v>
      </c>
      <c r="K59" s="63">
        <v>631.55999999999995</v>
      </c>
      <c r="L59" s="28">
        <f t="shared" si="0"/>
        <v>3.1667616695167523E-2</v>
      </c>
      <c r="M59" s="28">
        <f t="shared" si="1"/>
        <v>1.2853470437017995</v>
      </c>
      <c r="N59" s="28">
        <f t="shared" si="2"/>
        <v>1.1824163076520637E-2</v>
      </c>
      <c r="O59" s="63">
        <v>150</v>
      </c>
      <c r="P59" s="28">
        <f t="shared" si="3"/>
        <v>1.7736244614780956</v>
      </c>
      <c r="Q59" s="28">
        <f t="shared" si="4"/>
        <v>3.1457437303534648</v>
      </c>
      <c r="R59" s="31">
        <f t="shared" si="5"/>
        <v>3.1457437303534648</v>
      </c>
    </row>
    <row r="60" spans="2:18" x14ac:dyDescent="0.25">
      <c r="J60" s="32">
        <v>20</v>
      </c>
      <c r="K60" s="63">
        <v>631.55999999999995</v>
      </c>
      <c r="L60" s="28">
        <f t="shared" si="0"/>
        <v>3.1667616695167523E-2</v>
      </c>
      <c r="M60" s="28">
        <f t="shared" si="1"/>
        <v>1.2853470437017995</v>
      </c>
      <c r="N60" s="28">
        <f t="shared" si="2"/>
        <v>1.1824163076520637E-2</v>
      </c>
      <c r="O60" s="63">
        <v>200</v>
      </c>
      <c r="P60" s="28">
        <f t="shared" si="3"/>
        <v>2.3648326153041275</v>
      </c>
      <c r="Q60" s="28">
        <f t="shared" si="4"/>
        <v>5.5924332984061591</v>
      </c>
      <c r="R60" s="31">
        <f t="shared" si="5"/>
        <v>5.5924332984061591</v>
      </c>
    </row>
    <row r="61" spans="2:18" x14ac:dyDescent="0.25">
      <c r="J61" s="32">
        <v>20</v>
      </c>
      <c r="K61" s="63">
        <v>631.55999999999995</v>
      </c>
      <c r="L61" s="28">
        <f t="shared" si="0"/>
        <v>3.1667616695167523E-2</v>
      </c>
      <c r="M61" s="28">
        <f t="shared" si="1"/>
        <v>1.2853470437017995</v>
      </c>
      <c r="N61" s="28">
        <f t="shared" si="2"/>
        <v>1.1824163076520637E-2</v>
      </c>
      <c r="O61" s="63">
        <v>250</v>
      </c>
      <c r="P61" s="28">
        <f t="shared" si="3"/>
        <v>2.9560407691301593</v>
      </c>
      <c r="Q61" s="28">
        <f t="shared" si="4"/>
        <v>8.7381770287596243</v>
      </c>
      <c r="R61" s="31">
        <f t="shared" si="5"/>
        <v>8.7381770287596243</v>
      </c>
    </row>
    <row r="62" spans="2:18" x14ac:dyDescent="0.25">
      <c r="J62" s="30">
        <v>40</v>
      </c>
      <c r="K62" s="63">
        <v>631.55999999999995</v>
      </c>
      <c r="L62" s="28">
        <f t="shared" si="0"/>
        <v>6.3335233390335047E-2</v>
      </c>
      <c r="M62" s="28">
        <f t="shared" si="1"/>
        <v>1.2853470437017995</v>
      </c>
      <c r="N62" s="28">
        <f t="shared" si="2"/>
        <v>2.8820295259960924E-2</v>
      </c>
      <c r="O62" s="63">
        <v>5</v>
      </c>
      <c r="P62" s="28">
        <f t="shared" si="3"/>
        <v>0.14410147629980463</v>
      </c>
      <c r="Q62" s="28">
        <f t="shared" si="4"/>
        <v>2.0765235471783158E-2</v>
      </c>
      <c r="R62" s="29">
        <f t="shared" si="5"/>
        <v>2.0765235471783158E-2</v>
      </c>
    </row>
    <row r="63" spans="2:18" x14ac:dyDescent="0.25">
      <c r="J63" s="30">
        <v>40</v>
      </c>
      <c r="K63" s="63">
        <v>631.55999999999995</v>
      </c>
      <c r="L63" s="28">
        <f t="shared" si="0"/>
        <v>6.3335233390335047E-2</v>
      </c>
      <c r="M63" s="28">
        <f t="shared" si="1"/>
        <v>1.2853470437017995</v>
      </c>
      <c r="N63" s="28">
        <f t="shared" si="2"/>
        <v>2.8820295259960924E-2</v>
      </c>
      <c r="O63" s="63">
        <v>10</v>
      </c>
      <c r="P63" s="28">
        <f t="shared" si="3"/>
        <v>0.28820295259960926</v>
      </c>
      <c r="Q63" s="28">
        <f t="shared" si="4"/>
        <v>8.306094188713263E-2</v>
      </c>
      <c r="R63" s="29">
        <f t="shared" si="5"/>
        <v>8.306094188713263E-2</v>
      </c>
    </row>
    <row r="64" spans="2:18" x14ac:dyDescent="0.25">
      <c r="J64" s="30">
        <v>40</v>
      </c>
      <c r="K64" s="63">
        <v>631.55999999999995</v>
      </c>
      <c r="L64" s="28">
        <f t="shared" si="0"/>
        <v>6.3335233390335047E-2</v>
      </c>
      <c r="M64" s="28">
        <f t="shared" si="1"/>
        <v>1.2853470437017995</v>
      </c>
      <c r="N64" s="28">
        <f t="shared" si="2"/>
        <v>2.8820295259960924E-2</v>
      </c>
      <c r="O64" s="63">
        <v>20</v>
      </c>
      <c r="P64" s="28">
        <f t="shared" si="3"/>
        <v>0.57640590519921853</v>
      </c>
      <c r="Q64" s="28">
        <f t="shared" si="4"/>
        <v>0.33224376754853052</v>
      </c>
      <c r="R64" s="29">
        <f t="shared" si="5"/>
        <v>0.33224376754853052</v>
      </c>
    </row>
    <row r="65" spans="10:18" x14ac:dyDescent="0.25">
      <c r="J65" s="30">
        <v>40</v>
      </c>
      <c r="K65" s="63">
        <v>631.55999999999995</v>
      </c>
      <c r="L65" s="28">
        <f t="shared" si="0"/>
        <v>6.3335233390335047E-2</v>
      </c>
      <c r="M65" s="28">
        <f t="shared" si="1"/>
        <v>1.2853470437017995</v>
      </c>
      <c r="N65" s="28">
        <f t="shared" si="2"/>
        <v>2.8820295259960924E-2</v>
      </c>
      <c r="O65" s="63">
        <v>50</v>
      </c>
      <c r="P65" s="28">
        <f t="shared" si="3"/>
        <v>1.4410147629980461</v>
      </c>
      <c r="Q65" s="28">
        <f t="shared" si="4"/>
        <v>2.076523547178315</v>
      </c>
      <c r="R65" s="29">
        <f t="shared" si="5"/>
        <v>2.076523547178315</v>
      </c>
    </row>
    <row r="66" spans="10:18" x14ac:dyDescent="0.25">
      <c r="J66" s="30">
        <v>40</v>
      </c>
      <c r="K66" s="63">
        <v>631.55999999999995</v>
      </c>
      <c r="L66" s="28">
        <f t="shared" si="0"/>
        <v>6.3335233390335047E-2</v>
      </c>
      <c r="M66" s="28">
        <f t="shared" si="1"/>
        <v>1.2853470437017995</v>
      </c>
      <c r="N66" s="28">
        <f t="shared" si="2"/>
        <v>2.8820295259960924E-2</v>
      </c>
      <c r="O66" s="63">
        <v>100</v>
      </c>
      <c r="P66" s="28">
        <f t="shared" si="3"/>
        <v>2.8820295259960922</v>
      </c>
      <c r="Q66" s="28">
        <f t="shared" si="4"/>
        <v>8.30609418871326</v>
      </c>
      <c r="R66" s="29">
        <f t="shared" si="5"/>
        <v>8.30609418871326</v>
      </c>
    </row>
    <row r="67" spans="10:18" x14ac:dyDescent="0.25">
      <c r="J67" s="30">
        <v>40</v>
      </c>
      <c r="K67" s="63">
        <v>631.55999999999995</v>
      </c>
      <c r="L67" s="28">
        <f t="shared" si="0"/>
        <v>6.3335233390335047E-2</v>
      </c>
      <c r="M67" s="28">
        <f t="shared" si="1"/>
        <v>1.2853470437017995</v>
      </c>
      <c r="N67" s="28">
        <f t="shared" si="2"/>
        <v>2.8820295259960924E-2</v>
      </c>
      <c r="O67" s="63">
        <v>150</v>
      </c>
      <c r="P67" s="28">
        <f t="shared" si="3"/>
        <v>4.3230442889941383</v>
      </c>
      <c r="Q67" s="28">
        <f t="shared" si="4"/>
        <v>18.688711924604835</v>
      </c>
      <c r="R67" s="29">
        <f t="shared" si="5"/>
        <v>18.688711924604835</v>
      </c>
    </row>
    <row r="68" spans="10:18" x14ac:dyDescent="0.25">
      <c r="J68" s="30">
        <v>40</v>
      </c>
      <c r="K68" s="63">
        <v>631.55999999999995</v>
      </c>
      <c r="L68" s="28">
        <f t="shared" si="0"/>
        <v>6.3335233390335047E-2</v>
      </c>
      <c r="M68" s="28">
        <f t="shared" si="1"/>
        <v>1.2853470437017995</v>
      </c>
      <c r="N68" s="28">
        <f t="shared" si="2"/>
        <v>2.8820295259960924E-2</v>
      </c>
      <c r="O68" s="63">
        <v>200</v>
      </c>
      <c r="P68" s="28">
        <f t="shared" si="3"/>
        <v>5.7640590519921844</v>
      </c>
      <c r="Q68" s="28">
        <f t="shared" si="4"/>
        <v>33.22437675485304</v>
      </c>
      <c r="R68" s="29">
        <f t="shared" si="5"/>
        <v>33.22437675485304</v>
      </c>
    </row>
    <row r="69" spans="10:18" x14ac:dyDescent="0.25">
      <c r="J69" s="30">
        <v>40</v>
      </c>
      <c r="K69" s="63">
        <v>631.55999999999995</v>
      </c>
      <c r="L69" s="28">
        <f t="shared" si="0"/>
        <v>6.3335233390335047E-2</v>
      </c>
      <c r="M69" s="28">
        <f t="shared" si="1"/>
        <v>1.2853470437017995</v>
      </c>
      <c r="N69" s="28">
        <f t="shared" si="2"/>
        <v>2.8820295259960924E-2</v>
      </c>
      <c r="O69" s="63">
        <v>250</v>
      </c>
      <c r="P69" s="28">
        <f t="shared" si="3"/>
        <v>7.2050738149902305</v>
      </c>
      <c r="Q69" s="28">
        <f t="shared" si="4"/>
        <v>51.913088679457871</v>
      </c>
      <c r="R69" s="29">
        <f t="shared" si="5"/>
        <v>51.913088679457871</v>
      </c>
    </row>
    <row r="70" spans="10:18" x14ac:dyDescent="0.25">
      <c r="J70" s="32">
        <v>50</v>
      </c>
      <c r="K70" s="63">
        <v>631.55999999999995</v>
      </c>
      <c r="L70" s="28">
        <f t="shared" si="0"/>
        <v>7.9169041737918805E-2</v>
      </c>
      <c r="M70" s="28">
        <f t="shared" si="1"/>
        <v>1.2853470437017995</v>
      </c>
      <c r="N70" s="28">
        <f t="shared" si="2"/>
        <v>3.8393828843913812E-2</v>
      </c>
      <c r="O70" s="63">
        <v>5</v>
      </c>
      <c r="P70" s="28">
        <f t="shared" si="3"/>
        <v>0.19196914421956907</v>
      </c>
      <c r="Q70" s="28">
        <f t="shared" si="4"/>
        <v>3.6852152332393709E-2</v>
      </c>
      <c r="R70" s="31">
        <f t="shared" si="5"/>
        <v>3.6852152332393709E-2</v>
      </c>
    </row>
    <row r="71" spans="10:18" x14ac:dyDescent="0.25">
      <c r="J71" s="32">
        <v>50</v>
      </c>
      <c r="K71" s="63">
        <v>631.55999999999995</v>
      </c>
      <c r="L71" s="28">
        <f t="shared" si="0"/>
        <v>7.9169041737918805E-2</v>
      </c>
      <c r="M71" s="28">
        <f t="shared" si="1"/>
        <v>1.2853470437017995</v>
      </c>
      <c r="N71" s="28">
        <f t="shared" si="2"/>
        <v>3.8393828843913812E-2</v>
      </c>
      <c r="O71" s="63">
        <v>10</v>
      </c>
      <c r="P71" s="28">
        <f t="shared" si="3"/>
        <v>0.38393828843913813</v>
      </c>
      <c r="Q71" s="28">
        <f t="shared" si="4"/>
        <v>0.14740860932957484</v>
      </c>
      <c r="R71" s="31">
        <f t="shared" si="5"/>
        <v>0.14740860932957484</v>
      </c>
    </row>
    <row r="72" spans="10:18" x14ac:dyDescent="0.25">
      <c r="J72" s="32">
        <v>50</v>
      </c>
      <c r="K72" s="63">
        <v>631.55999999999995</v>
      </c>
      <c r="L72" s="28">
        <f t="shared" si="0"/>
        <v>7.9169041737918805E-2</v>
      </c>
      <c r="M72" s="28">
        <f t="shared" si="1"/>
        <v>1.2853470437017995</v>
      </c>
      <c r="N72" s="28">
        <f t="shared" si="2"/>
        <v>3.8393828843913812E-2</v>
      </c>
      <c r="O72" s="63">
        <v>20</v>
      </c>
      <c r="P72" s="28">
        <f t="shared" si="3"/>
        <v>0.76787657687827626</v>
      </c>
      <c r="Q72" s="28">
        <f t="shared" si="4"/>
        <v>0.58963443731829934</v>
      </c>
      <c r="R72" s="31">
        <f t="shared" si="5"/>
        <v>0.58963443731829934</v>
      </c>
    </row>
    <row r="73" spans="10:18" x14ac:dyDescent="0.25">
      <c r="J73" s="32">
        <v>50</v>
      </c>
      <c r="K73" s="63">
        <v>631.55999999999995</v>
      </c>
      <c r="L73" s="28">
        <f t="shared" si="0"/>
        <v>7.9169041737918805E-2</v>
      </c>
      <c r="M73" s="28">
        <f t="shared" si="1"/>
        <v>1.2853470437017995</v>
      </c>
      <c r="N73" s="28">
        <f t="shared" si="2"/>
        <v>3.8393828843913812E-2</v>
      </c>
      <c r="O73" s="63">
        <v>50</v>
      </c>
      <c r="P73" s="28">
        <f t="shared" si="3"/>
        <v>1.9196914421956905</v>
      </c>
      <c r="Q73" s="28">
        <f t="shared" si="4"/>
        <v>3.6852152332393704</v>
      </c>
      <c r="R73" s="31">
        <f t="shared" si="5"/>
        <v>3.6852152332393704</v>
      </c>
    </row>
    <row r="74" spans="10:18" x14ac:dyDescent="0.25">
      <c r="J74" s="32">
        <v>50</v>
      </c>
      <c r="K74" s="63">
        <v>631.55999999999995</v>
      </c>
      <c r="L74" s="28">
        <f t="shared" si="0"/>
        <v>7.9169041737918805E-2</v>
      </c>
      <c r="M74" s="28">
        <f t="shared" si="1"/>
        <v>1.2853470437017995</v>
      </c>
      <c r="N74" s="28">
        <f t="shared" si="2"/>
        <v>3.8393828843913812E-2</v>
      </c>
      <c r="O74" s="63">
        <v>100</v>
      </c>
      <c r="P74" s="28">
        <f t="shared" si="3"/>
        <v>3.8393828843913811</v>
      </c>
      <c r="Q74" s="28">
        <f t="shared" si="4"/>
        <v>14.740860932957482</v>
      </c>
      <c r="R74" s="31">
        <f t="shared" si="5"/>
        <v>14.740860932957482</v>
      </c>
    </row>
    <row r="75" spans="10:18" x14ac:dyDescent="0.25">
      <c r="J75" s="32">
        <v>50</v>
      </c>
      <c r="K75" s="63">
        <v>631.55999999999995</v>
      </c>
      <c r="L75" s="28">
        <f t="shared" si="0"/>
        <v>7.9169041737918805E-2</v>
      </c>
      <c r="M75" s="28">
        <f t="shared" si="1"/>
        <v>1.2853470437017995</v>
      </c>
      <c r="N75" s="28">
        <f t="shared" si="2"/>
        <v>3.8393828843913812E-2</v>
      </c>
      <c r="O75" s="63">
        <v>150</v>
      </c>
      <c r="P75" s="28">
        <f t="shared" si="3"/>
        <v>5.7590743265870721</v>
      </c>
      <c r="Q75" s="28">
        <f t="shared" si="4"/>
        <v>33.166937099154339</v>
      </c>
      <c r="R75" s="31">
        <f t="shared" si="5"/>
        <v>33.166937099154339</v>
      </c>
    </row>
    <row r="76" spans="10:18" x14ac:dyDescent="0.25">
      <c r="J76" s="32">
        <v>50</v>
      </c>
      <c r="K76" s="63">
        <v>631.55999999999995</v>
      </c>
      <c r="L76" s="28">
        <f t="shared" si="0"/>
        <v>7.9169041737918805E-2</v>
      </c>
      <c r="M76" s="28">
        <f t="shared" si="1"/>
        <v>1.2853470437017995</v>
      </c>
      <c r="N76" s="28">
        <f t="shared" si="2"/>
        <v>3.8393828843913812E-2</v>
      </c>
      <c r="O76" s="63">
        <v>200</v>
      </c>
      <c r="P76" s="28">
        <f t="shared" si="3"/>
        <v>7.6787657687827622</v>
      </c>
      <c r="Q76" s="28">
        <f t="shared" si="4"/>
        <v>58.963443731829926</v>
      </c>
      <c r="R76" s="31">
        <f t="shared" si="5"/>
        <v>58.963443731829926</v>
      </c>
    </row>
    <row r="77" spans="10:18" x14ac:dyDescent="0.25">
      <c r="J77" s="32">
        <v>50</v>
      </c>
      <c r="K77" s="63">
        <v>631.55999999999995</v>
      </c>
      <c r="L77" s="28">
        <f t="shared" si="0"/>
        <v>7.9169041737918805E-2</v>
      </c>
      <c r="M77" s="28">
        <f t="shared" si="1"/>
        <v>1.2853470437017995</v>
      </c>
      <c r="N77" s="28">
        <f t="shared" si="2"/>
        <v>3.8393828843913812E-2</v>
      </c>
      <c r="O77" s="63">
        <v>250</v>
      </c>
      <c r="P77" s="28">
        <f t="shared" si="3"/>
        <v>9.5984572109784523</v>
      </c>
      <c r="Q77" s="28">
        <f t="shared" si="4"/>
        <v>92.130380830984251</v>
      </c>
      <c r="R77" s="31">
        <f t="shared" si="5"/>
        <v>92.130380830984251</v>
      </c>
    </row>
  </sheetData>
  <mergeCells count="12">
    <mergeCell ref="B7:G7"/>
    <mergeCell ref="J11:N11"/>
    <mergeCell ref="B2:D2"/>
    <mergeCell ref="B3:D3"/>
    <mergeCell ref="E3:G3"/>
    <mergeCell ref="B5:D5"/>
    <mergeCell ref="B6:D6"/>
    <mergeCell ref="B12:H12"/>
    <mergeCell ref="B13:B17"/>
    <mergeCell ref="B18:B22"/>
    <mergeCell ref="B23:B27"/>
    <mergeCell ref="T11:AA1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AZ33"/>
  <sheetViews>
    <sheetView topLeftCell="AD39" zoomScale="70" zoomScaleNormal="70" workbookViewId="0">
      <selection activeCell="BK93" sqref="BK93"/>
    </sheetView>
  </sheetViews>
  <sheetFormatPr defaultRowHeight="12.75" x14ac:dyDescent="0.25"/>
  <cols>
    <col min="1" max="1" width="9.140625" style="63"/>
    <col min="2" max="2" width="8.42578125" style="63" customWidth="1"/>
    <col min="3" max="3" width="8.7109375" style="63" customWidth="1"/>
    <col min="4" max="5" width="10.42578125" style="63" bestFit="1" customWidth="1"/>
    <col min="6" max="6" width="7" style="63" bestFit="1" customWidth="1"/>
    <col min="7" max="8" width="10.42578125" style="63" bestFit="1" customWidth="1"/>
    <col min="9" max="9" width="6.42578125" style="63" bestFit="1" customWidth="1"/>
    <col min="10" max="10" width="8.5703125" style="63" customWidth="1"/>
    <col min="11" max="11" width="13.28515625" style="63" bestFit="1" customWidth="1"/>
    <col min="12" max="12" width="12.140625" style="63" bestFit="1" customWidth="1"/>
    <col min="13" max="13" width="9.42578125" style="63" bestFit="1" customWidth="1"/>
    <col min="14" max="14" width="7.28515625" style="63" bestFit="1" customWidth="1"/>
    <col min="15" max="15" width="9" style="63" customWidth="1"/>
    <col min="16" max="16" width="9.7109375" style="63" customWidth="1"/>
    <col min="17" max="17" width="12.5703125" style="63" customWidth="1"/>
    <col min="18" max="18" width="10" style="63" customWidth="1"/>
    <col min="19" max="19" width="11.85546875" style="63" customWidth="1"/>
    <col min="20" max="20" width="17.140625" style="63" bestFit="1" customWidth="1"/>
    <col min="21" max="21" width="5.85546875" style="63" bestFit="1" customWidth="1"/>
    <col min="22" max="22" width="12.7109375" style="63" customWidth="1"/>
    <col min="23" max="16384" width="9.140625" style="63"/>
  </cols>
  <sheetData>
    <row r="3" spans="2:23" ht="15" customHeight="1" x14ac:dyDescent="0.25"/>
    <row r="5" spans="2:23" ht="15.75" thickBot="1" x14ac:dyDescent="0.3">
      <c r="O5" s="34"/>
      <c r="U5" s="34"/>
    </row>
    <row r="6" spans="2:23" ht="39" thickBot="1" x14ac:dyDescent="0.3">
      <c r="B6" s="337" t="s">
        <v>2</v>
      </c>
      <c r="C6" s="93" t="s">
        <v>77</v>
      </c>
      <c r="D6" s="337" t="s">
        <v>3</v>
      </c>
      <c r="E6" s="337"/>
      <c r="F6" s="337"/>
      <c r="G6" s="337"/>
      <c r="H6" s="337"/>
      <c r="I6" s="337"/>
      <c r="J6" s="93" t="s">
        <v>5</v>
      </c>
      <c r="K6" s="93" t="s">
        <v>4</v>
      </c>
      <c r="L6" s="93" t="s">
        <v>68</v>
      </c>
      <c r="M6" s="93" t="s">
        <v>9</v>
      </c>
      <c r="N6" s="93" t="s">
        <v>0</v>
      </c>
      <c r="O6" s="93" t="s">
        <v>1</v>
      </c>
      <c r="P6" s="93" t="s">
        <v>12</v>
      </c>
      <c r="Q6" s="93" t="s">
        <v>86</v>
      </c>
      <c r="R6" s="93" t="s">
        <v>12</v>
      </c>
      <c r="S6" s="93" t="s">
        <v>86</v>
      </c>
      <c r="T6" s="337" t="s">
        <v>7</v>
      </c>
      <c r="U6" s="337"/>
      <c r="V6" s="206" t="s">
        <v>229</v>
      </c>
    </row>
    <row r="7" spans="2:23" ht="15" customHeight="1" x14ac:dyDescent="0.25">
      <c r="B7" s="338"/>
      <c r="C7" s="40" t="s">
        <v>79</v>
      </c>
      <c r="D7" s="76" t="s">
        <v>82</v>
      </c>
      <c r="E7" s="76" t="s">
        <v>83</v>
      </c>
      <c r="F7" s="76" t="s">
        <v>80</v>
      </c>
      <c r="G7" s="76" t="s">
        <v>84</v>
      </c>
      <c r="H7" s="76" t="s">
        <v>85</v>
      </c>
      <c r="I7" s="76" t="s">
        <v>81</v>
      </c>
      <c r="J7" s="40" t="s">
        <v>87</v>
      </c>
      <c r="K7" s="40" t="s">
        <v>88</v>
      </c>
      <c r="L7" s="40"/>
      <c r="M7" s="40" t="s">
        <v>78</v>
      </c>
      <c r="N7" s="40" t="s">
        <v>89</v>
      </c>
      <c r="O7" s="40"/>
      <c r="P7" s="40" t="s">
        <v>90</v>
      </c>
      <c r="Q7" s="40" t="s">
        <v>91</v>
      </c>
      <c r="R7" s="40" t="s">
        <v>90</v>
      </c>
      <c r="S7" s="40" t="s">
        <v>91</v>
      </c>
      <c r="T7" s="340" t="s">
        <v>92</v>
      </c>
      <c r="U7" s="341"/>
      <c r="V7" s="40" t="s">
        <v>234</v>
      </c>
    </row>
    <row r="8" spans="2:23" ht="15.75" customHeight="1" thickBot="1" x14ac:dyDescent="0.2">
      <c r="B8" s="338"/>
      <c r="C8" s="40" t="s">
        <v>208</v>
      </c>
      <c r="D8" s="40" t="s">
        <v>6</v>
      </c>
      <c r="E8" s="94" t="s">
        <v>6</v>
      </c>
      <c r="F8" s="94" t="s">
        <v>6</v>
      </c>
      <c r="G8" s="94" t="s">
        <v>6</v>
      </c>
      <c r="H8" s="94" t="s">
        <v>6</v>
      </c>
      <c r="I8" s="94" t="s">
        <v>6</v>
      </c>
      <c r="J8" s="94" t="s">
        <v>6</v>
      </c>
      <c r="K8" s="94" t="s">
        <v>6</v>
      </c>
      <c r="L8" s="94"/>
      <c r="M8" s="94" t="s">
        <v>32</v>
      </c>
      <c r="N8" s="95" t="s">
        <v>6</v>
      </c>
      <c r="O8" s="95"/>
      <c r="P8" s="96" t="s">
        <v>8</v>
      </c>
      <c r="Q8" s="96" t="s">
        <v>8</v>
      </c>
      <c r="R8" s="96" t="s">
        <v>93</v>
      </c>
      <c r="S8" s="96" t="s">
        <v>93</v>
      </c>
      <c r="T8" s="349" t="s">
        <v>6</v>
      </c>
      <c r="U8" s="349"/>
      <c r="V8" s="96" t="s">
        <v>6</v>
      </c>
    </row>
    <row r="9" spans="2:23" ht="25.5" customHeight="1" x14ac:dyDescent="0.25">
      <c r="B9" s="145" t="s">
        <v>138</v>
      </c>
      <c r="C9" s="146">
        <v>131</v>
      </c>
      <c r="D9" s="147">
        <v>489075.21</v>
      </c>
      <c r="E9" s="147">
        <v>5122634.0599999996</v>
      </c>
      <c r="F9" s="147">
        <v>196.25</v>
      </c>
      <c r="G9" s="147">
        <v>489075.21</v>
      </c>
      <c r="H9" s="147">
        <v>5122634.0599999996</v>
      </c>
      <c r="I9" s="147">
        <v>193.81</v>
      </c>
      <c r="J9" s="123">
        <v>2.4399999999999977</v>
      </c>
      <c r="K9" s="124">
        <v>2.62</v>
      </c>
      <c r="L9" s="135" t="s">
        <v>72</v>
      </c>
      <c r="M9" s="130">
        <v>0.2</v>
      </c>
      <c r="N9" s="127">
        <v>0.5</v>
      </c>
      <c r="O9" s="133" t="s">
        <v>11</v>
      </c>
      <c r="P9" s="130">
        <v>100.5</v>
      </c>
      <c r="Q9" s="130">
        <v>127</v>
      </c>
      <c r="R9" s="131">
        <v>0.10050000000000001</v>
      </c>
      <c r="S9" s="131">
        <v>0.127</v>
      </c>
      <c r="T9" s="139" t="s">
        <v>70</v>
      </c>
      <c r="U9" s="137">
        <v>0.18000000000000238</v>
      </c>
      <c r="V9" s="131">
        <v>0.57599999999999996</v>
      </c>
      <c r="W9" s="353" t="s">
        <v>135</v>
      </c>
    </row>
    <row r="10" spans="2:23" ht="25.5" customHeight="1" x14ac:dyDescent="0.25">
      <c r="B10" s="148" t="s">
        <v>139</v>
      </c>
      <c r="C10" s="149">
        <v>131</v>
      </c>
      <c r="D10" s="150">
        <v>489078.87</v>
      </c>
      <c r="E10" s="150">
        <v>5122631.08</v>
      </c>
      <c r="F10" s="150">
        <v>196.34</v>
      </c>
      <c r="G10" s="150">
        <v>489078.87</v>
      </c>
      <c r="H10" s="150">
        <v>5122631.08</v>
      </c>
      <c r="I10" s="150">
        <v>193.82</v>
      </c>
      <c r="J10" s="126">
        <v>2.5200000000000102</v>
      </c>
      <c r="K10" s="128">
        <v>2.74</v>
      </c>
      <c r="L10" s="134" t="s">
        <v>72</v>
      </c>
      <c r="M10" s="136">
        <v>0.2</v>
      </c>
      <c r="N10" s="132">
        <v>0.5</v>
      </c>
      <c r="O10" s="125" t="s">
        <v>11</v>
      </c>
      <c r="P10" s="136">
        <v>64.5</v>
      </c>
      <c r="Q10" s="136">
        <v>93</v>
      </c>
      <c r="R10" s="129">
        <v>6.4500000000000002E-2</v>
      </c>
      <c r="S10" s="129">
        <v>9.2999999999999999E-2</v>
      </c>
      <c r="T10" s="140" t="s">
        <v>70</v>
      </c>
      <c r="U10" s="138">
        <v>0.21999999999998998</v>
      </c>
      <c r="V10" s="129">
        <v>0.57699999999999996</v>
      </c>
      <c r="W10" s="354"/>
    </row>
    <row r="11" spans="2:23" ht="25.5" customHeight="1" x14ac:dyDescent="0.25">
      <c r="B11" s="148" t="s">
        <v>140</v>
      </c>
      <c r="C11" s="149">
        <v>131</v>
      </c>
      <c r="D11" s="150">
        <v>489082.48</v>
      </c>
      <c r="E11" s="150">
        <v>5122627.57</v>
      </c>
      <c r="F11" s="150">
        <v>196.36</v>
      </c>
      <c r="G11" s="150">
        <v>489082.48</v>
      </c>
      <c r="H11" s="150">
        <v>5122627.57</v>
      </c>
      <c r="I11" s="150">
        <v>193.89</v>
      </c>
      <c r="J11" s="126">
        <v>2.4700000000000273</v>
      </c>
      <c r="K11" s="128">
        <v>2.78</v>
      </c>
      <c r="L11" s="134" t="s">
        <v>72</v>
      </c>
      <c r="M11" s="136">
        <v>0.4</v>
      </c>
      <c r="N11" s="132">
        <v>0.5</v>
      </c>
      <c r="O11" s="125" t="s">
        <v>11</v>
      </c>
      <c r="P11" s="136">
        <v>244.5</v>
      </c>
      <c r="Q11" s="136">
        <v>264</v>
      </c>
      <c r="R11" s="129">
        <v>0.2445</v>
      </c>
      <c r="S11" s="129">
        <v>0.26400000000000001</v>
      </c>
      <c r="T11" s="140" t="s">
        <v>70</v>
      </c>
      <c r="U11" s="138">
        <v>0.30999999999997252</v>
      </c>
      <c r="V11" s="129">
        <v>0.69799999999999995</v>
      </c>
      <c r="W11" s="354"/>
    </row>
    <row r="12" spans="2:23" ht="25.5" customHeight="1" x14ac:dyDescent="0.25">
      <c r="B12" s="148" t="s">
        <v>141</v>
      </c>
      <c r="C12" s="149">
        <v>131</v>
      </c>
      <c r="D12" s="150">
        <v>489086.37</v>
      </c>
      <c r="E12" s="150">
        <v>5122624.1900000004</v>
      </c>
      <c r="F12" s="150">
        <v>196.17</v>
      </c>
      <c r="G12" s="150">
        <v>489086.37</v>
      </c>
      <c r="H12" s="150">
        <v>5122624.1900000004</v>
      </c>
      <c r="I12" s="150">
        <v>193.64</v>
      </c>
      <c r="J12" s="126">
        <v>2.5300000000000011</v>
      </c>
      <c r="K12" s="128">
        <v>2.83</v>
      </c>
      <c r="L12" s="134" t="s">
        <v>72</v>
      </c>
      <c r="M12" s="136">
        <v>0.4</v>
      </c>
      <c r="N12" s="132">
        <v>0.5</v>
      </c>
      <c r="O12" s="125" t="s">
        <v>11</v>
      </c>
      <c r="P12" s="136">
        <v>194.5</v>
      </c>
      <c r="Q12" s="136">
        <v>219</v>
      </c>
      <c r="R12" s="129">
        <v>0.19450000000000001</v>
      </c>
      <c r="S12" s="129">
        <v>0.219</v>
      </c>
      <c r="T12" s="140" t="s">
        <v>70</v>
      </c>
      <c r="U12" s="138">
        <v>0.29999999999999893</v>
      </c>
      <c r="V12" s="129">
        <v>0.78700000000000003</v>
      </c>
      <c r="W12" s="354"/>
    </row>
    <row r="13" spans="2:23" ht="25.5" customHeight="1" x14ac:dyDescent="0.25">
      <c r="B13" s="148" t="s">
        <v>142</v>
      </c>
      <c r="C13" s="149">
        <v>131</v>
      </c>
      <c r="D13" s="150">
        <v>489090.09</v>
      </c>
      <c r="E13" s="150">
        <v>5122620.7699999996</v>
      </c>
      <c r="F13" s="150">
        <v>196.65</v>
      </c>
      <c r="G13" s="150">
        <v>489090.09</v>
      </c>
      <c r="H13" s="150">
        <v>5122620.7699999996</v>
      </c>
      <c r="I13" s="150">
        <v>194.14</v>
      </c>
      <c r="J13" s="126">
        <v>2.5100000000000193</v>
      </c>
      <c r="K13" s="128">
        <v>2.85</v>
      </c>
      <c r="L13" s="134" t="s">
        <v>72</v>
      </c>
      <c r="M13" s="136">
        <v>0.6</v>
      </c>
      <c r="N13" s="132">
        <v>0.5</v>
      </c>
      <c r="O13" s="125" t="s">
        <v>11</v>
      </c>
      <c r="P13" s="136">
        <v>616</v>
      </c>
      <c r="Q13" s="136">
        <v>632</v>
      </c>
      <c r="R13" s="129">
        <v>0.61599999999999999</v>
      </c>
      <c r="S13" s="129">
        <v>0.63200000000000001</v>
      </c>
      <c r="T13" s="140" t="s">
        <v>70</v>
      </c>
      <c r="U13" s="138">
        <v>0.33999999999998076</v>
      </c>
      <c r="V13" s="129">
        <v>1.0429999999999999</v>
      </c>
      <c r="W13" s="354"/>
    </row>
    <row r="14" spans="2:23" ht="25.5" customHeight="1" x14ac:dyDescent="0.25">
      <c r="B14" s="148" t="s">
        <v>143</v>
      </c>
      <c r="C14" s="149">
        <v>131</v>
      </c>
      <c r="D14" s="150">
        <v>489093.58</v>
      </c>
      <c r="E14" s="150">
        <v>5122617.6500000004</v>
      </c>
      <c r="F14" s="150">
        <v>196.9</v>
      </c>
      <c r="G14" s="150">
        <v>489093.58</v>
      </c>
      <c r="H14" s="150">
        <v>5122617.6500000004</v>
      </c>
      <c r="I14" s="150">
        <v>194.72</v>
      </c>
      <c r="J14" s="126">
        <v>2.1800000000000068</v>
      </c>
      <c r="K14" s="128">
        <v>2.64</v>
      </c>
      <c r="L14" s="134" t="s">
        <v>72</v>
      </c>
      <c r="M14" s="136">
        <v>0.8</v>
      </c>
      <c r="N14" s="132">
        <v>0.5</v>
      </c>
      <c r="O14" s="125" t="s">
        <v>11</v>
      </c>
      <c r="P14" s="136">
        <v>344</v>
      </c>
      <c r="Q14" s="136">
        <v>363</v>
      </c>
      <c r="R14" s="129">
        <v>0.34399999999999997</v>
      </c>
      <c r="S14" s="129">
        <v>0.36299999999999999</v>
      </c>
      <c r="T14" s="140" t="s">
        <v>70</v>
      </c>
      <c r="U14" s="138">
        <v>0.4599999999999933</v>
      </c>
      <c r="V14" s="129">
        <v>0.877</v>
      </c>
      <c r="W14" s="354"/>
    </row>
    <row r="15" spans="2:23" ht="25.5" customHeight="1" x14ac:dyDescent="0.25">
      <c r="B15" s="148" t="s">
        <v>144</v>
      </c>
      <c r="C15" s="149">
        <v>131</v>
      </c>
      <c r="D15" s="150">
        <v>489097.38</v>
      </c>
      <c r="E15" s="150">
        <v>5122614.18</v>
      </c>
      <c r="F15" s="150">
        <v>197</v>
      </c>
      <c r="G15" s="150">
        <v>489097.38</v>
      </c>
      <c r="H15" s="150">
        <v>5122614.18</v>
      </c>
      <c r="I15" s="150">
        <v>194.8</v>
      </c>
      <c r="J15" s="126">
        <v>2.2000000000000002</v>
      </c>
      <c r="K15" s="128">
        <v>2.68</v>
      </c>
      <c r="L15" s="134" t="s">
        <v>72</v>
      </c>
      <c r="M15" s="136">
        <v>0.8</v>
      </c>
      <c r="N15" s="132">
        <v>0.5</v>
      </c>
      <c r="O15" s="125" t="s">
        <v>11</v>
      </c>
      <c r="P15" s="136">
        <v>362.6</v>
      </c>
      <c r="Q15" s="136">
        <v>374.75</v>
      </c>
      <c r="R15" s="129">
        <v>0.36260000000000003</v>
      </c>
      <c r="S15" s="129">
        <v>0.37475000000000003</v>
      </c>
      <c r="T15" s="140" t="s">
        <v>70</v>
      </c>
      <c r="U15" s="138">
        <v>0.48</v>
      </c>
      <c r="V15" s="129">
        <v>0.875</v>
      </c>
      <c r="W15" s="354"/>
    </row>
    <row r="16" spans="2:23" ht="25.5" customHeight="1" x14ac:dyDescent="0.25">
      <c r="B16" s="148" t="s">
        <v>145</v>
      </c>
      <c r="C16" s="149">
        <v>131</v>
      </c>
      <c r="D16" s="150">
        <v>489101.15</v>
      </c>
      <c r="E16" s="151">
        <v>5122610.96</v>
      </c>
      <c r="F16" s="150">
        <v>197.13</v>
      </c>
      <c r="G16" s="150">
        <v>489101.15</v>
      </c>
      <c r="H16" s="150">
        <v>5122610.96</v>
      </c>
      <c r="I16" s="150">
        <v>194.59</v>
      </c>
      <c r="J16" s="126">
        <v>2.539999999999992</v>
      </c>
      <c r="K16" s="128">
        <v>3.06</v>
      </c>
      <c r="L16" s="134" t="s">
        <v>72</v>
      </c>
      <c r="M16" s="136">
        <v>1</v>
      </c>
      <c r="N16" s="132">
        <v>0.5</v>
      </c>
      <c r="O16" s="125" t="s">
        <v>11</v>
      </c>
      <c r="P16" s="136">
        <v>710</v>
      </c>
      <c r="Q16" s="136">
        <v>723.5</v>
      </c>
      <c r="R16" s="129">
        <v>0.71</v>
      </c>
      <c r="S16" s="129">
        <v>0.72350000000000003</v>
      </c>
      <c r="T16" s="140" t="s">
        <v>70</v>
      </c>
      <c r="U16" s="138">
        <v>0.52000000000000801</v>
      </c>
      <c r="V16" s="129">
        <v>1.157</v>
      </c>
      <c r="W16" s="354"/>
    </row>
    <row r="17" spans="2:51" ht="25.5" customHeight="1" x14ac:dyDescent="0.25">
      <c r="B17" s="148" t="s">
        <v>146</v>
      </c>
      <c r="C17" s="149">
        <v>131</v>
      </c>
      <c r="D17" s="150">
        <v>489104.97</v>
      </c>
      <c r="E17" s="150">
        <v>5122607.5599999996</v>
      </c>
      <c r="F17" s="150">
        <v>197.29</v>
      </c>
      <c r="G17" s="150">
        <v>489104.97</v>
      </c>
      <c r="H17" s="150">
        <v>5122607.5599999996</v>
      </c>
      <c r="I17" s="150">
        <v>194.77</v>
      </c>
      <c r="J17" s="126">
        <v>2.5199999999999818</v>
      </c>
      <c r="K17" s="128">
        <v>2.76</v>
      </c>
      <c r="L17" s="134" t="s">
        <v>69</v>
      </c>
      <c r="M17" s="136">
        <v>0.4</v>
      </c>
      <c r="N17" s="132">
        <v>0.5</v>
      </c>
      <c r="O17" s="125" t="s">
        <v>11</v>
      </c>
      <c r="P17" s="136">
        <v>292.5</v>
      </c>
      <c r="Q17" s="136">
        <v>318</v>
      </c>
      <c r="R17" s="129">
        <v>0.29249999999999998</v>
      </c>
      <c r="S17" s="129">
        <v>0.318</v>
      </c>
      <c r="T17" s="140" t="s">
        <v>70</v>
      </c>
      <c r="U17" s="138">
        <v>0.26</v>
      </c>
      <c r="V17" s="129">
        <v>0.93600000000000005</v>
      </c>
      <c r="W17" s="354"/>
    </row>
    <row r="18" spans="2:51" ht="25.5" customHeight="1" x14ac:dyDescent="0.25">
      <c r="B18" s="148" t="s">
        <v>147</v>
      </c>
      <c r="C18" s="149">
        <v>131</v>
      </c>
      <c r="D18" s="150">
        <v>489108.63</v>
      </c>
      <c r="E18" s="151">
        <v>5122604.32</v>
      </c>
      <c r="F18" s="150">
        <v>197.44</v>
      </c>
      <c r="G18" s="150">
        <v>489108.63</v>
      </c>
      <c r="H18" s="150">
        <v>5122604.32</v>
      </c>
      <c r="I18" s="150">
        <v>195.54</v>
      </c>
      <c r="J18" s="126">
        <v>1.9000000000000057</v>
      </c>
      <c r="K18" s="128">
        <v>2.16</v>
      </c>
      <c r="L18" s="134" t="s">
        <v>69</v>
      </c>
      <c r="M18" s="136">
        <v>0.2</v>
      </c>
      <c r="N18" s="132">
        <v>0.5</v>
      </c>
      <c r="O18" s="125" t="s">
        <v>11</v>
      </c>
      <c r="P18" s="136">
        <v>82.5</v>
      </c>
      <c r="Q18" s="136">
        <v>101.5</v>
      </c>
      <c r="R18" s="129">
        <v>8.2500000000000004E-2</v>
      </c>
      <c r="S18" s="129">
        <v>0.10150000000000001</v>
      </c>
      <c r="T18" s="140" t="s">
        <v>70</v>
      </c>
      <c r="U18" s="138">
        <v>0.25999999999999446</v>
      </c>
      <c r="V18" s="129">
        <v>0.55700000000000005</v>
      </c>
      <c r="W18" s="355" t="s">
        <v>136</v>
      </c>
    </row>
    <row r="19" spans="2:51" ht="25.5" customHeight="1" x14ac:dyDescent="0.25">
      <c r="B19" s="148" t="s">
        <v>148</v>
      </c>
      <c r="C19" s="149">
        <v>131</v>
      </c>
      <c r="D19" s="150">
        <v>489112.26</v>
      </c>
      <c r="E19" s="151">
        <v>5122600.88</v>
      </c>
      <c r="F19" s="150">
        <v>197.56</v>
      </c>
      <c r="G19" s="150">
        <v>489112.26</v>
      </c>
      <c r="H19" s="151">
        <v>5122600.88</v>
      </c>
      <c r="I19" s="150">
        <v>195.34</v>
      </c>
      <c r="J19" s="126">
        <v>2.2200000000000002</v>
      </c>
      <c r="K19" s="128">
        <v>2.59</v>
      </c>
      <c r="L19" s="134" t="s">
        <v>69</v>
      </c>
      <c r="M19" s="136">
        <v>0.6</v>
      </c>
      <c r="N19" s="132">
        <v>0.5</v>
      </c>
      <c r="O19" s="125" t="s">
        <v>11</v>
      </c>
      <c r="P19" s="136">
        <v>527.6</v>
      </c>
      <c r="Q19" s="136">
        <v>543.75</v>
      </c>
      <c r="R19" s="129">
        <v>0.59414999999999996</v>
      </c>
      <c r="S19" s="129">
        <v>0.61139999999999994</v>
      </c>
      <c r="T19" s="140" t="s">
        <v>70</v>
      </c>
      <c r="U19" s="138">
        <v>0.35</v>
      </c>
      <c r="V19" s="129">
        <v>1.1040000000000001</v>
      </c>
      <c r="W19" s="355"/>
    </row>
    <row r="20" spans="2:51" ht="25.5" customHeight="1" x14ac:dyDescent="0.25">
      <c r="B20" s="148" t="s">
        <v>149</v>
      </c>
      <c r="C20" s="149">
        <v>131</v>
      </c>
      <c r="D20" s="150">
        <v>489116.6</v>
      </c>
      <c r="E20" s="150">
        <v>5122597.4800000004</v>
      </c>
      <c r="F20" s="150">
        <v>197.65</v>
      </c>
      <c r="G20" s="150">
        <v>489116.6</v>
      </c>
      <c r="H20" s="150">
        <v>5122597.4800000004</v>
      </c>
      <c r="I20" s="150">
        <v>195.39</v>
      </c>
      <c r="J20" s="126">
        <v>2.2599999999999998</v>
      </c>
      <c r="K20" s="128">
        <v>2.57</v>
      </c>
      <c r="L20" s="134" t="s">
        <v>69</v>
      </c>
      <c r="M20" s="136">
        <v>0.8</v>
      </c>
      <c r="N20" s="132">
        <v>0.5</v>
      </c>
      <c r="O20" s="125" t="s">
        <v>11</v>
      </c>
      <c r="P20" s="136">
        <v>618.4</v>
      </c>
      <c r="Q20" s="136">
        <v>635.70000000000005</v>
      </c>
      <c r="R20" s="129">
        <f>P20/1000</f>
        <v>0.61839999999999995</v>
      </c>
      <c r="S20" s="129">
        <f>Q20/1000</f>
        <v>0.63570000000000004</v>
      </c>
      <c r="T20" s="140" t="s">
        <v>70</v>
      </c>
      <c r="U20" s="138">
        <v>0.31</v>
      </c>
      <c r="V20" s="129">
        <v>1.19</v>
      </c>
      <c r="W20" s="355"/>
    </row>
    <row r="21" spans="2:51" ht="25.5" customHeight="1" x14ac:dyDescent="0.25">
      <c r="B21" s="148" t="s">
        <v>150</v>
      </c>
      <c r="C21" s="149">
        <v>131</v>
      </c>
      <c r="D21" s="150">
        <v>489119.66</v>
      </c>
      <c r="E21" s="151">
        <v>5122594.2699999996</v>
      </c>
      <c r="F21" s="150">
        <v>197.74</v>
      </c>
      <c r="G21" s="150">
        <v>489119.66</v>
      </c>
      <c r="H21" s="150">
        <v>5122594.2699999996</v>
      </c>
      <c r="I21" s="150">
        <v>195.43</v>
      </c>
      <c r="J21" s="126">
        <v>2.3100000000000023</v>
      </c>
      <c r="K21" s="128">
        <v>2.6</v>
      </c>
      <c r="L21" s="134" t="s">
        <v>69</v>
      </c>
      <c r="M21" s="136">
        <v>0.6</v>
      </c>
      <c r="N21" s="132">
        <v>0.5</v>
      </c>
      <c r="O21" s="125" t="s">
        <v>11</v>
      </c>
      <c r="P21" s="136">
        <v>633</v>
      </c>
      <c r="Q21" s="136">
        <v>681.5</v>
      </c>
      <c r="R21" s="129">
        <v>0.63300000000000001</v>
      </c>
      <c r="S21" s="129">
        <v>0.68149999999999999</v>
      </c>
      <c r="T21" s="140" t="s">
        <v>70</v>
      </c>
      <c r="U21" s="138">
        <v>0.28999999999999782</v>
      </c>
      <c r="V21" s="129">
        <v>1.085</v>
      </c>
      <c r="W21" s="355"/>
    </row>
    <row r="22" spans="2:51" ht="25.5" customHeight="1" x14ac:dyDescent="0.25">
      <c r="B22" s="148" t="s">
        <v>151</v>
      </c>
      <c r="C22" s="149">
        <v>131</v>
      </c>
      <c r="D22" s="150">
        <v>489123.49</v>
      </c>
      <c r="E22" s="151">
        <v>5122591.12</v>
      </c>
      <c r="F22" s="150">
        <v>197.84</v>
      </c>
      <c r="G22" s="150">
        <v>489123.49</v>
      </c>
      <c r="H22" s="150">
        <v>5122591.12</v>
      </c>
      <c r="I22" s="150">
        <v>195.5</v>
      </c>
      <c r="J22" s="126">
        <v>2.3400000000000034</v>
      </c>
      <c r="K22" s="128">
        <v>2.7</v>
      </c>
      <c r="L22" s="134" t="s">
        <v>69</v>
      </c>
      <c r="M22" s="136">
        <v>0.8</v>
      </c>
      <c r="N22" s="132">
        <v>0.5</v>
      </c>
      <c r="O22" s="125" t="s">
        <v>11</v>
      </c>
      <c r="P22" s="136">
        <v>569</v>
      </c>
      <c r="Q22" s="136">
        <v>589.5</v>
      </c>
      <c r="R22" s="129">
        <v>0.56899999999999995</v>
      </c>
      <c r="S22" s="129">
        <v>0.58950000000000002</v>
      </c>
      <c r="T22" s="140" t="s">
        <v>70</v>
      </c>
      <c r="U22" s="138">
        <v>0.35999999999999677</v>
      </c>
      <c r="V22" s="129">
        <v>1.131</v>
      </c>
      <c r="W22" s="355"/>
    </row>
    <row r="23" spans="2:51" ht="25.5" customHeight="1" x14ac:dyDescent="0.25">
      <c r="B23" s="148" t="s">
        <v>152</v>
      </c>
      <c r="C23" s="149">
        <v>131</v>
      </c>
      <c r="D23" s="150">
        <v>489127.42</v>
      </c>
      <c r="E23" s="151">
        <v>5122587.92</v>
      </c>
      <c r="F23" s="150">
        <v>197.79</v>
      </c>
      <c r="G23" s="150">
        <v>489127.42</v>
      </c>
      <c r="H23" s="150">
        <v>5122587.92</v>
      </c>
      <c r="I23" s="150">
        <v>195.6</v>
      </c>
      <c r="J23" s="126">
        <v>2.1899999999999977</v>
      </c>
      <c r="K23" s="128">
        <v>2.5099999999999998</v>
      </c>
      <c r="L23" s="134" t="s">
        <v>69</v>
      </c>
      <c r="M23" s="136">
        <v>0.4</v>
      </c>
      <c r="N23" s="132">
        <v>0.5</v>
      </c>
      <c r="O23" s="125" t="s">
        <v>11</v>
      </c>
      <c r="P23" s="136">
        <v>216</v>
      </c>
      <c r="Q23" s="136">
        <v>231.5</v>
      </c>
      <c r="R23" s="129">
        <v>0.216</v>
      </c>
      <c r="S23" s="129">
        <v>0.23150000000000001</v>
      </c>
      <c r="T23" s="140" t="s">
        <v>70</v>
      </c>
      <c r="U23" s="138">
        <v>0.32000000000000206</v>
      </c>
      <c r="V23" s="129">
        <v>0.58499999999999996</v>
      </c>
      <c r="W23" s="355"/>
    </row>
    <row r="24" spans="2:51" ht="25.5" customHeight="1" x14ac:dyDescent="0.25">
      <c r="B24" s="148" t="s">
        <v>153</v>
      </c>
      <c r="C24" s="149">
        <v>131</v>
      </c>
      <c r="D24" s="150">
        <v>489130.99</v>
      </c>
      <c r="E24" s="151">
        <v>5122584.43</v>
      </c>
      <c r="F24" s="150">
        <v>198.07</v>
      </c>
      <c r="G24" s="150">
        <v>489130.99</v>
      </c>
      <c r="H24" s="150">
        <v>5122584.43</v>
      </c>
      <c r="I24" s="150">
        <v>195.89</v>
      </c>
      <c r="J24" s="126">
        <v>2.1800000000000068</v>
      </c>
      <c r="K24" s="128">
        <v>2.4</v>
      </c>
      <c r="L24" s="134" t="s">
        <v>69</v>
      </c>
      <c r="M24" s="136">
        <v>0.2</v>
      </c>
      <c r="N24" s="132">
        <v>0.5</v>
      </c>
      <c r="O24" s="125" t="s">
        <v>11</v>
      </c>
      <c r="P24" s="136">
        <v>70</v>
      </c>
      <c r="Q24" s="136">
        <v>90.5</v>
      </c>
      <c r="R24" s="129">
        <v>7.0000000000000007E-2</v>
      </c>
      <c r="S24" s="129">
        <v>9.0499999999999997E-2</v>
      </c>
      <c r="T24" s="140" t="s">
        <v>70</v>
      </c>
      <c r="U24" s="138">
        <v>0.21999999999999309</v>
      </c>
      <c r="V24" s="129">
        <v>0.505</v>
      </c>
      <c r="W24" s="355"/>
    </row>
    <row r="25" spans="2:51" ht="25.5" customHeight="1" x14ac:dyDescent="0.25">
      <c r="B25" s="148" t="s">
        <v>154</v>
      </c>
      <c r="C25" s="149">
        <v>131</v>
      </c>
      <c r="D25" s="150">
        <v>489134.65</v>
      </c>
      <c r="E25" s="151">
        <v>5122581.0199999996</v>
      </c>
      <c r="F25" s="150">
        <v>198.2</v>
      </c>
      <c r="G25" s="150">
        <v>489134.65</v>
      </c>
      <c r="H25" s="150">
        <v>5122581.0199999996</v>
      </c>
      <c r="I25" s="150">
        <v>196.19</v>
      </c>
      <c r="J25" s="126">
        <v>2.0099999999999909</v>
      </c>
      <c r="K25" s="128">
        <v>2.25</v>
      </c>
      <c r="L25" s="134" t="s">
        <v>72</v>
      </c>
      <c r="M25" s="136">
        <v>0.2</v>
      </c>
      <c r="N25" s="132">
        <v>0.5</v>
      </c>
      <c r="O25" s="125" t="s">
        <v>11</v>
      </c>
      <c r="P25" s="136">
        <v>98</v>
      </c>
      <c r="Q25" s="136">
        <v>118.5</v>
      </c>
      <c r="R25" s="129">
        <v>9.8000000000000004E-2</v>
      </c>
      <c r="S25" s="129">
        <v>0.11849999999999999</v>
      </c>
      <c r="T25" s="140" t="s">
        <v>70</v>
      </c>
      <c r="U25" s="138">
        <v>0.24000000000000909</v>
      </c>
      <c r="V25" s="129">
        <v>0.68700000000000006</v>
      </c>
      <c r="W25" s="355"/>
    </row>
    <row r="26" spans="2:51" ht="25.5" customHeight="1" thickBot="1" x14ac:dyDescent="0.3">
      <c r="B26" s="155" t="s">
        <v>124</v>
      </c>
      <c r="C26" s="152">
        <v>131</v>
      </c>
      <c r="D26" s="153">
        <v>489138.53</v>
      </c>
      <c r="E26" s="154">
        <v>5122577.8099999996</v>
      </c>
      <c r="F26" s="153">
        <v>198.28</v>
      </c>
      <c r="G26" s="153">
        <v>489138.53</v>
      </c>
      <c r="H26" s="154">
        <v>5122577.8099999996</v>
      </c>
      <c r="I26" s="153" t="s">
        <v>16</v>
      </c>
      <c r="J26" s="142" t="s">
        <v>16</v>
      </c>
      <c r="K26" s="142" t="s">
        <v>16</v>
      </c>
      <c r="L26" s="144" t="s">
        <v>69</v>
      </c>
      <c r="M26" s="142">
        <v>1.6</v>
      </c>
      <c r="N26" s="143">
        <v>0.5</v>
      </c>
      <c r="O26" s="141" t="s">
        <v>11</v>
      </c>
      <c r="P26" s="352" t="s">
        <v>137</v>
      </c>
      <c r="Q26" s="352"/>
      <c r="R26" s="352"/>
      <c r="S26" s="352"/>
      <c r="T26" s="352"/>
      <c r="U26" s="352"/>
      <c r="V26" s="207" t="s">
        <v>16</v>
      </c>
      <c r="W26" s="356"/>
    </row>
    <row r="29" spans="2:51" ht="15.75" x14ac:dyDescent="0.25">
      <c r="B29" s="332" t="s">
        <v>107</v>
      </c>
      <c r="C29" s="332"/>
      <c r="D29" s="332"/>
      <c r="E29" s="332"/>
      <c r="F29" s="332"/>
      <c r="G29" s="332"/>
      <c r="H29" s="332"/>
      <c r="I29" s="332"/>
      <c r="J29" s="332"/>
      <c r="X29" s="332" t="s">
        <v>110</v>
      </c>
      <c r="Y29" s="332"/>
      <c r="Z29" s="332"/>
      <c r="AA29" s="332"/>
      <c r="AB29" s="332"/>
      <c r="AC29" s="332"/>
      <c r="AD29" s="332"/>
      <c r="AE29" s="332"/>
      <c r="AF29" s="332"/>
      <c r="AQ29" s="332" t="s">
        <v>230</v>
      </c>
      <c r="AR29" s="332"/>
      <c r="AS29" s="332"/>
      <c r="AT29" s="332"/>
      <c r="AU29" s="332"/>
      <c r="AV29" s="332"/>
      <c r="AW29" s="332"/>
      <c r="AX29" s="332"/>
      <c r="AY29" s="332"/>
    </row>
    <row r="30" spans="2:51" x14ac:dyDescent="0.25">
      <c r="B30" s="92"/>
      <c r="C30" s="92"/>
      <c r="D30" s="92"/>
      <c r="E30" s="92"/>
      <c r="F30" s="92"/>
      <c r="G30" s="92"/>
      <c r="H30" s="92"/>
      <c r="I30" s="92"/>
      <c r="J30" s="92"/>
    </row>
    <row r="31" spans="2:51" ht="15.75" x14ac:dyDescent="0.25">
      <c r="B31" s="332" t="s">
        <v>108</v>
      </c>
      <c r="C31" s="332"/>
      <c r="D31" s="332"/>
      <c r="E31" s="332"/>
      <c r="F31" s="332"/>
      <c r="G31" s="332"/>
      <c r="H31" s="332"/>
      <c r="I31" s="332"/>
      <c r="J31" s="332"/>
      <c r="X31" s="332" t="s">
        <v>111</v>
      </c>
      <c r="Y31" s="332"/>
      <c r="Z31" s="332"/>
      <c r="AA31" s="332"/>
      <c r="AB31" s="332"/>
      <c r="AC31" s="332"/>
      <c r="AD31" s="332"/>
      <c r="AE31" s="332"/>
      <c r="AQ31" s="332" t="s">
        <v>231</v>
      </c>
      <c r="AR31" s="332"/>
      <c r="AS31" s="332"/>
      <c r="AT31" s="332"/>
      <c r="AU31" s="332"/>
      <c r="AV31" s="332"/>
      <c r="AW31" s="332"/>
      <c r="AX31" s="332"/>
    </row>
    <row r="33" spans="2:52" ht="15.75" x14ac:dyDescent="0.25">
      <c r="B33" s="332" t="s">
        <v>109</v>
      </c>
      <c r="C33" s="332"/>
      <c r="D33" s="332"/>
      <c r="E33" s="332"/>
      <c r="F33" s="332"/>
      <c r="G33" s="332"/>
      <c r="H33" s="332"/>
      <c r="I33" s="332"/>
      <c r="J33" s="332"/>
      <c r="K33" s="332"/>
      <c r="X33" s="332" t="s">
        <v>112</v>
      </c>
      <c r="Y33" s="332"/>
      <c r="Z33" s="332"/>
      <c r="AA33" s="332"/>
      <c r="AB33" s="332"/>
      <c r="AC33" s="332"/>
      <c r="AD33" s="332"/>
      <c r="AE33" s="332"/>
      <c r="AF33" s="332"/>
      <c r="AG33" s="332"/>
      <c r="AQ33" s="332" t="s">
        <v>232</v>
      </c>
      <c r="AR33" s="332"/>
      <c r="AS33" s="332"/>
      <c r="AT33" s="332"/>
      <c r="AU33" s="332"/>
      <c r="AV33" s="332"/>
      <c r="AW33" s="332"/>
      <c r="AX33" s="332"/>
      <c r="AY33" s="332"/>
      <c r="AZ33" s="332"/>
    </row>
  </sheetData>
  <mergeCells count="17">
    <mergeCell ref="AQ29:AY29"/>
    <mergeCell ref="AQ31:AX31"/>
    <mergeCell ref="AQ33:AZ33"/>
    <mergeCell ref="W9:W17"/>
    <mergeCell ref="W18:W26"/>
    <mergeCell ref="X29:AF29"/>
    <mergeCell ref="P26:U26"/>
    <mergeCell ref="B6:B8"/>
    <mergeCell ref="D6:I6"/>
    <mergeCell ref="T6:U6"/>
    <mergeCell ref="T7:U7"/>
    <mergeCell ref="T8:U8"/>
    <mergeCell ref="B31:J31"/>
    <mergeCell ref="X31:AE31"/>
    <mergeCell ref="B33:K33"/>
    <mergeCell ref="X33:AG33"/>
    <mergeCell ref="B29:J29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Instantel_12-06-2014</vt:lpstr>
      <vt:lpstr>Ovis. kol. ekspl. o udalj.-14-0</vt:lpstr>
      <vt:lpstr>Ovis. kol. eksp. o proš.-14-0</vt:lpstr>
      <vt:lpstr>Instantel_12-06-2015</vt:lpstr>
      <vt:lpstr>Ovis. kol. ekspl. o udalj.-15-0</vt:lpstr>
      <vt:lpstr>Ovisn. kol. eksp. o proš.-15-0</vt:lpstr>
      <vt:lpstr>Instantel_20-07-2015</vt:lpstr>
      <vt:lpstr>Ovis. kol. ekspl. o udalj.-15-1</vt:lpstr>
      <vt:lpstr>Ovisn. kol. eksp. o proš.-15-1</vt:lpstr>
      <vt:lpstr>Instantel_31-08-2016</vt:lpstr>
      <vt:lpstr>Ovis. kol. ekspl. o udalj.-16</vt:lpstr>
      <vt:lpstr>Ovisn. kol. eksp. o proš.-16-1</vt:lpstr>
      <vt:lpstr>Vlažnost</vt:lpstr>
      <vt:lpstr>Karakteristike eksploziva</vt:lpstr>
      <vt:lpstr>Ovisn. kol. eksp. o proš.-Cerje</vt:lpstr>
      <vt:lpstr>Ovisn. kol. eksp. o proš.-Čret</vt:lpstr>
      <vt:lpstr>Proširenje MB</vt:lpstr>
      <vt:lpstr>Konačna obrada</vt:lpstr>
      <vt:lpstr>Instanteli_2014-2015-2016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Dell-GFV-19</dc:creator>
  <cp:lastModifiedBy>Karlo Leskovar</cp:lastModifiedBy>
  <dcterms:created xsi:type="dcterms:W3CDTF">2018-03-28T12:03:14Z</dcterms:created>
  <dcterms:modified xsi:type="dcterms:W3CDTF">2021-06-27T07:57:39Z</dcterms:modified>
</cp:coreProperties>
</file>