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Desktop\Git_repos\Fizyka\Our_Labs\Lab_8\"/>
    </mc:Choice>
  </mc:AlternateContent>
  <xr:revisionPtr revIDLastSave="0" documentId="13_ncr:1_{107AC3DB-5AF4-41DD-A6F1-56606FE874C0}" xr6:coauthVersionLast="47" xr6:coauthVersionMax="47" xr10:uidLastSave="{00000000-0000-0000-0000-000000000000}"/>
  <bookViews>
    <workbookView xWindow="0" yWindow="0" windowWidth="14400" windowHeight="15600" xr2:uid="{D77401B7-C84D-42A8-B38D-6A277E35496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8" i="1"/>
  <c r="L42" i="1"/>
  <c r="L44" i="1"/>
  <c r="L60" i="1"/>
  <c r="L58" i="1"/>
  <c r="D41" i="1"/>
  <c r="A44" i="1"/>
  <c r="C41" i="1"/>
  <c r="D26" i="1"/>
  <c r="D25" i="1"/>
  <c r="L59" i="1"/>
  <c r="H70" i="1"/>
  <c r="G70" i="1"/>
  <c r="E70" i="1"/>
  <c r="D70" i="1"/>
  <c r="G67" i="1"/>
  <c r="G68" i="1"/>
  <c r="H68" i="1"/>
  <c r="H67" i="1"/>
  <c r="D67" i="1"/>
  <c r="D68" i="1"/>
  <c r="C58" i="1"/>
  <c r="C59" i="1"/>
  <c r="C60" i="1"/>
  <c r="C61" i="1"/>
  <c r="C62" i="1"/>
  <c r="C63" i="1"/>
  <c r="C64" i="1"/>
  <c r="C65" i="1"/>
  <c r="C66" i="1"/>
  <c r="C67" i="1"/>
  <c r="C68" i="1"/>
  <c r="C57" i="1"/>
  <c r="C42" i="1"/>
  <c r="C43" i="1"/>
  <c r="C44" i="1"/>
  <c r="C45" i="1"/>
  <c r="C46" i="1"/>
  <c r="C47" i="1"/>
  <c r="C48" i="1"/>
  <c r="C49" i="1"/>
  <c r="C50" i="1"/>
  <c r="C51" i="1"/>
  <c r="D51" i="1" s="1"/>
  <c r="C52" i="1"/>
  <c r="D52" i="1" s="1"/>
  <c r="J27" i="1"/>
  <c r="I27" i="1"/>
  <c r="H27" i="1"/>
  <c r="G27" i="1"/>
  <c r="C27" i="1"/>
  <c r="C28" i="1"/>
  <c r="C29" i="1"/>
  <c r="C30" i="1"/>
  <c r="C31" i="1"/>
  <c r="C32" i="1"/>
  <c r="C33" i="1"/>
  <c r="C34" i="1"/>
  <c r="C35" i="1"/>
  <c r="C36" i="1"/>
  <c r="C26" i="1"/>
  <c r="C25" i="1"/>
  <c r="I7" i="1"/>
  <c r="E54" i="1"/>
  <c r="E38" i="1"/>
  <c r="D50" i="1"/>
  <c r="G52" i="1" l="1"/>
  <c r="H52" i="1"/>
  <c r="H51" i="1"/>
  <c r="G51" i="1"/>
  <c r="D35" i="1" l="1"/>
  <c r="G35" i="1" s="1"/>
  <c r="D36" i="1"/>
  <c r="G36" i="1" s="1"/>
  <c r="D27" i="1"/>
  <c r="E14" i="1"/>
  <c r="E15" i="1"/>
  <c r="I14" i="1"/>
  <c r="I15" i="1"/>
  <c r="G14" i="1"/>
  <c r="G15" i="1"/>
  <c r="E20" i="1"/>
  <c r="F20" i="1" s="1"/>
  <c r="H20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H65" i="1" s="1"/>
  <c r="D66" i="1"/>
  <c r="G66" i="1" s="1"/>
  <c r="D57" i="1"/>
  <c r="G57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G50" i="1"/>
  <c r="D54" i="1"/>
  <c r="H36" i="1" l="1"/>
  <c r="H35" i="1"/>
  <c r="I20" i="1"/>
  <c r="J20" i="1" s="1"/>
  <c r="H42" i="1"/>
  <c r="H66" i="1"/>
  <c r="G65" i="1"/>
  <c r="H41" i="1"/>
  <c r="H57" i="1"/>
  <c r="H64" i="1"/>
  <c r="H50" i="1"/>
  <c r="H63" i="1"/>
  <c r="H49" i="1"/>
  <c r="H62" i="1"/>
  <c r="H48" i="1"/>
  <c r="H61" i="1"/>
  <c r="H47" i="1"/>
  <c r="H60" i="1"/>
  <c r="H46" i="1"/>
  <c r="H59" i="1"/>
  <c r="G41" i="1"/>
  <c r="G54" i="1" s="1"/>
  <c r="H45" i="1"/>
  <c r="H58" i="1"/>
  <c r="H44" i="1"/>
  <c r="H43" i="1"/>
  <c r="H54" i="1" l="1"/>
  <c r="L43" i="1" s="1"/>
  <c r="D28" i="1"/>
  <c r="D29" i="1"/>
  <c r="D30" i="1"/>
  <c r="D31" i="1"/>
  <c r="D32" i="1"/>
  <c r="D33" i="1"/>
  <c r="D34" i="1"/>
  <c r="I5" i="1"/>
  <c r="I6" i="1"/>
  <c r="I8" i="1"/>
  <c r="I9" i="1"/>
  <c r="I10" i="1"/>
  <c r="I11" i="1"/>
  <c r="I12" i="1"/>
  <c r="I13" i="1"/>
  <c r="I4" i="1"/>
  <c r="G5" i="1"/>
  <c r="G6" i="1"/>
  <c r="G7" i="1"/>
  <c r="G8" i="1"/>
  <c r="G9" i="1"/>
  <c r="G10" i="1"/>
  <c r="G11" i="1"/>
  <c r="G12" i="1"/>
  <c r="G13" i="1"/>
  <c r="G4" i="1"/>
  <c r="E5" i="1"/>
  <c r="E6" i="1"/>
  <c r="E7" i="1"/>
  <c r="E8" i="1"/>
  <c r="E9" i="1"/>
  <c r="E10" i="1"/>
  <c r="E11" i="1"/>
  <c r="E12" i="1"/>
  <c r="E13" i="1"/>
  <c r="E4" i="1"/>
  <c r="E21" i="1"/>
  <c r="F21" i="1" s="1"/>
  <c r="H21" i="1" s="1"/>
  <c r="I21" i="1" s="1"/>
  <c r="E22" i="1"/>
  <c r="F22" i="1" s="1"/>
  <c r="H22" i="1" s="1"/>
  <c r="I22" i="1" s="1"/>
  <c r="L41" i="1" l="1"/>
  <c r="I52" i="1" s="1"/>
  <c r="J52" i="1" s="1"/>
  <c r="H25" i="1"/>
  <c r="D38" i="1"/>
  <c r="I44" i="1"/>
  <c r="J44" i="1" s="1"/>
  <c r="G34" i="1"/>
  <c r="H34" i="1"/>
  <c r="G31" i="1"/>
  <c r="H31" i="1"/>
  <c r="G29" i="1"/>
  <c r="H29" i="1"/>
  <c r="G28" i="1"/>
  <c r="H28" i="1"/>
  <c r="G33" i="1"/>
  <c r="H33" i="1"/>
  <c r="G32" i="1"/>
  <c r="H32" i="1"/>
  <c r="G26" i="1"/>
  <c r="H26" i="1"/>
  <c r="G30" i="1"/>
  <c r="H30" i="1"/>
  <c r="G25" i="1"/>
  <c r="J21" i="1"/>
  <c r="J22" i="1"/>
  <c r="I51" i="1" l="1"/>
  <c r="J51" i="1" s="1"/>
  <c r="G38" i="1"/>
  <c r="H38" i="1"/>
  <c r="L27" i="1"/>
  <c r="L25" i="1"/>
  <c r="I43" i="1"/>
  <c r="J43" i="1" s="1"/>
  <c r="I50" i="1"/>
  <c r="J50" i="1" s="1"/>
  <c r="I46" i="1"/>
  <c r="J46" i="1" s="1"/>
  <c r="I42" i="1"/>
  <c r="J42" i="1" s="1"/>
  <c r="I45" i="1"/>
  <c r="J45" i="1" s="1"/>
  <c r="I48" i="1"/>
  <c r="J48" i="1" s="1"/>
  <c r="I47" i="1"/>
  <c r="J47" i="1" s="1"/>
  <c r="I41" i="1"/>
  <c r="J41" i="1" s="1"/>
  <c r="I49" i="1"/>
  <c r="J49" i="1" s="1"/>
  <c r="I35" i="1" l="1"/>
  <c r="I36" i="1"/>
  <c r="J54" i="1"/>
  <c r="I26" i="1"/>
  <c r="J35" i="1" l="1"/>
  <c r="J36" i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25" i="1"/>
  <c r="J25" i="1" s="1"/>
  <c r="J26" i="1"/>
  <c r="J38" i="1" l="1"/>
  <c r="L57" i="1" l="1"/>
  <c r="I68" i="1" s="1"/>
  <c r="J68" i="1" s="1"/>
  <c r="I57" i="1" l="1"/>
  <c r="J57" i="1" s="1"/>
  <c r="I64" i="1"/>
  <c r="J64" i="1" s="1"/>
  <c r="I60" i="1"/>
  <c r="J60" i="1" s="1"/>
  <c r="I63" i="1"/>
  <c r="J63" i="1" s="1"/>
  <c r="I58" i="1"/>
  <c r="J58" i="1" s="1"/>
  <c r="I61" i="1"/>
  <c r="J61" i="1" s="1"/>
  <c r="I59" i="1"/>
  <c r="J59" i="1" s="1"/>
  <c r="I67" i="1"/>
  <c r="J67" i="1" s="1"/>
  <c r="I65" i="1"/>
  <c r="J65" i="1" s="1"/>
  <c r="I66" i="1"/>
  <c r="J66" i="1" s="1"/>
  <c r="I62" i="1"/>
  <c r="J62" i="1" s="1"/>
  <c r="J70" i="1" l="1"/>
</calcChain>
</file>

<file path=xl/sharedStrings.xml><?xml version="1.0" encoding="utf-8"?>
<sst xmlns="http://schemas.openxmlformats.org/spreadsheetml/2006/main" count="69" uniqueCount="33">
  <si>
    <t>U[kV]</t>
  </si>
  <si>
    <t>L=40mm</t>
  </si>
  <si>
    <t>Pomiary</t>
  </si>
  <si>
    <t>nr</t>
  </si>
  <si>
    <t>Z[mm]</t>
  </si>
  <si>
    <t>L1[mm]</t>
  </si>
  <si>
    <t>L3[mm]</t>
  </si>
  <si>
    <t>L2[mm]</t>
  </si>
  <si>
    <t>A[mm]*</t>
  </si>
  <si>
    <t>45[°]</t>
  </si>
  <si>
    <t xml:space="preserve"> β+45[°]</t>
  </si>
  <si>
    <t>R[mm]</t>
  </si>
  <si>
    <t>H[mm]</t>
  </si>
  <si>
    <t>k [T/A]</t>
  </si>
  <si>
    <t>B[mT]</t>
  </si>
  <si>
    <t>b</t>
  </si>
  <si>
    <t>U [kV]</t>
  </si>
  <si>
    <t>r[mm]</t>
  </si>
  <si>
    <t>b[mT]</t>
  </si>
  <si>
    <t>suma</t>
  </si>
  <si>
    <t>Nachylenie prostej</t>
  </si>
  <si>
    <t>a</t>
  </si>
  <si>
    <t>u(a)</t>
  </si>
  <si>
    <t>u(b)</t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</si>
  <si>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H</t>
    </r>
    <r>
      <rPr>
        <sz val="11"/>
        <color theme="1"/>
        <rFont val="Calibri"/>
        <family val="2"/>
        <charset val="238"/>
        <scheme val="minor"/>
      </rPr>
      <t>[A]</t>
    </r>
  </si>
  <si>
    <r>
      <t xml:space="preserve"> β[</t>
    </r>
    <r>
      <rPr>
        <sz val="11"/>
        <color theme="1"/>
        <rFont val="Calibri"/>
        <family val="2"/>
        <charset val="238"/>
      </rPr>
      <t>°]</t>
    </r>
  </si>
  <si>
    <r>
      <t>r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</rPr>
      <t>×</t>
    </r>
    <r>
      <rPr>
        <sz val="11"/>
        <color theme="1"/>
        <rFont val="Calibri"/>
        <family val="2"/>
        <charset val="238"/>
        <scheme val="minor"/>
      </rPr>
      <t>B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</si>
  <si>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(r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</rPr>
      <t>×</t>
    </r>
    <r>
      <rPr>
        <sz val="11"/>
        <color theme="1"/>
        <rFont val="Calibri"/>
        <family val="2"/>
        <charset val="238"/>
        <scheme val="minor"/>
      </rPr>
      <t>B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</si>
  <si>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U×r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</rPr>
      <t>×</t>
    </r>
    <r>
      <rPr>
        <sz val="11"/>
        <color theme="1"/>
        <rFont val="Calibri"/>
        <family val="2"/>
        <charset val="238"/>
        <scheme val="minor"/>
      </rPr>
      <t>B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</si>
  <si>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</si>
  <si>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E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</si>
  <si>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L=35mm</t>
  </si>
  <si>
    <t>L=30mm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</si>
</sst>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/>
    <xf numFmtId="0" fontId="0" fillId="2" borderId="1" xfId="0" applyFill="1" applyBorder="1"/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 = </a:t>
            </a:r>
            <a:r>
              <a:rPr lang="en-GB"/>
              <a:t>141</a:t>
            </a:r>
            <a:r>
              <a:rPr lang="pl-PL"/>
              <a:t>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Arkusz1!$E$24</c:f>
              <c:strCache>
                <c:ptCount val="1"/>
                <c:pt idx="0">
                  <c:v>U [kV]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Arkusz1!$D$25:$D$36</c:f>
              <c:numCache>
                <c:formatCode>0.0000</c:formatCode>
                <c:ptCount val="12"/>
                <c:pt idx="0">
                  <c:v>4.8031668348769839E-2</c:v>
                </c:pt>
                <c:pt idx="1">
                  <c:v>5.3101689804980028E-2</c:v>
                </c:pt>
                <c:pt idx="2">
                  <c:v>5.795295826108824E-2</c:v>
                </c:pt>
                <c:pt idx="3">
                  <c:v>6.0096978050000041E-2</c:v>
                </c:pt>
                <c:pt idx="4">
                  <c:v>6.3016248855756851E-2</c:v>
                </c:pt>
                <c:pt idx="5">
                  <c:v>6.7780016111824257E-2</c:v>
                </c:pt>
                <c:pt idx="6">
                  <c:v>7.0097115197520057E-2</c:v>
                </c:pt>
                <c:pt idx="7">
                  <c:v>7.7009710000743248E-2</c:v>
                </c:pt>
                <c:pt idx="8">
                  <c:v>8.1145584030144241E-2</c:v>
                </c:pt>
                <c:pt idx="9">
                  <c:v>8.3112678315676841E-2</c:v>
                </c:pt>
                <c:pt idx="10">
                  <c:v>8.9207891728582234E-2</c:v>
                </c:pt>
                <c:pt idx="11">
                  <c:v>9.1559234553146754E-2</c:v>
                </c:pt>
              </c:numCache>
            </c:numRef>
          </c:xVal>
          <c:yVal>
            <c:numRef>
              <c:f>Arkusz1!$E$25:$E$36</c:f>
              <c:numCache>
                <c:formatCode>General</c:formatCode>
                <c:ptCount val="12"/>
                <c:pt idx="0">
                  <c:v>2.4</c:v>
                </c:pt>
                <c:pt idx="1">
                  <c:v>2.6</c:v>
                </c:pt>
                <c:pt idx="2">
                  <c:v>2.8</c:v>
                </c:pt>
                <c:pt idx="3">
                  <c:v>3</c:v>
                </c:pt>
                <c:pt idx="4">
                  <c:v>3.2</c:v>
                </c:pt>
                <c:pt idx="5">
                  <c:v>3.4</c:v>
                </c:pt>
                <c:pt idx="6">
                  <c:v>3.6</c:v>
                </c:pt>
                <c:pt idx="7">
                  <c:v>3.8</c:v>
                </c:pt>
                <c:pt idx="8">
                  <c:v>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F-4E19-B9A6-89947E1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89848"/>
        <c:axId val="560693448"/>
      </c:scatterChart>
      <c:valAx>
        <c:axId val="560689848"/>
        <c:scaling>
          <c:orientation val="minMax"/>
          <c:max val="9.5000000000000029E-2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3448"/>
        <c:crosses val="autoZero"/>
        <c:crossBetween val="midCat"/>
        <c:majorUnit val="1.0000000000000002E-2"/>
      </c:valAx>
      <c:valAx>
        <c:axId val="5606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8984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 =</a:t>
            </a:r>
            <a:r>
              <a:rPr lang="en-GB" baseline="0"/>
              <a:t> 120</a:t>
            </a:r>
            <a:r>
              <a:rPr lang="pl-PL"/>
              <a:t>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16146016472534E-2"/>
          <c:y val="0.20230911987245814"/>
          <c:w val="0.86657141102993296"/>
          <c:h val="0.67115485628559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Arkusz1!$E$40</c:f>
              <c:strCache>
                <c:ptCount val="1"/>
                <c:pt idx="0">
                  <c:v>U [kV]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Arkusz1!$D$41:$D$50</c:f>
              <c:numCache>
                <c:formatCode>0.0000</c:formatCode>
                <c:ptCount val="10"/>
                <c:pt idx="0">
                  <c:v>4.8069140016523543E-2</c:v>
                </c:pt>
                <c:pt idx="1">
                  <c:v>5.0283170380984475E-2</c:v>
                </c:pt>
                <c:pt idx="2">
                  <c:v>5.623346352512161E-2</c:v>
                </c:pt>
                <c:pt idx="3">
                  <c:v>5.882774910461698E-2</c:v>
                </c:pt>
                <c:pt idx="4">
                  <c:v>6.2724629471708732E-2</c:v>
                </c:pt>
                <c:pt idx="5">
                  <c:v>6.5250202570380875E-2</c:v>
                </c:pt>
                <c:pt idx="6">
                  <c:v>6.8695172893569592E-2</c:v>
                </c:pt>
                <c:pt idx="7">
                  <c:v>7.5165050086652307E-2</c:v>
                </c:pt>
                <c:pt idx="8">
                  <c:v>7.7695296326337621E-2</c:v>
                </c:pt>
                <c:pt idx="9">
                  <c:v>8.0976187476175118E-2</c:v>
                </c:pt>
              </c:numCache>
            </c:numRef>
          </c:xVal>
          <c:yVal>
            <c:numRef>
              <c:f>Arkusz1!$E$41:$E$50</c:f>
              <c:numCache>
                <c:formatCode>General</c:formatCode>
                <c:ptCount val="10"/>
                <c:pt idx="0">
                  <c:v>2.4</c:v>
                </c:pt>
                <c:pt idx="1">
                  <c:v>2.6</c:v>
                </c:pt>
                <c:pt idx="2">
                  <c:v>2.8</c:v>
                </c:pt>
                <c:pt idx="3">
                  <c:v>3</c:v>
                </c:pt>
                <c:pt idx="4">
                  <c:v>3.2</c:v>
                </c:pt>
                <c:pt idx="5">
                  <c:v>3.4</c:v>
                </c:pt>
                <c:pt idx="6">
                  <c:v>3.6</c:v>
                </c:pt>
                <c:pt idx="7">
                  <c:v>3.8</c:v>
                </c:pt>
                <c:pt idx="8">
                  <c:v>4</c:v>
                </c:pt>
                <c:pt idx="9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D-44F6-9213-1E6317AE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61680"/>
        <c:axId val="572364920"/>
      </c:scatterChart>
      <c:valAx>
        <c:axId val="572361680"/>
        <c:scaling>
          <c:orientation val="minMax"/>
          <c:max val="9.0000000000000024E-2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4920"/>
        <c:crosses val="autoZero"/>
        <c:crossBetween val="midCat"/>
        <c:majorUnit val="1.0000000000000002E-2"/>
      </c:valAx>
      <c:valAx>
        <c:axId val="57236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 = </a:t>
            </a:r>
            <a:r>
              <a:rPr lang="en-GB"/>
              <a:t>103</a:t>
            </a:r>
            <a:r>
              <a:rPr lang="pl-PL"/>
              <a:t>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Arkusz1!$E$56</c:f>
              <c:strCache>
                <c:ptCount val="1"/>
                <c:pt idx="0">
                  <c:v>U [kV]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Arkusz1!$D$57:$D$66</c:f>
              <c:numCache>
                <c:formatCode>0.0000</c:formatCode>
                <c:ptCount val="10"/>
                <c:pt idx="0">
                  <c:v>4.5294930623297674E-2</c:v>
                </c:pt>
                <c:pt idx="1">
                  <c:v>5.0129360110485979E-2</c:v>
                </c:pt>
                <c:pt idx="2">
                  <c:v>5.5544997352339052E-2</c:v>
                </c:pt>
                <c:pt idx="3">
                  <c:v>5.8962366335448983E-2</c:v>
                </c:pt>
                <c:pt idx="4">
                  <c:v>6.123835958095377E-2</c:v>
                </c:pt>
                <c:pt idx="5">
                  <c:v>6.4460887526519239E-2</c:v>
                </c:pt>
                <c:pt idx="6">
                  <c:v>6.8138384596403243E-2</c:v>
                </c:pt>
                <c:pt idx="7">
                  <c:v>7.2109545874052217E-2</c:v>
                </c:pt>
                <c:pt idx="8">
                  <c:v>7.6193174295100544E-2</c:v>
                </c:pt>
                <c:pt idx="9">
                  <c:v>7.9581342625332438E-2</c:v>
                </c:pt>
              </c:numCache>
            </c:numRef>
          </c:xVal>
          <c:yVal>
            <c:numRef>
              <c:f>Arkusz1!$E$57:$E$66</c:f>
              <c:numCache>
                <c:formatCode>General</c:formatCode>
                <c:ptCount val="10"/>
                <c:pt idx="0">
                  <c:v>2.4</c:v>
                </c:pt>
                <c:pt idx="1">
                  <c:v>2.6</c:v>
                </c:pt>
                <c:pt idx="2">
                  <c:v>2.8</c:v>
                </c:pt>
                <c:pt idx="3">
                  <c:v>3</c:v>
                </c:pt>
                <c:pt idx="4">
                  <c:v>3.2</c:v>
                </c:pt>
                <c:pt idx="5">
                  <c:v>3.4</c:v>
                </c:pt>
                <c:pt idx="6">
                  <c:v>3.6</c:v>
                </c:pt>
                <c:pt idx="7">
                  <c:v>3.8</c:v>
                </c:pt>
                <c:pt idx="8">
                  <c:v>4</c:v>
                </c:pt>
                <c:pt idx="9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7-4705-B710-B97154D5C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60960"/>
        <c:axId val="572356640"/>
      </c:scatterChart>
      <c:valAx>
        <c:axId val="572360960"/>
        <c:scaling>
          <c:orientation val="minMax"/>
          <c:max val="9.0000000000000024E-2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56640"/>
        <c:crosses val="autoZero"/>
        <c:crossBetween val="midCat"/>
        <c:majorUnit val="1.0000000000000002E-2"/>
      </c:valAx>
      <c:valAx>
        <c:axId val="5723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23</xdr:row>
      <xdr:rowOff>0</xdr:rowOff>
    </xdr:from>
    <xdr:to>
      <xdr:col>20</xdr:col>
      <xdr:colOff>5290</xdr:colOff>
      <xdr:row>35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A56141-CB72-9A69-00A1-B74A25305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12699</xdr:colOff>
      <xdr:row>36</xdr:row>
      <xdr:rowOff>0</xdr:rowOff>
    </xdr:from>
    <xdr:to>
      <xdr:col>20</xdr:col>
      <xdr:colOff>5290</xdr:colOff>
      <xdr:row>48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40C745B-FFE7-818D-68FC-05DAE5CA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12699</xdr:colOff>
      <xdr:row>49</xdr:row>
      <xdr:rowOff>0</xdr:rowOff>
    </xdr:from>
    <xdr:to>
      <xdr:col>20</xdr:col>
      <xdr:colOff>5290</xdr:colOff>
      <xdr:row>61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69AFA40-39D6-B995-0B37-834CBE1FD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0290-9560-4B13-B0F0-95502C089148}">
  <dimension ref="A2:L70"/>
  <sheetViews>
    <sheetView tabSelected="1" topLeftCell="A25" zoomScaleNormal="100" workbookViewId="0">
      <selection activeCell="L58" sqref="L58"/>
    </sheetView>
  </sheetViews>
  <sheetFormatPr defaultRowHeight="15" x14ac:dyDescent="0.25"/>
  <cols>
    <col min="2" max="3" width="9.5703125" bestFit="1" customWidth="1"/>
    <col min="4" max="4" width="9.5703125" style="7" bestFit="1" customWidth="1"/>
    <col min="5" max="5" width="9.5703125" bestFit="1" customWidth="1"/>
    <col min="7" max="7" width="9.28515625" customWidth="1"/>
    <col min="8" max="9" width="9.140625" customWidth="1"/>
    <col min="11" max="12" width="9.28515625" customWidth="1"/>
    <col min="15" max="15" width="9.140625" customWidth="1"/>
    <col min="16" max="16" width="9.28515625" customWidth="1"/>
  </cols>
  <sheetData>
    <row r="2" spans="2:10" ht="18" x14ac:dyDescent="0.25">
      <c r="B2" s="10" t="s">
        <v>2</v>
      </c>
      <c r="C2" s="10" t="s">
        <v>0</v>
      </c>
      <c r="D2" s="14" t="s">
        <v>24</v>
      </c>
      <c r="E2" s="10" t="s">
        <v>14</v>
      </c>
      <c r="F2" s="10" t="s">
        <v>24</v>
      </c>
      <c r="G2" s="10" t="s">
        <v>14</v>
      </c>
      <c r="H2" s="10" t="s">
        <v>24</v>
      </c>
      <c r="I2" s="10" t="s">
        <v>14</v>
      </c>
      <c r="J2" t="s">
        <v>13</v>
      </c>
    </row>
    <row r="3" spans="2:10" x14ac:dyDescent="0.25">
      <c r="B3" s="11" t="s">
        <v>3</v>
      </c>
      <c r="C3" s="10"/>
      <c r="D3" s="14" t="s">
        <v>1</v>
      </c>
      <c r="E3" s="9"/>
      <c r="F3" s="10" t="s">
        <v>31</v>
      </c>
      <c r="G3" s="9"/>
      <c r="H3" s="10" t="s">
        <v>32</v>
      </c>
      <c r="I3" s="9"/>
      <c r="J3">
        <v>3.4669000000000002E-3</v>
      </c>
    </row>
    <row r="4" spans="2:10" x14ac:dyDescent="0.25">
      <c r="B4" s="11">
        <v>1</v>
      </c>
      <c r="C4" s="13">
        <v>2.4</v>
      </c>
      <c r="D4" s="15">
        <v>0.44700000000000001</v>
      </c>
      <c r="E4" s="9">
        <f t="shared" ref="E4:E15" si="0">J$3*D4*1000</f>
        <v>1.5497043000000001</v>
      </c>
      <c r="F4" s="9">
        <v>0.52700000000000002</v>
      </c>
      <c r="G4" s="9">
        <f t="shared" ref="G4:G15" si="1">J$3*F4*1000</f>
        <v>1.8270563000000002</v>
      </c>
      <c r="H4" s="9">
        <v>0.59599999999999997</v>
      </c>
      <c r="I4" s="12">
        <f t="shared" ref="I4:I15" si="2">J$3*H4*1000</f>
        <v>2.0662724000000003</v>
      </c>
    </row>
    <row r="5" spans="2:10" x14ac:dyDescent="0.25">
      <c r="B5" s="11">
        <v>2</v>
      </c>
      <c r="C5" s="13">
        <v>2.6</v>
      </c>
      <c r="D5" s="15">
        <v>0.47</v>
      </c>
      <c r="E5" s="9">
        <f t="shared" si="0"/>
        <v>1.629443</v>
      </c>
      <c r="F5" s="9">
        <v>0.53900000000000003</v>
      </c>
      <c r="G5" s="9">
        <f t="shared" si="1"/>
        <v>1.8686591000000001</v>
      </c>
      <c r="H5" s="9">
        <v>0.627</v>
      </c>
      <c r="I5" s="12">
        <f t="shared" si="2"/>
        <v>2.1737462999999999</v>
      </c>
    </row>
    <row r="6" spans="2:10" x14ac:dyDescent="0.25">
      <c r="B6" s="11">
        <v>3</v>
      </c>
      <c r="C6" s="13">
        <v>2.8</v>
      </c>
      <c r="D6" s="15">
        <v>0.49099999999999999</v>
      </c>
      <c r="E6" s="9">
        <f t="shared" si="0"/>
        <v>1.7022479000000001</v>
      </c>
      <c r="F6" s="9">
        <v>0.56999999999999995</v>
      </c>
      <c r="G6" s="9">
        <f t="shared" si="1"/>
        <v>1.9761330000000001</v>
      </c>
      <c r="H6" s="9">
        <v>0.66</v>
      </c>
      <c r="I6" s="12">
        <f t="shared" si="2"/>
        <v>2.288154</v>
      </c>
    </row>
    <row r="7" spans="2:10" x14ac:dyDescent="0.25">
      <c r="B7" s="11">
        <v>4</v>
      </c>
      <c r="C7" s="13">
        <v>3</v>
      </c>
      <c r="D7" s="15">
        <v>0.5</v>
      </c>
      <c r="E7" s="9">
        <f t="shared" si="0"/>
        <v>1.7334500000000002</v>
      </c>
      <c r="F7" s="9">
        <v>0.58299999999999996</v>
      </c>
      <c r="G7" s="9">
        <f t="shared" si="1"/>
        <v>2.0212026999999999</v>
      </c>
      <c r="H7" s="9">
        <v>0.68</v>
      </c>
      <c r="I7" s="12">
        <f>J$3*H7*1000</f>
        <v>2.3574920000000001</v>
      </c>
    </row>
    <row r="8" spans="2:10" x14ac:dyDescent="0.25">
      <c r="B8" s="11">
        <v>5</v>
      </c>
      <c r="C8" s="13">
        <v>3.2</v>
      </c>
      <c r="D8" s="15">
        <v>0.51200000000000001</v>
      </c>
      <c r="E8" s="9">
        <f t="shared" si="0"/>
        <v>1.7750528000000001</v>
      </c>
      <c r="F8" s="9">
        <v>0.60199999999999998</v>
      </c>
      <c r="G8" s="9">
        <f t="shared" si="1"/>
        <v>2.0870737999999998</v>
      </c>
      <c r="H8" s="9">
        <v>0.69299999999999995</v>
      </c>
      <c r="I8" s="12">
        <f t="shared" si="2"/>
        <v>2.4025616999999997</v>
      </c>
    </row>
    <row r="9" spans="2:10" x14ac:dyDescent="0.25">
      <c r="B9" s="11">
        <v>6</v>
      </c>
      <c r="C9" s="13">
        <v>3.4</v>
      </c>
      <c r="D9" s="15">
        <v>0.53100000000000003</v>
      </c>
      <c r="E9" s="9">
        <f t="shared" si="0"/>
        <v>1.8409239000000002</v>
      </c>
      <c r="F9" s="9">
        <v>0.61399999999999999</v>
      </c>
      <c r="G9" s="9">
        <f t="shared" si="1"/>
        <v>2.1286765999999999</v>
      </c>
      <c r="H9" s="9">
        <v>0.71099999999999997</v>
      </c>
      <c r="I9" s="12">
        <f t="shared" si="2"/>
        <v>2.4649658999999997</v>
      </c>
    </row>
    <row r="10" spans="2:10" x14ac:dyDescent="0.25">
      <c r="B10" s="11">
        <v>7</v>
      </c>
      <c r="C10" s="13">
        <v>3.6</v>
      </c>
      <c r="D10" s="15">
        <v>0.54</v>
      </c>
      <c r="E10" s="9">
        <f t="shared" si="0"/>
        <v>1.8721260000000002</v>
      </c>
      <c r="F10" s="9">
        <v>0.63</v>
      </c>
      <c r="G10" s="9">
        <f t="shared" si="1"/>
        <v>2.1841469999999998</v>
      </c>
      <c r="H10" s="9">
        <v>0.73099999999999998</v>
      </c>
      <c r="I10" s="12">
        <f t="shared" si="2"/>
        <v>2.5343039000000003</v>
      </c>
    </row>
    <row r="11" spans="2:10" x14ac:dyDescent="0.25">
      <c r="B11" s="11">
        <v>8</v>
      </c>
      <c r="C11" s="13">
        <v>3.8</v>
      </c>
      <c r="D11" s="15">
        <v>0.56599999999999995</v>
      </c>
      <c r="E11" s="9">
        <f t="shared" si="0"/>
        <v>1.9622654000000002</v>
      </c>
      <c r="F11" s="9">
        <v>0.65900000000000003</v>
      </c>
      <c r="G11" s="9">
        <f t="shared" si="1"/>
        <v>2.2846871000000002</v>
      </c>
      <c r="H11" s="9">
        <v>0.752</v>
      </c>
      <c r="I11" s="12">
        <f t="shared" si="2"/>
        <v>2.6071088000000002</v>
      </c>
    </row>
    <row r="12" spans="2:10" x14ac:dyDescent="0.25">
      <c r="B12" s="11">
        <v>9</v>
      </c>
      <c r="C12" s="13">
        <v>4</v>
      </c>
      <c r="D12" s="15">
        <v>0.58099999999999996</v>
      </c>
      <c r="E12" s="9">
        <f t="shared" si="0"/>
        <v>2.0142688999999998</v>
      </c>
      <c r="F12" s="9">
        <v>0.67</v>
      </c>
      <c r="G12" s="9">
        <f t="shared" si="1"/>
        <v>2.3228230000000005</v>
      </c>
      <c r="H12" s="9">
        <v>0.77300000000000002</v>
      </c>
      <c r="I12" s="12">
        <f t="shared" si="2"/>
        <v>2.6799137000000002</v>
      </c>
    </row>
    <row r="13" spans="2:10" x14ac:dyDescent="0.25">
      <c r="B13" s="11">
        <v>10</v>
      </c>
      <c r="C13" s="13">
        <v>4.2</v>
      </c>
      <c r="D13" s="15">
        <v>0.58799999999999997</v>
      </c>
      <c r="E13" s="9">
        <f t="shared" si="0"/>
        <v>2.0385371999999999</v>
      </c>
      <c r="F13" s="9">
        <v>0.68400000000000005</v>
      </c>
      <c r="G13" s="9">
        <f t="shared" si="1"/>
        <v>2.3713596000000003</v>
      </c>
      <c r="H13" s="9">
        <v>0.79</v>
      </c>
      <c r="I13" s="12">
        <f t="shared" si="2"/>
        <v>2.7388510000000004</v>
      </c>
    </row>
    <row r="14" spans="2:10" x14ac:dyDescent="0.25">
      <c r="B14" s="11">
        <v>11</v>
      </c>
      <c r="C14" s="13">
        <v>4.4000000000000004</v>
      </c>
      <c r="D14" s="15">
        <v>0.61099999999999999</v>
      </c>
      <c r="E14" s="9">
        <f t="shared" si="0"/>
        <v>2.1182759</v>
      </c>
      <c r="F14" s="9">
        <v>0.71</v>
      </c>
      <c r="G14" s="9">
        <f t="shared" si="1"/>
        <v>2.4614989999999999</v>
      </c>
      <c r="H14" s="9">
        <v>0.80600000000000005</v>
      </c>
      <c r="I14" s="12">
        <f t="shared" si="2"/>
        <v>2.7943214000000003</v>
      </c>
    </row>
    <row r="15" spans="2:10" x14ac:dyDescent="0.25">
      <c r="B15" s="11">
        <v>12</v>
      </c>
      <c r="C15" s="13">
        <v>4.5999999999999996</v>
      </c>
      <c r="D15" s="15">
        <v>0.61899999999999999</v>
      </c>
      <c r="E15" s="9">
        <f t="shared" si="0"/>
        <v>2.1460111000000004</v>
      </c>
      <c r="F15" s="9">
        <v>0.71799999999999997</v>
      </c>
      <c r="G15" s="9">
        <f t="shared" si="1"/>
        <v>2.4892341999999998</v>
      </c>
      <c r="H15" s="9">
        <v>0.82099999999999995</v>
      </c>
      <c r="I15" s="12">
        <f t="shared" si="2"/>
        <v>2.8463248999999999</v>
      </c>
    </row>
    <row r="19" spans="1:12" x14ac:dyDescent="0.25">
      <c r="D19" s="7" t="s">
        <v>8</v>
      </c>
      <c r="E19" t="s">
        <v>4</v>
      </c>
      <c r="F19" t="s">
        <v>25</v>
      </c>
      <c r="G19" t="s">
        <v>9</v>
      </c>
      <c r="H19" t="s">
        <v>10</v>
      </c>
      <c r="I19" t="s">
        <v>12</v>
      </c>
      <c r="J19" t="s">
        <v>11</v>
      </c>
    </row>
    <row r="20" spans="1:12" x14ac:dyDescent="0.25">
      <c r="B20" t="s">
        <v>5</v>
      </c>
      <c r="C20" s="3">
        <v>40</v>
      </c>
      <c r="D20" s="16">
        <v>80</v>
      </c>
      <c r="E20" s="4">
        <f>SQRT(C20^2+D20^2)</f>
        <v>89.442719099991592</v>
      </c>
      <c r="F20" s="4">
        <f>DEGREES(ACOS(D20/E20))</f>
        <v>26.565051177077994</v>
      </c>
      <c r="G20">
        <v>45</v>
      </c>
      <c r="H20" s="4">
        <f>F20+G20</f>
        <v>71.56505117707799</v>
      </c>
      <c r="I20" s="4">
        <f>(E20/2)*TAN(RADIANS(H20))</f>
        <v>134.1640786499874</v>
      </c>
      <c r="J20" s="4">
        <f>SQRT((E20/2)^2+I20^2)</f>
        <v>141.42135623730954</v>
      </c>
    </row>
    <row r="21" spans="1:12" x14ac:dyDescent="0.25">
      <c r="B21" t="s">
        <v>7</v>
      </c>
      <c r="C21" s="3">
        <v>35</v>
      </c>
      <c r="D21" s="16">
        <v>80</v>
      </c>
      <c r="E21" s="4">
        <f t="shared" ref="E21:E22" si="3">SQRT(C21^2+D21^2)</f>
        <v>87.321245982864909</v>
      </c>
      <c r="F21" s="4">
        <f t="shared" ref="F21:F22" si="4">DEGREES(ACOS(D21/E21))</f>
        <v>23.629377730656827</v>
      </c>
      <c r="G21">
        <v>45</v>
      </c>
      <c r="H21" s="4">
        <f t="shared" ref="H21:H22" si="5">F21+G21</f>
        <v>68.629377730656827</v>
      </c>
      <c r="I21" s="4">
        <f t="shared" ref="I21:I22" si="6">(E21/2)*TAN(RADIANS(H21))</f>
        <v>111.57714764477188</v>
      </c>
      <c r="J21" s="4">
        <f t="shared" ref="J21:J22" si="7">SQRT((E21/2)^2+I21^2)</f>
        <v>119.81531570105395</v>
      </c>
    </row>
    <row r="22" spans="1:12" x14ac:dyDescent="0.25">
      <c r="B22" t="s">
        <v>6</v>
      </c>
      <c r="C22" s="3">
        <v>30</v>
      </c>
      <c r="D22" s="16">
        <v>80</v>
      </c>
      <c r="E22" s="4">
        <f t="shared" si="3"/>
        <v>85.440037453175307</v>
      </c>
      <c r="F22" s="4">
        <f t="shared" si="4"/>
        <v>20.556045219583449</v>
      </c>
      <c r="G22">
        <v>45</v>
      </c>
      <c r="H22" s="4">
        <f t="shared" si="5"/>
        <v>65.556045219583453</v>
      </c>
      <c r="I22" s="4">
        <f t="shared" si="6"/>
        <v>93.984041198492775</v>
      </c>
      <c r="J22" s="4">
        <f t="shared" si="7"/>
        <v>103.23759005323588</v>
      </c>
    </row>
    <row r="23" spans="1:12" x14ac:dyDescent="0.25">
      <c r="A23" s="10" t="s">
        <v>2</v>
      </c>
    </row>
    <row r="24" spans="1:12" ht="18" x14ac:dyDescent="0.25">
      <c r="A24" s="11" t="s">
        <v>3</v>
      </c>
      <c r="B24" s="1" t="s">
        <v>17</v>
      </c>
      <c r="C24" s="1" t="s">
        <v>18</v>
      </c>
      <c r="D24" s="17" t="s">
        <v>26</v>
      </c>
      <c r="E24" s="1" t="s">
        <v>16</v>
      </c>
      <c r="F24" s="1"/>
      <c r="G24" s="1" t="s">
        <v>27</v>
      </c>
      <c r="H24" s="1" t="s">
        <v>28</v>
      </c>
      <c r="I24" s="1" t="s">
        <v>29</v>
      </c>
      <c r="J24" s="1" t="s">
        <v>30</v>
      </c>
      <c r="K24" s="2" t="s">
        <v>20</v>
      </c>
    </row>
    <row r="25" spans="1:12" x14ac:dyDescent="0.25">
      <c r="A25" s="11">
        <v>1</v>
      </c>
      <c r="B25" s="5">
        <v>141.42135623730954</v>
      </c>
      <c r="C25">
        <f>E4/1000</f>
        <v>1.5497043000000002E-3</v>
      </c>
      <c r="D25" s="7">
        <f>(B25^2)*(C25^2)</f>
        <v>4.8031668348769839E-2</v>
      </c>
      <c r="E25">
        <v>2.4</v>
      </c>
      <c r="G25" s="7">
        <f t="shared" ref="G25:G36" si="8">D25^2</f>
        <v>2.3070411643662182E-3</v>
      </c>
      <c r="H25" s="7">
        <f>D25*E25</f>
        <v>0.1152760040370476</v>
      </c>
      <c r="I25">
        <f>E25-L$25*D25-L$27</f>
        <v>1.4661387911608911E-2</v>
      </c>
      <c r="J25">
        <f>I25^2</f>
        <v>2.1495629549467192E-4</v>
      </c>
      <c r="K25" s="8" t="s">
        <v>21</v>
      </c>
      <c r="L25">
        <f>(12*H38-E38*D38)/(12*G38-D38^2)</f>
        <v>50.336237578898121</v>
      </c>
    </row>
    <row r="26" spans="1:12" x14ac:dyDescent="0.25">
      <c r="A26" s="11">
        <v>2</v>
      </c>
      <c r="B26" s="5">
        <v>141.42135623730954</v>
      </c>
      <c r="C26">
        <f>E5/1000</f>
        <v>1.629443E-3</v>
      </c>
      <c r="D26" s="7">
        <f>(B26^2)*(C26^2)</f>
        <v>5.3101689804980028E-2</v>
      </c>
      <c r="E26">
        <v>2.6</v>
      </c>
      <c r="G26" s="7">
        <f t="shared" si="8"/>
        <v>2.8197894601443198E-3</v>
      </c>
      <c r="H26" s="7">
        <f t="shared" ref="H26:H36" si="9">D26*E26</f>
        <v>0.13806439349294808</v>
      </c>
      <c r="I26">
        <f>E26-L$25*D26-L$27</f>
        <v>-4.0544416638298178E-2</v>
      </c>
      <c r="J26">
        <f t="shared" ref="J26:J36" si="10">I26^2</f>
        <v>1.64384972053991E-3</v>
      </c>
      <c r="K26" t="s">
        <v>22</v>
      </c>
      <c r="L26">
        <f>SQRT((1/8)*((J38)/(12*G38-D38^2)))</f>
        <v>0.4027343742968742</v>
      </c>
    </row>
    <row r="27" spans="1:12" x14ac:dyDescent="0.25">
      <c r="A27" s="11">
        <v>3</v>
      </c>
      <c r="B27" s="5">
        <v>141.42135623730954</v>
      </c>
      <c r="C27">
        <f t="shared" ref="C27:C36" si="11">E6/1000</f>
        <v>1.7022479000000001E-3</v>
      </c>
      <c r="D27" s="7">
        <f>(B27^2)*(C27^2)</f>
        <v>5.795295826108824E-2</v>
      </c>
      <c r="E27">
        <v>2.8</v>
      </c>
      <c r="G27" s="7">
        <f>D27^2</f>
        <v>3.3585453712114358E-3</v>
      </c>
      <c r="H27" s="7">
        <f>D27*E27</f>
        <v>0.16226828313104708</v>
      </c>
      <c r="I27">
        <f>E27-L$25*D27-L$27</f>
        <v>-8.4739018203975516E-2</v>
      </c>
      <c r="J27">
        <f>I27^2</f>
        <v>7.1807012061736938E-3</v>
      </c>
      <c r="K27" t="s">
        <v>15</v>
      </c>
      <c r="L27">
        <f>(G38*E38-D38*H38)/(12*G38-D38^2)</f>
        <v>-3.2394857226128823E-2</v>
      </c>
    </row>
    <row r="28" spans="1:12" x14ac:dyDescent="0.25">
      <c r="A28" s="11">
        <v>4</v>
      </c>
      <c r="B28" s="5">
        <v>141.42135623730954</v>
      </c>
      <c r="C28">
        <f t="shared" si="11"/>
        <v>1.7334500000000001E-3</v>
      </c>
      <c r="D28" s="7">
        <f t="shared" ref="D26:D36" si="12">(B28^2)*(C28^2)</f>
        <v>6.0096978050000041E-2</v>
      </c>
      <c r="E28">
        <v>3</v>
      </c>
      <c r="G28" s="7">
        <f t="shared" si="8"/>
        <v>3.6116467707421867E-3</v>
      </c>
      <c r="H28" s="7">
        <f t="shared" si="9"/>
        <v>0.18029093415000014</v>
      </c>
      <c r="I28">
        <f>E28-L$25*D28-L$27</f>
        <v>7.339092327501226E-3</v>
      </c>
      <c r="J28">
        <f t="shared" si="10"/>
        <v>5.3862276191587362E-5</v>
      </c>
      <c r="K28" t="s">
        <v>23</v>
      </c>
      <c r="L28">
        <f>SQRT((1/8)*((G38*J38)/(12*G38-D38^2)))</f>
        <v>9.9744683875553006E-2</v>
      </c>
    </row>
    <row r="29" spans="1:12" x14ac:dyDescent="0.25">
      <c r="A29" s="11">
        <v>5</v>
      </c>
      <c r="B29" s="5">
        <v>141.42135623730954</v>
      </c>
      <c r="C29">
        <f t="shared" si="11"/>
        <v>1.7750528000000001E-3</v>
      </c>
      <c r="D29" s="7">
        <f t="shared" si="12"/>
        <v>6.3016248855756851E-2</v>
      </c>
      <c r="E29">
        <v>3.2</v>
      </c>
      <c r="G29" s="7">
        <f t="shared" si="8"/>
        <v>3.971047619850677E-3</v>
      </c>
      <c r="H29" s="7">
        <f t="shared" si="9"/>
        <v>0.20165199633842193</v>
      </c>
      <c r="I29">
        <f>E29-L$25*D29-L$27</f>
        <v>6.0393983491785305E-2</v>
      </c>
      <c r="J29">
        <f t="shared" si="10"/>
        <v>3.6474332420060361E-3</v>
      </c>
    </row>
    <row r="30" spans="1:12" x14ac:dyDescent="0.25">
      <c r="A30" s="11">
        <v>6</v>
      </c>
      <c r="B30" s="5">
        <v>141.42135623730954</v>
      </c>
      <c r="C30">
        <f t="shared" si="11"/>
        <v>1.8409239000000003E-3</v>
      </c>
      <c r="D30" s="7">
        <f t="shared" si="12"/>
        <v>6.7780016111824257E-2</v>
      </c>
      <c r="E30">
        <v>3.4</v>
      </c>
      <c r="G30" s="7">
        <f t="shared" si="8"/>
        <v>4.5941305841191559E-3</v>
      </c>
      <c r="H30" s="7">
        <f t="shared" si="9"/>
        <v>0.23045205478020248</v>
      </c>
      <c r="I30">
        <f>E30-L$25*D30-L$27</f>
        <v>2.0603863119800489E-2</v>
      </c>
      <c r="J30">
        <f>I30^2</f>
        <v>4.2451917545947474E-4</v>
      </c>
    </row>
    <row r="31" spans="1:12" x14ac:dyDescent="0.25">
      <c r="A31" s="11">
        <v>7</v>
      </c>
      <c r="B31" s="5">
        <v>141.42135623730954</v>
      </c>
      <c r="C31">
        <f t="shared" si="11"/>
        <v>1.8721260000000002E-3</v>
      </c>
      <c r="D31" s="7">
        <f t="shared" si="12"/>
        <v>7.0097115197520057E-2</v>
      </c>
      <c r="E31">
        <v>3.6</v>
      </c>
      <c r="G31" s="7">
        <f t="shared" si="8"/>
        <v>4.913605559014397E-3</v>
      </c>
      <c r="H31" s="7">
        <f t="shared" si="9"/>
        <v>0.2523496147110722</v>
      </c>
      <c r="I31">
        <f>E31-L$25*D31-L$27</f>
        <v>0.10396981304836932</v>
      </c>
      <c r="J31">
        <f t="shared" si="10"/>
        <v>1.0809722025312867E-2</v>
      </c>
    </row>
    <row r="32" spans="1:12" x14ac:dyDescent="0.25">
      <c r="A32" s="11">
        <v>8</v>
      </c>
      <c r="B32" s="5">
        <v>141.42135623730954</v>
      </c>
      <c r="C32">
        <f t="shared" si="11"/>
        <v>1.9622654000000001E-3</v>
      </c>
      <c r="D32" s="7">
        <f t="shared" si="12"/>
        <v>7.7009710000743248E-2</v>
      </c>
      <c r="E32">
        <v>3.8</v>
      </c>
      <c r="G32" s="7">
        <f t="shared" si="8"/>
        <v>5.9304954343985744E-3</v>
      </c>
      <c r="H32" s="7">
        <f t="shared" si="9"/>
        <v>0.29263689800282433</v>
      </c>
      <c r="I32">
        <f>E32-L$25*D32-L$27</f>
        <v>-4.3984201253329983E-2</v>
      </c>
      <c r="J32">
        <f t="shared" si="10"/>
        <v>1.9346099598934348E-3</v>
      </c>
    </row>
    <row r="33" spans="1:12" x14ac:dyDescent="0.25">
      <c r="A33" s="11">
        <v>9</v>
      </c>
      <c r="B33" s="5">
        <v>141.42135623730954</v>
      </c>
      <c r="C33">
        <f t="shared" si="11"/>
        <v>2.0142688999999999E-3</v>
      </c>
      <c r="D33" s="7">
        <f t="shared" si="12"/>
        <v>8.1145584030144241E-2</v>
      </c>
      <c r="E33">
        <v>4</v>
      </c>
      <c r="G33" s="7">
        <f t="shared" si="8"/>
        <v>6.5846058075932001E-3</v>
      </c>
      <c r="H33" s="7">
        <f t="shared" si="9"/>
        <v>0.32458233612057696</v>
      </c>
      <c r="I33">
        <f>E33-L$25*D33-L$27</f>
        <v>-5.2168538993652772E-2</v>
      </c>
      <c r="J33">
        <f t="shared" si="10"/>
        <v>2.7215564607322696E-3</v>
      </c>
    </row>
    <row r="34" spans="1:12" x14ac:dyDescent="0.25">
      <c r="A34" s="11">
        <v>10</v>
      </c>
      <c r="B34" s="5">
        <v>141.42135623730954</v>
      </c>
      <c r="C34">
        <f t="shared" si="11"/>
        <v>2.0385372000000001E-3</v>
      </c>
      <c r="D34" s="7">
        <f t="shared" si="12"/>
        <v>8.3112678315676841E-2</v>
      </c>
      <c r="E34">
        <v>4.2</v>
      </c>
      <c r="G34" s="7">
        <f t="shared" si="8"/>
        <v>6.9077172968051792E-3</v>
      </c>
      <c r="H34" s="7">
        <f t="shared" si="9"/>
        <v>0.34907324892584274</v>
      </c>
      <c r="I34">
        <f>E34-L$25*D34-L$27</f>
        <v>4.88153357096857E-2</v>
      </c>
      <c r="J34">
        <f t="shared" si="10"/>
        <v>2.3829370004493158E-3</v>
      </c>
    </row>
    <row r="35" spans="1:12" x14ac:dyDescent="0.25">
      <c r="A35" s="11">
        <v>11</v>
      </c>
      <c r="B35" s="5">
        <v>141</v>
      </c>
      <c r="C35">
        <f t="shared" si="11"/>
        <v>2.1182759000000001E-3</v>
      </c>
      <c r="D35" s="7">
        <f t="shared" si="12"/>
        <v>8.9207891728582234E-2</v>
      </c>
      <c r="E35">
        <v>4.4000000000000004</v>
      </c>
      <c r="G35" s="7">
        <f t="shared" si="8"/>
        <v>7.9580479466584506E-3</v>
      </c>
      <c r="H35" s="7">
        <f t="shared" si="9"/>
        <v>0.39251472360576184</v>
      </c>
      <c r="I35">
        <f>E35-L$25*D35-L$27</f>
        <v>-5.7994774736406865E-2</v>
      </c>
      <c r="J35">
        <f t="shared" si="10"/>
        <v>3.3633938967265759E-3</v>
      </c>
    </row>
    <row r="36" spans="1:12" x14ac:dyDescent="0.25">
      <c r="A36" s="11">
        <v>12</v>
      </c>
      <c r="B36" s="5">
        <v>141</v>
      </c>
      <c r="C36">
        <f t="shared" si="11"/>
        <v>2.1460111000000002E-3</v>
      </c>
      <c r="D36" s="7">
        <f t="shared" si="12"/>
        <v>9.1559234553146754E-2</v>
      </c>
      <c r="E36">
        <v>4.5999999999999996</v>
      </c>
      <c r="G36" s="7">
        <f t="shared" si="8"/>
        <v>8.3830934319581423E-3</v>
      </c>
      <c r="H36" s="7">
        <f t="shared" si="9"/>
        <v>0.42117247894447501</v>
      </c>
      <c r="I36">
        <f>E36-L$25*D36-L$27</f>
        <v>2.3647474216875561E-2</v>
      </c>
      <c r="J36">
        <f t="shared" si="10"/>
        <v>5.592030368377944E-4</v>
      </c>
    </row>
    <row r="38" spans="1:12" x14ac:dyDescent="0.25">
      <c r="C38" t="s">
        <v>19</v>
      </c>
      <c r="D38" s="7">
        <f>SUM(D25:D36)</f>
        <v>0.84211177325823261</v>
      </c>
      <c r="E38" s="6">
        <f>SUM(E25:E36)</f>
        <v>42</v>
      </c>
      <c r="G38" s="7">
        <f>SUM(G25:G36)</f>
        <v>6.133976644686194E-2</v>
      </c>
      <c r="H38" s="7">
        <f>SUM(H25:H36)</f>
        <v>3.0603329662402206</v>
      </c>
      <c r="I38" s="7"/>
      <c r="J38" s="7">
        <f>SUM(J25:J36)</f>
        <v>3.4936744295817626E-2</v>
      </c>
    </row>
    <row r="39" spans="1:12" x14ac:dyDescent="0.25">
      <c r="H39" s="8"/>
      <c r="I39" s="8"/>
    </row>
    <row r="40" spans="1:12" ht="18" x14ac:dyDescent="0.25">
      <c r="B40" s="1" t="s">
        <v>17</v>
      </c>
      <c r="C40" s="1" t="s">
        <v>18</v>
      </c>
      <c r="D40" s="17" t="s">
        <v>26</v>
      </c>
      <c r="E40" s="1" t="s">
        <v>16</v>
      </c>
      <c r="F40" s="1"/>
      <c r="G40" s="1" t="s">
        <v>27</v>
      </c>
      <c r="H40" s="1" t="s">
        <v>28</v>
      </c>
      <c r="I40" s="1" t="s">
        <v>29</v>
      </c>
      <c r="J40" s="1" t="s">
        <v>30</v>
      </c>
      <c r="K40" s="2" t="s">
        <v>20</v>
      </c>
    </row>
    <row r="41" spans="1:12" x14ac:dyDescent="0.25">
      <c r="B41" s="5">
        <v>120</v>
      </c>
      <c r="C41" s="8">
        <f>G4/1000</f>
        <v>1.8270563000000002E-3</v>
      </c>
      <c r="D41" s="7">
        <f>(B41^2)*(C41^2)</f>
        <v>4.8069140016523543E-2</v>
      </c>
      <c r="E41">
        <v>2.4</v>
      </c>
      <c r="G41" s="7">
        <f t="shared" ref="G41:G52" si="13">D41^2</f>
        <v>2.310642221928145E-3</v>
      </c>
      <c r="H41" s="7">
        <f>D41*E41</f>
        <v>0.1153659360396565</v>
      </c>
      <c r="I41" s="8">
        <f>E41-L$41*D41-L$43</f>
        <v>-4.4277230890576703E-2</v>
      </c>
      <c r="J41">
        <f>I41^2</f>
        <v>1.9604731753374398E-3</v>
      </c>
      <c r="K41" s="8" t="s">
        <v>21</v>
      </c>
      <c r="L41">
        <f>(12*H54-E54*D54)/(12*G54-D54^2)</f>
        <v>52.013267557163793</v>
      </c>
    </row>
    <row r="42" spans="1:12" x14ac:dyDescent="0.25">
      <c r="B42" s="5">
        <v>120</v>
      </c>
      <c r="C42" s="8">
        <f t="shared" ref="C42:C52" si="14">G5/1000</f>
        <v>1.8686591000000002E-3</v>
      </c>
      <c r="D42" s="7">
        <f t="shared" ref="D42:D50" si="15">(B42^2)*(C42^2)</f>
        <v>5.0283170380984475E-2</v>
      </c>
      <c r="E42">
        <v>2.6</v>
      </c>
      <c r="G42" s="7">
        <f t="shared" si="13"/>
        <v>2.5283972235631146E-3</v>
      </c>
      <c r="H42" s="7">
        <f t="shared" ref="H42:H52" si="16">D42*E42</f>
        <v>0.13073624299055964</v>
      </c>
      <c r="I42" s="8">
        <f>E42-L$41*D42-L$43</f>
        <v>4.0563815383032185E-2</v>
      </c>
      <c r="J42">
        <f t="shared" ref="J42:J52" si="17">I42^2</f>
        <v>1.6454231184287185E-3</v>
      </c>
      <c r="K42" t="s">
        <v>22</v>
      </c>
      <c r="L42">
        <f>SQRT((1/8)*((J54)/(12*G54-D54^2)))</f>
        <v>0.39286395113184475</v>
      </c>
    </row>
    <row r="43" spans="1:12" x14ac:dyDescent="0.25">
      <c r="B43" s="5">
        <v>120</v>
      </c>
      <c r="C43" s="8">
        <f t="shared" si="14"/>
        <v>1.9761330000000001E-3</v>
      </c>
      <c r="D43" s="7">
        <f t="shared" si="15"/>
        <v>5.623346352512161E-2</v>
      </c>
      <c r="E43">
        <v>2.8</v>
      </c>
      <c r="G43" s="7">
        <f t="shared" si="13"/>
        <v>3.1622024200311824E-3</v>
      </c>
      <c r="H43" s="7">
        <f t="shared" si="16"/>
        <v>0.1574536978703405</v>
      </c>
      <c r="I43" s="8">
        <f>E43-L$41*D43-L$43</f>
        <v>-6.8930373966530262E-2</v>
      </c>
      <c r="J43">
        <f t="shared" si="17"/>
        <v>4.751396455165713E-3</v>
      </c>
      <c r="K43" t="s">
        <v>15</v>
      </c>
      <c r="L43">
        <f>(G54*E54-D54*H54)/(12*G54-D54^2)</f>
        <v>-5.595581003163138E-2</v>
      </c>
    </row>
    <row r="44" spans="1:12" x14ac:dyDescent="0.25">
      <c r="A44">
        <f>(B41^2)*(C41^2)</f>
        <v>4.8069140016523543E-2</v>
      </c>
      <c r="B44" s="5">
        <v>120</v>
      </c>
      <c r="C44" s="8">
        <f t="shared" si="14"/>
        <v>2.0212027E-3</v>
      </c>
      <c r="D44" s="7">
        <f t="shared" si="15"/>
        <v>5.882774910461698E-2</v>
      </c>
      <c r="E44">
        <v>3</v>
      </c>
      <c r="G44" s="7">
        <f t="shared" si="13"/>
        <v>3.4607040647157638E-3</v>
      </c>
      <c r="H44" s="7">
        <f t="shared" si="16"/>
        <v>0.17648324731385095</v>
      </c>
      <c r="I44" s="8">
        <f>E44-L$41*D44-L$43</f>
        <v>-3.8676439325141879E-3</v>
      </c>
      <c r="J44">
        <f t="shared" si="17"/>
        <v>1.4958669588713812E-5</v>
      </c>
      <c r="K44" t="s">
        <v>23</v>
      </c>
      <c r="L44">
        <f>SQRT((1/8)*((G54*J54)/(12*G54-D54^2)))</f>
        <v>9.4769206397010239E-2</v>
      </c>
    </row>
    <row r="45" spans="1:12" x14ac:dyDescent="0.25">
      <c r="B45" s="5">
        <v>120</v>
      </c>
      <c r="C45" s="8">
        <f t="shared" si="14"/>
        <v>2.0870737999999999E-3</v>
      </c>
      <c r="D45" s="7">
        <f t="shared" si="15"/>
        <v>6.2724629471708732E-2</v>
      </c>
      <c r="E45">
        <v>3.2</v>
      </c>
      <c r="G45" s="7">
        <f t="shared" si="13"/>
        <v>3.9343791423631517E-3</v>
      </c>
      <c r="H45" s="7">
        <f t="shared" si="16"/>
        <v>0.20071881430946795</v>
      </c>
      <c r="I45" s="8">
        <f>E45-L$41*D45-L$43</f>
        <v>-6.5571251043163095E-3</v>
      </c>
      <c r="J45">
        <f t="shared" si="17"/>
        <v>4.2995889633655173E-5</v>
      </c>
    </row>
    <row r="46" spans="1:12" x14ac:dyDescent="0.25">
      <c r="B46" s="5">
        <v>120</v>
      </c>
      <c r="C46" s="8">
        <f t="shared" si="14"/>
        <v>2.1286766000000001E-3</v>
      </c>
      <c r="D46" s="7">
        <f t="shared" si="15"/>
        <v>6.5250202570380875E-2</v>
      </c>
      <c r="E46">
        <v>3.4</v>
      </c>
      <c r="G46" s="7">
        <f t="shared" si="13"/>
        <v>4.2575889354757391E-3</v>
      </c>
      <c r="H46" s="7">
        <f t="shared" si="16"/>
        <v>0.22185068873929498</v>
      </c>
      <c r="I46" s="8">
        <f>E46-L$41*D46-L$43</f>
        <v>6.2079565579274153E-2</v>
      </c>
      <c r="J46">
        <f t="shared" si="17"/>
        <v>3.8538724625114002E-3</v>
      </c>
    </row>
    <row r="47" spans="1:12" x14ac:dyDescent="0.25">
      <c r="B47" s="5">
        <v>120</v>
      </c>
      <c r="C47" s="8">
        <f t="shared" si="14"/>
        <v>2.184147E-3</v>
      </c>
      <c r="D47" s="7">
        <f t="shared" si="15"/>
        <v>6.8695172893569592E-2</v>
      </c>
      <c r="E47">
        <v>3.6</v>
      </c>
      <c r="G47" s="7">
        <f t="shared" si="13"/>
        <v>4.7190267788774186E-3</v>
      </c>
      <c r="H47" s="7">
        <f t="shared" si="16"/>
        <v>0.24730262241685053</v>
      </c>
      <c r="I47" s="8">
        <f>E47-L$41*D47-L$43</f>
        <v>8.2895402432770687E-2</v>
      </c>
      <c r="J47">
        <f t="shared" si="17"/>
        <v>6.8716477444910043E-3</v>
      </c>
    </row>
    <row r="48" spans="1:12" x14ac:dyDescent="0.25">
      <c r="B48" s="5">
        <v>120</v>
      </c>
      <c r="C48" s="8">
        <f t="shared" si="14"/>
        <v>2.2846871000000001E-3</v>
      </c>
      <c r="D48" s="7">
        <f t="shared" si="15"/>
        <v>7.5165050086652307E-2</v>
      </c>
      <c r="E48">
        <v>3.8</v>
      </c>
      <c r="G48" s="7">
        <f t="shared" si="13"/>
        <v>5.6497847545289503E-3</v>
      </c>
      <c r="H48" s="7">
        <f t="shared" si="16"/>
        <v>0.28562719032927875</v>
      </c>
      <c r="I48" s="8">
        <f>E48-L$41*D48-L$43</f>
        <v>-5.3624051073032732E-2</v>
      </c>
      <c r="J48">
        <f t="shared" si="17"/>
        <v>2.8755388534832229E-3</v>
      </c>
    </row>
    <row r="49" spans="1:12" x14ac:dyDescent="0.25">
      <c r="B49" s="5">
        <v>120</v>
      </c>
      <c r="C49" s="8">
        <f t="shared" si="14"/>
        <v>2.3228230000000003E-3</v>
      </c>
      <c r="D49" s="7">
        <f t="shared" si="15"/>
        <v>7.7695296326337621E-2</v>
      </c>
      <c r="E49">
        <v>4</v>
      </c>
      <c r="G49" s="7">
        <f t="shared" si="13"/>
        <v>6.0365590712374122E-3</v>
      </c>
      <c r="H49" s="7">
        <f t="shared" si="16"/>
        <v>0.31078118530535048</v>
      </c>
      <c r="I49" s="8">
        <f>E49-L$41*D49-L$43</f>
        <v>1.476957427670763E-2</v>
      </c>
      <c r="J49">
        <f t="shared" si="17"/>
        <v>2.181403243151837E-4</v>
      </c>
    </row>
    <row r="50" spans="1:12" x14ac:dyDescent="0.25">
      <c r="B50" s="5">
        <v>120</v>
      </c>
      <c r="C50" s="8">
        <f t="shared" si="14"/>
        <v>2.3713596000000002E-3</v>
      </c>
      <c r="D50" s="7">
        <f>(B50^2)*(C50^2)</f>
        <v>8.0976187476175118E-2</v>
      </c>
      <c r="E50">
        <v>4.2</v>
      </c>
      <c r="G50" s="7">
        <f t="shared" si="13"/>
        <v>6.5571429381766598E-3</v>
      </c>
      <c r="H50" s="7">
        <f t="shared" si="16"/>
        <v>0.34009998739993552</v>
      </c>
      <c r="I50" s="8">
        <f>E50-L$41*D50-L$43</f>
        <v>4.4119705074279501E-2</v>
      </c>
      <c r="J50">
        <f t="shared" si="17"/>
        <v>1.9465483758414044E-3</v>
      </c>
    </row>
    <row r="51" spans="1:12" x14ac:dyDescent="0.25">
      <c r="B51" s="5">
        <v>120</v>
      </c>
      <c r="C51" s="8">
        <f t="shared" si="14"/>
        <v>2.4614989999999998E-3</v>
      </c>
      <c r="D51" s="7">
        <f t="shared" ref="D51:D52" si="18">(B51^2)*(C51^2)</f>
        <v>8.7249273508814382E-2</v>
      </c>
      <c r="E51">
        <v>4.4000000000000004</v>
      </c>
      <c r="G51" s="7">
        <f t="shared" si="13"/>
        <v>7.6124357278158994E-3</v>
      </c>
      <c r="H51" s="7">
        <f t="shared" si="16"/>
        <v>0.3838968034387833</v>
      </c>
      <c r="I51" s="8">
        <f t="shared" ref="I51:I52" si="19">E51-L$41*D51-L$43</f>
        <v>-8.2163997150493856E-2</v>
      </c>
      <c r="J51">
        <f t="shared" si="17"/>
        <v>6.7509224277463621E-3</v>
      </c>
    </row>
    <row r="52" spans="1:12" x14ac:dyDescent="0.25">
      <c r="B52" s="5">
        <v>120</v>
      </c>
      <c r="C52" s="8">
        <f t="shared" si="14"/>
        <v>2.4892342E-3</v>
      </c>
      <c r="D52" s="7">
        <f t="shared" si="18"/>
        <v>8.9226531395274811E-2</v>
      </c>
      <c r="E52">
        <v>4.5999999999999996</v>
      </c>
      <c r="G52" s="7">
        <f t="shared" si="13"/>
        <v>7.9613739048319618E-3</v>
      </c>
      <c r="H52" s="7">
        <f t="shared" si="16"/>
        <v>0.4104420444182641</v>
      </c>
      <c r="I52" s="8">
        <f t="shared" si="19"/>
        <v>1.4992359371526952E-2</v>
      </c>
      <c r="J52">
        <f t="shared" si="17"/>
        <v>2.2477083952501201E-4</v>
      </c>
    </row>
    <row r="54" spans="1:12" x14ac:dyDescent="0.25">
      <c r="C54" t="s">
        <v>19</v>
      </c>
      <c r="D54" s="7">
        <f>SUM(D41:D52)</f>
        <v>0.82039586675616005</v>
      </c>
      <c r="E54" s="6">
        <f>SUM(E41:E52)</f>
        <v>42</v>
      </c>
      <c r="G54" s="7">
        <f>SUM(G41:G52)</f>
        <v>5.8190237183545393E-2</v>
      </c>
      <c r="H54" s="7">
        <f>SUM(H41:H52)</f>
        <v>2.9807584605716335</v>
      </c>
      <c r="I54" s="7"/>
      <c r="J54" s="7">
        <f>SUM(J41:J52)</f>
        <v>3.1156688336067828E-2</v>
      </c>
    </row>
    <row r="55" spans="1:12" x14ac:dyDescent="0.25">
      <c r="A55" s="10" t="s">
        <v>2</v>
      </c>
      <c r="I55" s="8"/>
    </row>
    <row r="56" spans="1:12" ht="18" x14ac:dyDescent="0.25">
      <c r="A56" s="11" t="s">
        <v>3</v>
      </c>
      <c r="B56" s="1" t="s">
        <v>17</v>
      </c>
      <c r="C56" s="1" t="s">
        <v>18</v>
      </c>
      <c r="D56" s="17" t="s">
        <v>26</v>
      </c>
      <c r="E56" s="1" t="s">
        <v>16</v>
      </c>
      <c r="F56" s="1"/>
      <c r="G56" s="1" t="s">
        <v>27</v>
      </c>
      <c r="H56" s="1" t="s">
        <v>28</v>
      </c>
      <c r="I56" s="1" t="s">
        <v>29</v>
      </c>
      <c r="J56" s="1" t="s">
        <v>30</v>
      </c>
      <c r="K56" s="2" t="s">
        <v>20</v>
      </c>
    </row>
    <row r="57" spans="1:12" x14ac:dyDescent="0.25">
      <c r="A57" s="11">
        <v>1</v>
      </c>
      <c r="B57" s="5">
        <v>103</v>
      </c>
      <c r="C57" s="8">
        <f>I4/1000</f>
        <v>2.0662724000000002E-3</v>
      </c>
      <c r="D57" s="7">
        <f>(B57^2)*(C57^2)</f>
        <v>4.5294930623297674E-2</v>
      </c>
      <c r="E57">
        <v>2.4</v>
      </c>
      <c r="G57" s="7">
        <f t="shared" ref="G57:G68" si="20">D57^2</f>
        <v>2.0516307401693495E-3</v>
      </c>
      <c r="H57" s="7">
        <f>D57*E57</f>
        <v>0.10870783349591441</v>
      </c>
      <c r="I57" s="8">
        <f>E57-L$57*D57-L$59</f>
        <v>0.23115481502610827</v>
      </c>
      <c r="J57">
        <f>I57^2</f>
        <v>5.3432548509754325E-2</v>
      </c>
      <c r="K57" s="8" t="s">
        <v>21</v>
      </c>
      <c r="L57">
        <f>(10*H70-E70*D70)/(10*G70-D70^2)</f>
        <v>51.892911026564079</v>
      </c>
    </row>
    <row r="58" spans="1:12" x14ac:dyDescent="0.25">
      <c r="A58" s="11">
        <v>2</v>
      </c>
      <c r="B58" s="5">
        <v>103</v>
      </c>
      <c r="C58" s="8">
        <f t="shared" ref="C58:C68" si="21">I5/1000</f>
        <v>2.1737462999999999E-3</v>
      </c>
      <c r="D58" s="7">
        <f t="shared" ref="D58:D68" si="22">(B58^2)*(C58^2)</f>
        <v>5.0129360110485979E-2</v>
      </c>
      <c r="E58">
        <v>2.6</v>
      </c>
      <c r="G58" s="7">
        <f t="shared" si="20"/>
        <v>2.5129527450867828E-3</v>
      </c>
      <c r="H58" s="7">
        <f t="shared" ref="H58:H68" si="23">D58*E58</f>
        <v>0.13033633628726354</v>
      </c>
      <c r="I58" s="8">
        <f>E58-L$57*D58-L$59</f>
        <v>0.1802821957832477</v>
      </c>
      <c r="J58">
        <f t="shared" ref="J58:J68" si="24">I58^2</f>
        <v>3.2501670116429252E-2</v>
      </c>
      <c r="K58" t="s">
        <v>22</v>
      </c>
      <c r="L58">
        <f>SQRT((1/8)*((J70)/(12*G70-D70^2)))</f>
        <v>1.8653531177725211</v>
      </c>
    </row>
    <row r="59" spans="1:12" x14ac:dyDescent="0.25">
      <c r="A59" s="11">
        <v>3</v>
      </c>
      <c r="B59" s="5">
        <v>103</v>
      </c>
      <c r="C59" s="8">
        <f t="shared" si="21"/>
        <v>2.2881540000000001E-3</v>
      </c>
      <c r="D59" s="7">
        <f t="shared" si="22"/>
        <v>5.5544997352339052E-2</v>
      </c>
      <c r="E59">
        <v>2.8</v>
      </c>
      <c r="G59" s="7">
        <f t="shared" si="20"/>
        <v>3.0852467308713524E-3</v>
      </c>
      <c r="H59" s="7">
        <f t="shared" si="23"/>
        <v>0.15552599258654934</v>
      </c>
      <c r="I59" s="8">
        <f>E59-L$57*D59-L$59</f>
        <v>9.9249014239618988E-2</v>
      </c>
      <c r="J59">
        <f t="shared" si="24"/>
        <v>9.8503668275360928E-3</v>
      </c>
      <c r="K59" t="s">
        <v>15</v>
      </c>
      <c r="L59">
        <f>(G70*E70-D70*H70)/(12*G70-D70^2)</f>
        <v>-0.18164061981528715</v>
      </c>
    </row>
    <row r="60" spans="1:12" x14ac:dyDescent="0.25">
      <c r="A60" s="11">
        <v>4</v>
      </c>
      <c r="B60" s="5">
        <v>103</v>
      </c>
      <c r="C60" s="8">
        <f t="shared" si="21"/>
        <v>2.3574920000000001E-3</v>
      </c>
      <c r="D60" s="7">
        <f t="shared" si="22"/>
        <v>5.8962366335448983E-2</v>
      </c>
      <c r="E60">
        <v>3</v>
      </c>
      <c r="G60" s="7">
        <f t="shared" si="20"/>
        <v>3.4765606438756876E-3</v>
      </c>
      <c r="H60" s="7">
        <f t="shared" si="23"/>
        <v>0.17688709900634694</v>
      </c>
      <c r="I60" s="8">
        <f>E60-L$57*D60-L$59</f>
        <v>0.12191178965415597</v>
      </c>
      <c r="J60">
        <f t="shared" si="24"/>
        <v>1.4862484456679171E-2</v>
      </c>
      <c r="K60" t="s">
        <v>23</v>
      </c>
      <c r="L60">
        <f>SQRT((1/8)*((G70*J70)/(12*G70-D70^2)))</f>
        <v>0.4385060924080515</v>
      </c>
    </row>
    <row r="61" spans="1:12" x14ac:dyDescent="0.25">
      <c r="A61" s="11">
        <v>5</v>
      </c>
      <c r="B61" s="5">
        <v>103</v>
      </c>
      <c r="C61" s="8">
        <f t="shared" si="21"/>
        <v>2.4025616999999995E-3</v>
      </c>
      <c r="D61" s="7">
        <f t="shared" si="22"/>
        <v>6.123835958095377E-2</v>
      </c>
      <c r="E61">
        <v>3.2</v>
      </c>
      <c r="G61" s="7">
        <f t="shared" si="20"/>
        <v>3.7501366841661923E-3</v>
      </c>
      <c r="H61" s="7">
        <f t="shared" si="23"/>
        <v>0.19596275065905208</v>
      </c>
      <c r="I61" s="8">
        <f>E61-L$57*D61-L$59</f>
        <v>0.20380387466811525</v>
      </c>
      <c r="J61">
        <f t="shared" si="24"/>
        <v>4.1536019329736829E-2</v>
      </c>
    </row>
    <row r="62" spans="1:12" x14ac:dyDescent="0.25">
      <c r="A62" s="11">
        <v>6</v>
      </c>
      <c r="B62" s="5">
        <v>103</v>
      </c>
      <c r="C62" s="8">
        <f t="shared" si="21"/>
        <v>2.4649658999999998E-3</v>
      </c>
      <c r="D62" s="7">
        <f t="shared" si="22"/>
        <v>6.4460887526519239E-2</v>
      </c>
      <c r="E62">
        <v>3.4</v>
      </c>
      <c r="G62" s="7">
        <f t="shared" si="20"/>
        <v>4.1552060207065639E-3</v>
      </c>
      <c r="H62" s="7">
        <f t="shared" si="23"/>
        <v>0.21916701759016541</v>
      </c>
      <c r="I62" s="8">
        <f>E62-L$57*D62-L$59</f>
        <v>0.23657751870826996</v>
      </c>
      <c r="J62">
        <f t="shared" si="24"/>
        <v>5.5968922358161824E-2</v>
      </c>
    </row>
    <row r="63" spans="1:12" x14ac:dyDescent="0.25">
      <c r="A63" s="11">
        <v>7</v>
      </c>
      <c r="B63" s="5">
        <v>103</v>
      </c>
      <c r="C63" s="8">
        <f t="shared" si="21"/>
        <v>2.5343039000000002E-3</v>
      </c>
      <c r="D63" s="7">
        <f t="shared" si="22"/>
        <v>6.8138384596403243E-2</v>
      </c>
      <c r="E63">
        <v>3.6</v>
      </c>
      <c r="G63" s="7">
        <f t="shared" si="20"/>
        <v>4.642839455407363E-3</v>
      </c>
      <c r="H63" s="7">
        <f t="shared" si="23"/>
        <v>0.24529818454705168</v>
      </c>
      <c r="I63" s="8">
        <f>E63-L$57*D63-L$59</f>
        <v>0.24574149046032925</v>
      </c>
      <c r="J63">
        <f t="shared" si="24"/>
        <v>6.0388880133664093E-2</v>
      </c>
    </row>
    <row r="64" spans="1:12" x14ac:dyDescent="0.25">
      <c r="A64" s="11">
        <v>8</v>
      </c>
      <c r="B64" s="5">
        <v>103</v>
      </c>
      <c r="C64" s="8">
        <f t="shared" si="21"/>
        <v>2.6071088000000002E-3</v>
      </c>
      <c r="D64" s="7">
        <f t="shared" si="22"/>
        <v>7.2109545874052217E-2</v>
      </c>
      <c r="E64">
        <v>3.8</v>
      </c>
      <c r="G64" s="7">
        <f t="shared" si="20"/>
        <v>5.1997866061620412E-3</v>
      </c>
      <c r="H64" s="7">
        <f t="shared" si="23"/>
        <v>0.27401627432139841</v>
      </c>
      <c r="I64" s="8">
        <f>E64-L$57*D64-L$59</f>
        <v>0.23966637160715434</v>
      </c>
      <c r="J64">
        <f t="shared" si="24"/>
        <v>5.74399696793386E-2</v>
      </c>
    </row>
    <row r="65" spans="1:10" x14ac:dyDescent="0.25">
      <c r="A65" s="11">
        <v>9</v>
      </c>
      <c r="B65" s="5">
        <v>103</v>
      </c>
      <c r="C65" s="8">
        <f t="shared" si="21"/>
        <v>2.6799137000000002E-3</v>
      </c>
      <c r="D65" s="7">
        <f t="shared" si="22"/>
        <v>7.6193174295100544E-2</v>
      </c>
      <c r="E65">
        <v>4</v>
      </c>
      <c r="G65" s="7">
        <f t="shared" si="20"/>
        <v>5.8053998091635705E-3</v>
      </c>
      <c r="H65" s="7">
        <f t="shared" si="23"/>
        <v>0.30477269718040217</v>
      </c>
      <c r="I65" s="8">
        <f>E65-L$57*D65-L$59</f>
        <v>0.22775500528814543</v>
      </c>
      <c r="J65">
        <f t="shared" si="24"/>
        <v>5.1872342433803155E-2</v>
      </c>
    </row>
    <row r="66" spans="1:10" x14ac:dyDescent="0.25">
      <c r="A66" s="11">
        <v>10</v>
      </c>
      <c r="B66" s="5">
        <v>103</v>
      </c>
      <c r="C66" s="8">
        <f t="shared" si="21"/>
        <v>2.7388510000000005E-3</v>
      </c>
      <c r="D66" s="7">
        <f t="shared" si="22"/>
        <v>7.9581342625332438E-2</v>
      </c>
      <c r="E66">
        <v>4.2</v>
      </c>
      <c r="G66" s="7">
        <f t="shared" si="20"/>
        <v>6.3331900940505536E-3</v>
      </c>
      <c r="H66" s="7">
        <f t="shared" si="23"/>
        <v>0.33424163902639625</v>
      </c>
      <c r="I66" s="8">
        <f>E66-L$57*D66-L$59</f>
        <v>0.2519330875843997</v>
      </c>
      <c r="J66">
        <f t="shared" si="24"/>
        <v>6.3470280619808805E-2</v>
      </c>
    </row>
    <row r="67" spans="1:10" x14ac:dyDescent="0.25">
      <c r="A67" s="11">
        <v>11</v>
      </c>
      <c r="B67" s="5">
        <v>103</v>
      </c>
      <c r="C67" s="8">
        <f t="shared" si="21"/>
        <v>2.7943214000000004E-3</v>
      </c>
      <c r="D67" s="7">
        <f t="shared" si="22"/>
        <v>8.2837534205656885E-2</v>
      </c>
      <c r="E67">
        <v>4.4000000000000004</v>
      </c>
      <c r="G67" s="7">
        <f t="shared" si="20"/>
        <v>6.8620570732733747E-3</v>
      </c>
      <c r="H67" s="7">
        <f t="shared" si="23"/>
        <v>0.36448515050489033</v>
      </c>
      <c r="I67" s="8">
        <f>E67-L$57*D67-L$59</f>
        <v>0.28295982762117622</v>
      </c>
      <c r="J67">
        <f t="shared" si="24"/>
        <v>8.0066264047405758E-2</v>
      </c>
    </row>
    <row r="68" spans="1:10" x14ac:dyDescent="0.25">
      <c r="A68" s="11">
        <v>12</v>
      </c>
      <c r="B68" s="5">
        <v>103</v>
      </c>
      <c r="C68" s="8">
        <f t="shared" si="21"/>
        <v>2.8463248999999998E-3</v>
      </c>
      <c r="D68" s="7">
        <f t="shared" si="22"/>
        <v>8.5949507714343329E-2</v>
      </c>
      <c r="E68">
        <v>4.5999999999999996</v>
      </c>
      <c r="G68" s="7">
        <f t="shared" si="20"/>
        <v>7.3873178763379631E-3</v>
      </c>
      <c r="H68" s="7">
        <f t="shared" si="23"/>
        <v>0.39536773548597925</v>
      </c>
      <c r="I68" s="8">
        <f>E68-L$57*D68-L$59</f>
        <v>0.3214704632178853</v>
      </c>
      <c r="J68">
        <f t="shared" si="24"/>
        <v>0.10334325872152175</v>
      </c>
    </row>
    <row r="70" spans="1:10" x14ac:dyDescent="0.25">
      <c r="C70" t="s">
        <v>19</v>
      </c>
      <c r="D70" s="7">
        <f>SUM(D57:D68)</f>
        <v>0.80044039083993335</v>
      </c>
      <c r="E70" s="6">
        <f>SUM(E57:E68)</f>
        <v>42</v>
      </c>
      <c r="G70" s="7">
        <f>SUM(G57:G68)</f>
        <v>5.5262324479270805E-2</v>
      </c>
      <c r="H70" s="7">
        <f>SUM(H57:H68)</f>
        <v>2.9047687106914104</v>
      </c>
      <c r="I70" s="7"/>
      <c r="J70" s="7">
        <f>SUM(J57:J68)</f>
        <v>0.62473300723383973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Kotorc</dc:creator>
  <cp:lastModifiedBy>Karol Pitera (kp306682)</cp:lastModifiedBy>
  <dcterms:created xsi:type="dcterms:W3CDTF">2023-11-02T14:09:57Z</dcterms:created>
  <dcterms:modified xsi:type="dcterms:W3CDTF">2023-12-19T21:49:51Z</dcterms:modified>
</cp:coreProperties>
</file>