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o\Desktop\Studia\Fizyka\"/>
    </mc:Choice>
  </mc:AlternateContent>
  <xr:revisionPtr revIDLastSave="0" documentId="13_ncr:1_{203AABF8-A512-4D78-A154-3CF88D9E42EE}" xr6:coauthVersionLast="47" xr6:coauthVersionMax="47" xr10:uidLastSave="{00000000-0000-0000-0000-000000000000}"/>
  <bookViews>
    <workbookView xWindow="1560" yWindow="60" windowWidth="19335" windowHeight="15420" xr2:uid="{D77401B7-C84D-42A8-B38D-6A277E3549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0" i="1" l="1"/>
  <c r="L37" i="1"/>
  <c r="L24" i="1"/>
  <c r="L48" i="1"/>
  <c r="L35" i="1"/>
  <c r="L22" i="1"/>
  <c r="J44" i="1"/>
  <c r="J57" i="1"/>
  <c r="J48" i="1"/>
  <c r="J49" i="1"/>
  <c r="J50" i="1"/>
  <c r="J51" i="1"/>
  <c r="J52" i="1"/>
  <c r="J53" i="1"/>
  <c r="J54" i="1"/>
  <c r="J55" i="1"/>
  <c r="J56" i="1"/>
  <c r="J47" i="1"/>
  <c r="I48" i="1"/>
  <c r="I49" i="1"/>
  <c r="I50" i="1"/>
  <c r="I51" i="1"/>
  <c r="I52" i="1"/>
  <c r="I53" i="1"/>
  <c r="I54" i="1"/>
  <c r="I55" i="1"/>
  <c r="I56" i="1"/>
  <c r="I47" i="1"/>
  <c r="J35" i="1"/>
  <c r="J36" i="1"/>
  <c r="J37" i="1"/>
  <c r="J38" i="1"/>
  <c r="J39" i="1"/>
  <c r="J40" i="1"/>
  <c r="J41" i="1"/>
  <c r="J42" i="1"/>
  <c r="J43" i="1"/>
  <c r="J34" i="1"/>
  <c r="I35" i="1"/>
  <c r="I36" i="1"/>
  <c r="I37" i="1"/>
  <c r="I38" i="1"/>
  <c r="I39" i="1"/>
  <c r="I40" i="1"/>
  <c r="I41" i="1"/>
  <c r="I42" i="1"/>
  <c r="I43" i="1"/>
  <c r="I34" i="1"/>
  <c r="E57" i="1"/>
  <c r="E44" i="1"/>
  <c r="E31" i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H55" i="1" s="1"/>
  <c r="D56" i="1"/>
  <c r="G56" i="1" s="1"/>
  <c r="D47" i="1"/>
  <c r="G47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34" i="1"/>
  <c r="H35" i="1" l="1"/>
  <c r="D44" i="1"/>
  <c r="H56" i="1"/>
  <c r="G55" i="1"/>
  <c r="H34" i="1"/>
  <c r="H47" i="1"/>
  <c r="H54" i="1"/>
  <c r="H43" i="1"/>
  <c r="H53" i="1"/>
  <c r="H42" i="1"/>
  <c r="H52" i="1"/>
  <c r="H41" i="1"/>
  <c r="H51" i="1"/>
  <c r="H40" i="1"/>
  <c r="H50" i="1"/>
  <c r="H39" i="1"/>
  <c r="H49" i="1"/>
  <c r="G34" i="1"/>
  <c r="H38" i="1"/>
  <c r="H48" i="1"/>
  <c r="H37" i="1"/>
  <c r="H36" i="1"/>
  <c r="G57" i="1"/>
  <c r="G44" i="1"/>
  <c r="D57" i="1"/>
  <c r="H57" i="1" l="1"/>
  <c r="L47" i="1" s="1"/>
  <c r="H44" i="1"/>
  <c r="L34" i="1" s="1"/>
  <c r="D22" i="1"/>
  <c r="D23" i="1"/>
  <c r="D24" i="1"/>
  <c r="D25" i="1"/>
  <c r="D26" i="1"/>
  <c r="D27" i="1"/>
  <c r="D28" i="1"/>
  <c r="D29" i="1"/>
  <c r="D30" i="1"/>
  <c r="D21" i="1"/>
  <c r="H21" i="1" s="1"/>
  <c r="I5" i="1"/>
  <c r="I6" i="1"/>
  <c r="I7" i="1"/>
  <c r="I8" i="1"/>
  <c r="I9" i="1"/>
  <c r="I10" i="1"/>
  <c r="I11" i="1"/>
  <c r="I12" i="1"/>
  <c r="I13" i="1"/>
  <c r="I4" i="1"/>
  <c r="G5" i="1"/>
  <c r="G6" i="1"/>
  <c r="G7" i="1"/>
  <c r="G8" i="1"/>
  <c r="G9" i="1"/>
  <c r="G10" i="1"/>
  <c r="G11" i="1"/>
  <c r="G12" i="1"/>
  <c r="G13" i="1"/>
  <c r="G4" i="1"/>
  <c r="E5" i="1"/>
  <c r="E6" i="1"/>
  <c r="E7" i="1"/>
  <c r="E8" i="1"/>
  <c r="E9" i="1"/>
  <c r="E10" i="1"/>
  <c r="E11" i="1"/>
  <c r="E12" i="1"/>
  <c r="E13" i="1"/>
  <c r="E4" i="1"/>
  <c r="E17" i="1"/>
  <c r="F17" i="1" s="1"/>
  <c r="H17" i="1" s="1"/>
  <c r="I17" i="1" s="1"/>
  <c r="E18" i="1"/>
  <c r="F18" i="1" s="1"/>
  <c r="H18" i="1" s="1"/>
  <c r="I18" i="1" s="1"/>
  <c r="E16" i="1"/>
  <c r="F16" i="1" s="1"/>
  <c r="H16" i="1" s="1"/>
  <c r="I16" i="1" s="1"/>
  <c r="J16" i="1" s="1"/>
  <c r="L49" i="1" l="1"/>
  <c r="L36" i="1"/>
  <c r="G30" i="1"/>
  <c r="H30" i="1"/>
  <c r="G27" i="1"/>
  <c r="H27" i="1"/>
  <c r="G25" i="1"/>
  <c r="H25" i="1"/>
  <c r="G24" i="1"/>
  <c r="H24" i="1"/>
  <c r="G29" i="1"/>
  <c r="H29" i="1"/>
  <c r="G28" i="1"/>
  <c r="H28" i="1"/>
  <c r="G23" i="1"/>
  <c r="H23" i="1"/>
  <c r="G22" i="1"/>
  <c r="H22" i="1"/>
  <c r="G26" i="1"/>
  <c r="H26" i="1"/>
  <c r="G21" i="1"/>
  <c r="D31" i="1"/>
  <c r="J17" i="1"/>
  <c r="J18" i="1"/>
  <c r="H31" i="1" l="1"/>
  <c r="G31" i="1"/>
  <c r="L23" i="1" s="1"/>
  <c r="L21" i="1" l="1"/>
  <c r="I22" i="1" s="1"/>
  <c r="I24" i="1" l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23" i="1"/>
  <c r="J23" i="1" s="1"/>
  <c r="I30" i="1"/>
  <c r="J30" i="1" s="1"/>
  <c r="I21" i="1"/>
  <c r="J21" i="1" s="1"/>
  <c r="J22" i="1"/>
  <c r="J31" i="1" l="1"/>
</calcChain>
</file>

<file path=xl/sharedStrings.xml><?xml version="1.0" encoding="utf-8"?>
<sst xmlns="http://schemas.openxmlformats.org/spreadsheetml/2006/main" count="65" uniqueCount="34">
  <si>
    <t>U[kV]</t>
  </si>
  <si>
    <t>L=40mm</t>
  </si>
  <si>
    <t>L=45mm</t>
  </si>
  <si>
    <t>L=50mm</t>
  </si>
  <si>
    <t>Pomiary</t>
  </si>
  <si>
    <t>nr</t>
  </si>
  <si>
    <t>Z[mm]</t>
  </si>
  <si>
    <t>L1[mm]</t>
  </si>
  <si>
    <t>L3[mm]</t>
  </si>
  <si>
    <t>L2[mm]</t>
  </si>
  <si>
    <t>A[mm]*</t>
  </si>
  <si>
    <t>45[°]</t>
  </si>
  <si>
    <t xml:space="preserve"> β+45[°]</t>
  </si>
  <si>
    <t>R[mm]</t>
  </si>
  <si>
    <t>H[mm]</t>
  </si>
  <si>
    <t>k [T/A]</t>
  </si>
  <si>
    <t>B[mT]</t>
  </si>
  <si>
    <t>b</t>
  </si>
  <si>
    <t>U [kV]</t>
  </si>
  <si>
    <t>r[mm]</t>
  </si>
  <si>
    <t>b[mT]</t>
  </si>
  <si>
    <t>b[T]</t>
  </si>
  <si>
    <t>suma</t>
  </si>
  <si>
    <t>Nachylenie prostej</t>
  </si>
  <si>
    <t>a</t>
  </si>
  <si>
    <t>u(a)</t>
  </si>
  <si>
    <t>u(b)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</si>
  <si>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H</t>
    </r>
    <r>
      <rPr>
        <sz val="11"/>
        <color theme="1"/>
        <rFont val="Calibri"/>
        <family val="2"/>
        <charset val="238"/>
        <scheme val="minor"/>
      </rPr>
      <t>[A]</t>
    </r>
  </si>
  <si>
    <r>
      <t xml:space="preserve"> β[</t>
    </r>
    <r>
      <rPr>
        <sz val="11"/>
        <color theme="1"/>
        <rFont val="Calibri"/>
        <family val="2"/>
        <charset val="238"/>
      </rPr>
      <t>°]</t>
    </r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</si>
  <si>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</rPr>
      <t>×</t>
    </r>
    <r>
      <rPr>
        <sz val="11"/>
        <color theme="1"/>
        <rFont val="Calibri"/>
        <family val="2"/>
        <charset val="238"/>
        <scheme val="minor"/>
      </rPr>
      <t>B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</si>
  <si>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(r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</rPr>
      <t>×</t>
    </r>
    <r>
      <rPr>
        <sz val="11"/>
        <color theme="1"/>
        <rFont val="Calibri"/>
        <family val="2"/>
        <charset val="238"/>
        <scheme val="minor"/>
      </rPr>
      <t>B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</si>
  <si>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U×r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</rPr>
      <t>×</t>
    </r>
    <r>
      <rPr>
        <sz val="11"/>
        <color theme="1"/>
        <rFont val="Calibri"/>
        <family val="2"/>
        <charset val="238"/>
        <scheme val="minor"/>
      </rPr>
      <t>B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</si>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</sst>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 = 141mm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Arkusz1!$E$20</c:f>
              <c:strCache>
                <c:ptCount val="1"/>
                <c:pt idx="0">
                  <c:v>U [kV]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Arkusz1!$D$21:$D$30</c:f>
              <c:numCache>
                <c:formatCode>0.00</c:formatCode>
                <c:ptCount val="10"/>
                <c:pt idx="0">
                  <c:v>9.390152820312507E-2</c:v>
                </c:pt>
                <c:pt idx="1">
                  <c:v>0.10000738117300507</c:v>
                </c:pt>
                <c:pt idx="2">
                  <c:v>0.1098515065655073</c:v>
                </c:pt>
                <c:pt idx="3">
                  <c:v>0.11312558992967127</c:v>
                </c:pt>
                <c:pt idx="4">
                  <c:v>0.12461709368448007</c:v>
                </c:pt>
                <c:pt idx="5">
                  <c:v>0.13163642072072007</c:v>
                </c:pt>
                <c:pt idx="6">
                  <c:v>0.13884805808672013</c:v>
                </c:pt>
                <c:pt idx="7">
                  <c:v>0.14662725131342433</c:v>
                </c:pt>
                <c:pt idx="8">
                  <c:v>0.1538482638080001</c:v>
                </c:pt>
                <c:pt idx="9">
                  <c:v>0.16361402274112505</c:v>
                </c:pt>
              </c:numCache>
            </c:numRef>
          </c:xVal>
          <c:yVal>
            <c:numRef>
              <c:f>Arkusz1!$E$21:$E$30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F-4E19-B9A6-89947E18D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89848"/>
        <c:axId val="560693448"/>
      </c:scatterChart>
      <c:valAx>
        <c:axId val="560689848"/>
        <c:scaling>
          <c:orientation val="minMax"/>
          <c:max val="0.2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93448"/>
        <c:crosses val="autoZero"/>
        <c:crossBetween val="midCat"/>
        <c:majorUnit val="1.0000000000000002E-2"/>
      </c:valAx>
      <c:valAx>
        <c:axId val="56069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89848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 = 170mm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516146016472534E-2"/>
          <c:y val="0.20230911987245814"/>
          <c:w val="0.86657141102993296"/>
          <c:h val="0.6711548562855914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Arkusz1!$E$33</c:f>
              <c:strCache>
                <c:ptCount val="1"/>
                <c:pt idx="0">
                  <c:v>U [kV]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Arkusz1!$D$34:$D$43</c:f>
              <c:numCache>
                <c:formatCode>0.00</c:formatCode>
                <c:ptCount val="10"/>
                <c:pt idx="0">
                  <c:v>9.1641269087628846E-2</c:v>
                </c:pt>
                <c:pt idx="1">
                  <c:v>0.10267294608870453</c:v>
                </c:pt>
                <c:pt idx="2">
                  <c:v>0.11116120867008772</c:v>
                </c:pt>
                <c:pt idx="3">
                  <c:v>0.11917031760394946</c:v>
                </c:pt>
                <c:pt idx="4">
                  <c:v>0.12745800423985859</c:v>
                </c:pt>
                <c:pt idx="5">
                  <c:v>0.13170631419608092</c:v>
                </c:pt>
                <c:pt idx="6">
                  <c:v>0.14041186738506115</c:v>
                </c:pt>
                <c:pt idx="7">
                  <c:v>0.1493959982760886</c:v>
                </c:pt>
                <c:pt idx="8">
                  <c:v>0.15960029950208365</c:v>
                </c:pt>
                <c:pt idx="9">
                  <c:v>0.16868437014372059</c:v>
                </c:pt>
              </c:numCache>
            </c:numRef>
          </c:xVal>
          <c:yVal>
            <c:numRef>
              <c:f>Arkusz1!$E$34:$E$43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D-44F6-9213-1E6317AE4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61680"/>
        <c:axId val="572364920"/>
      </c:scatterChart>
      <c:valAx>
        <c:axId val="572361680"/>
        <c:scaling>
          <c:orientation val="minMax"/>
          <c:max val="0.2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64920"/>
        <c:crosses val="autoZero"/>
        <c:crossBetween val="midCat"/>
        <c:majorUnit val="1.0000000000000002E-2"/>
      </c:valAx>
      <c:valAx>
        <c:axId val="57236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6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 = 210mm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Arkusz1!$E$46</c:f>
              <c:strCache>
                <c:ptCount val="1"/>
                <c:pt idx="0">
                  <c:v>U [kV]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Arkusz1!$D$47:$D$56</c:f>
              <c:numCache>
                <c:formatCode>0.00</c:formatCode>
                <c:ptCount val="10"/>
                <c:pt idx="0">
                  <c:v>9.8252741791049009E-2</c:v>
                </c:pt>
                <c:pt idx="1">
                  <c:v>0.10758289378847637</c:v>
                </c:pt>
                <c:pt idx="2">
                  <c:v>0.11289483916887112</c:v>
                </c:pt>
                <c:pt idx="3">
                  <c:v>0.12339126016597687</c:v>
                </c:pt>
                <c:pt idx="4">
                  <c:v>0.13329000135825883</c:v>
                </c:pt>
                <c:pt idx="5">
                  <c:v>0.1446750082598815</c:v>
                </c:pt>
                <c:pt idx="6">
                  <c:v>0.15767956875652248</c:v>
                </c:pt>
                <c:pt idx="7">
                  <c:v>0.17004202015311368</c:v>
                </c:pt>
                <c:pt idx="8">
                  <c:v>0.18100970903172217</c:v>
                </c:pt>
                <c:pt idx="9">
                  <c:v>0.19232013818778718</c:v>
                </c:pt>
              </c:numCache>
            </c:numRef>
          </c:xVal>
          <c:yVal>
            <c:numRef>
              <c:f>Arkusz1!$E$47:$E$56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7-4705-B710-B97154D5C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60960"/>
        <c:axId val="572356640"/>
      </c:scatterChart>
      <c:valAx>
        <c:axId val="572360960"/>
        <c:scaling>
          <c:orientation val="minMax"/>
          <c:max val="0.2"/>
          <c:min val="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56640"/>
        <c:crosses val="autoZero"/>
        <c:crossBetween val="midCat"/>
        <c:majorUnit val="1.0000000000000002E-2"/>
      </c:valAx>
      <c:valAx>
        <c:axId val="5723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19</xdr:row>
      <xdr:rowOff>0</xdr:rowOff>
    </xdr:from>
    <xdr:to>
      <xdr:col>20</xdr:col>
      <xdr:colOff>5290</xdr:colOff>
      <xdr:row>31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A56141-CB72-9A69-00A1-B74A25305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12699</xdr:colOff>
      <xdr:row>32</xdr:row>
      <xdr:rowOff>0</xdr:rowOff>
    </xdr:from>
    <xdr:to>
      <xdr:col>20</xdr:col>
      <xdr:colOff>5290</xdr:colOff>
      <xdr:row>44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40C745B-FFE7-818D-68FC-05DAE5CA5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12699</xdr:colOff>
      <xdr:row>45</xdr:row>
      <xdr:rowOff>0</xdr:rowOff>
    </xdr:from>
    <xdr:to>
      <xdr:col>20</xdr:col>
      <xdr:colOff>5290</xdr:colOff>
      <xdr:row>57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69AFA40-39D6-B995-0B37-834CBE1FD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0290-9560-4B13-B0F0-95502C089148}">
  <dimension ref="B2:L57"/>
  <sheetViews>
    <sheetView tabSelected="1" topLeftCell="A22" zoomScale="90" zoomScaleNormal="90" workbookViewId="0">
      <selection activeCell="Q16" sqref="Q16"/>
    </sheetView>
  </sheetViews>
  <sheetFormatPr defaultRowHeight="15" x14ac:dyDescent="0.25"/>
  <cols>
    <col min="2" max="5" width="9.5703125" bestFit="1" customWidth="1"/>
    <col min="7" max="7" width="9.28515625" customWidth="1"/>
    <col min="8" max="9" width="9.140625" customWidth="1"/>
    <col min="11" max="12" width="9.28515625" customWidth="1"/>
    <col min="15" max="15" width="9.140625" customWidth="1"/>
    <col min="16" max="16" width="9.28515625" customWidth="1"/>
  </cols>
  <sheetData>
    <row r="2" spans="2:10" ht="18" x14ac:dyDescent="0.25">
      <c r="B2" s="1" t="s">
        <v>4</v>
      </c>
      <c r="C2" s="1" t="s">
        <v>0</v>
      </c>
      <c r="D2" s="1" t="s">
        <v>27</v>
      </c>
      <c r="E2" s="1" t="s">
        <v>16</v>
      </c>
      <c r="F2" s="1" t="s">
        <v>27</v>
      </c>
      <c r="G2" s="1" t="s">
        <v>16</v>
      </c>
      <c r="H2" s="1" t="s">
        <v>27</v>
      </c>
      <c r="I2" s="1" t="s">
        <v>16</v>
      </c>
      <c r="J2" t="s">
        <v>15</v>
      </c>
    </row>
    <row r="3" spans="2:10" x14ac:dyDescent="0.25">
      <c r="B3" s="2" t="s">
        <v>5</v>
      </c>
      <c r="C3" s="1"/>
      <c r="D3" s="1" t="s">
        <v>1</v>
      </c>
      <c r="F3" s="1" t="s">
        <v>2</v>
      </c>
      <c r="H3" s="1" t="s">
        <v>3</v>
      </c>
      <c r="J3">
        <v>3.4669000000000002E-3</v>
      </c>
    </row>
    <row r="4" spans="2:10" x14ac:dyDescent="0.25">
      <c r="B4" s="2">
        <v>1</v>
      </c>
      <c r="C4" s="3">
        <v>2.4</v>
      </c>
      <c r="D4">
        <v>0.625</v>
      </c>
      <c r="E4">
        <f t="shared" ref="E4:E13" si="0">J$3*D4*1000</f>
        <v>2.1668125000000003</v>
      </c>
      <c r="F4">
        <v>0.51300000000000001</v>
      </c>
      <c r="G4">
        <f t="shared" ref="G4:G13" si="1">J$3*F4*1000</f>
        <v>1.7785197000000001</v>
      </c>
      <c r="H4">
        <v>0.43099999999999999</v>
      </c>
      <c r="I4" s="4">
        <f t="shared" ref="I4:I13" si="2">J$3*H4*1000</f>
        <v>1.4942339</v>
      </c>
    </row>
    <row r="5" spans="2:10" x14ac:dyDescent="0.25">
      <c r="B5" s="2">
        <v>2</v>
      </c>
      <c r="C5" s="3">
        <v>2.6</v>
      </c>
      <c r="D5">
        <v>0.64500000000000002</v>
      </c>
      <c r="E5">
        <f t="shared" si="0"/>
        <v>2.2361505000000004</v>
      </c>
      <c r="F5">
        <v>0.54300000000000004</v>
      </c>
      <c r="G5">
        <f t="shared" si="1"/>
        <v>1.8825267000000003</v>
      </c>
      <c r="H5">
        <v>0.45100000000000001</v>
      </c>
      <c r="I5" s="4">
        <f t="shared" si="2"/>
        <v>1.5635719000000001</v>
      </c>
    </row>
    <row r="6" spans="2:10" x14ac:dyDescent="0.25">
      <c r="B6" s="2">
        <v>3</v>
      </c>
      <c r="C6" s="3">
        <v>2.8</v>
      </c>
      <c r="D6">
        <v>0.67600000000000005</v>
      </c>
      <c r="E6">
        <f t="shared" si="0"/>
        <v>2.3436244000000004</v>
      </c>
      <c r="F6">
        <v>0.56499999999999995</v>
      </c>
      <c r="G6">
        <f t="shared" si="1"/>
        <v>1.9587985000000001</v>
      </c>
      <c r="H6">
        <v>0.46200000000000002</v>
      </c>
      <c r="I6" s="4">
        <f t="shared" si="2"/>
        <v>1.6017078000000002</v>
      </c>
    </row>
    <row r="7" spans="2:10" x14ac:dyDescent="0.25">
      <c r="B7" s="2">
        <v>4</v>
      </c>
      <c r="C7" s="3">
        <v>3</v>
      </c>
      <c r="D7">
        <v>0.68600000000000005</v>
      </c>
      <c r="E7">
        <f t="shared" si="0"/>
        <v>2.3782934</v>
      </c>
      <c r="F7">
        <v>0.58499999999999996</v>
      </c>
      <c r="G7">
        <f t="shared" si="1"/>
        <v>2.0281365</v>
      </c>
      <c r="H7">
        <v>0.48299999999999998</v>
      </c>
      <c r="I7" s="4">
        <f t="shared" si="2"/>
        <v>1.6745127</v>
      </c>
    </row>
    <row r="8" spans="2:10" x14ac:dyDescent="0.25">
      <c r="B8" s="2">
        <v>5</v>
      </c>
      <c r="C8" s="3">
        <v>3.2</v>
      </c>
      <c r="D8">
        <v>0.72</v>
      </c>
      <c r="E8">
        <f t="shared" si="0"/>
        <v>2.4961679999999999</v>
      </c>
      <c r="F8">
        <v>0.60499999999999998</v>
      </c>
      <c r="G8">
        <f t="shared" si="1"/>
        <v>2.0974745000000001</v>
      </c>
      <c r="H8">
        <v>0.502</v>
      </c>
      <c r="I8" s="4">
        <f t="shared" si="2"/>
        <v>1.7403838</v>
      </c>
    </row>
    <row r="9" spans="2:10" x14ac:dyDescent="0.25">
      <c r="B9" s="2">
        <v>6</v>
      </c>
      <c r="C9" s="3">
        <v>3.4</v>
      </c>
      <c r="D9">
        <v>0.74</v>
      </c>
      <c r="E9">
        <f t="shared" si="0"/>
        <v>2.5655060000000001</v>
      </c>
      <c r="F9">
        <v>0.61499999999999999</v>
      </c>
      <c r="G9">
        <f t="shared" si="1"/>
        <v>2.1321435000000002</v>
      </c>
      <c r="H9">
        <v>0.52300000000000002</v>
      </c>
      <c r="I9" s="4">
        <f t="shared" si="2"/>
        <v>1.8131887000000002</v>
      </c>
    </row>
    <row r="10" spans="2:10" x14ac:dyDescent="0.25">
      <c r="B10" s="2">
        <v>7</v>
      </c>
      <c r="C10" s="3">
        <v>3.6</v>
      </c>
      <c r="D10">
        <v>0.76</v>
      </c>
      <c r="E10">
        <f t="shared" si="0"/>
        <v>2.6348440000000002</v>
      </c>
      <c r="F10">
        <v>0.63500000000000001</v>
      </c>
      <c r="G10">
        <f t="shared" si="1"/>
        <v>2.2014815000000003</v>
      </c>
      <c r="H10">
        <v>0.54600000000000004</v>
      </c>
      <c r="I10" s="4">
        <f t="shared" si="2"/>
        <v>1.8929274000000003</v>
      </c>
    </row>
    <row r="11" spans="2:10" x14ac:dyDescent="0.25">
      <c r="B11" s="2">
        <v>8</v>
      </c>
      <c r="C11" s="3">
        <v>3.8</v>
      </c>
      <c r="D11">
        <v>0.78100000000000003</v>
      </c>
      <c r="E11">
        <f t="shared" si="0"/>
        <v>2.7076489000000001</v>
      </c>
      <c r="F11">
        <v>0.65500000000000003</v>
      </c>
      <c r="G11">
        <f t="shared" si="1"/>
        <v>2.2708195</v>
      </c>
      <c r="H11">
        <v>0.56699999999999995</v>
      </c>
      <c r="I11" s="4">
        <f t="shared" si="2"/>
        <v>1.9657323</v>
      </c>
    </row>
    <row r="12" spans="2:10" x14ac:dyDescent="0.25">
      <c r="B12" s="2">
        <v>9</v>
      </c>
      <c r="C12" s="3">
        <v>4</v>
      </c>
      <c r="D12">
        <v>0.8</v>
      </c>
      <c r="E12">
        <f t="shared" si="0"/>
        <v>2.7735200000000004</v>
      </c>
      <c r="F12">
        <v>0.67700000000000005</v>
      </c>
      <c r="G12">
        <f t="shared" si="1"/>
        <v>2.3470913000000007</v>
      </c>
      <c r="H12">
        <v>0.58499999999999996</v>
      </c>
      <c r="I12" s="4">
        <f t="shared" si="2"/>
        <v>2.0281365</v>
      </c>
    </row>
    <row r="13" spans="2:10" x14ac:dyDescent="0.25">
      <c r="B13" s="2">
        <v>10</v>
      </c>
      <c r="C13" s="3">
        <v>4.2</v>
      </c>
      <c r="D13">
        <v>0.82499999999999996</v>
      </c>
      <c r="E13">
        <f t="shared" si="0"/>
        <v>2.8601924999999997</v>
      </c>
      <c r="F13">
        <v>0.69599999999999995</v>
      </c>
      <c r="G13">
        <f t="shared" si="1"/>
        <v>2.4129624000000001</v>
      </c>
      <c r="H13">
        <v>0.60299999999999998</v>
      </c>
      <c r="I13" s="4">
        <f t="shared" si="2"/>
        <v>2.0905407</v>
      </c>
    </row>
    <row r="14" spans="2:10" x14ac:dyDescent="0.25">
      <c r="C14" s="3"/>
    </row>
    <row r="15" spans="2:10" x14ac:dyDescent="0.25">
      <c r="D15" t="s">
        <v>10</v>
      </c>
      <c r="E15" t="s">
        <v>6</v>
      </c>
      <c r="F15" t="s">
        <v>28</v>
      </c>
      <c r="G15" t="s">
        <v>11</v>
      </c>
      <c r="H15" t="s">
        <v>12</v>
      </c>
      <c r="I15" t="s">
        <v>14</v>
      </c>
      <c r="J15" t="s">
        <v>13</v>
      </c>
    </row>
    <row r="16" spans="2:10" x14ac:dyDescent="0.25">
      <c r="B16" t="s">
        <v>7</v>
      </c>
      <c r="C16" s="3">
        <v>40</v>
      </c>
      <c r="D16" s="3">
        <v>80</v>
      </c>
      <c r="E16" s="5">
        <f>SQRT(C16^2+D16^2)</f>
        <v>89.442719099991592</v>
      </c>
      <c r="F16" s="5">
        <f>DEGREES(ACOS(D16/E16))</f>
        <v>26.565051177077994</v>
      </c>
      <c r="G16">
        <v>45</v>
      </c>
      <c r="H16" s="5">
        <f>F16+G16</f>
        <v>71.56505117707799</v>
      </c>
      <c r="I16" s="5">
        <f>(E16/2)*TAN(RADIANS(H16))</f>
        <v>134.1640786499874</v>
      </c>
      <c r="J16" s="5">
        <f>SQRT((E16/2)^2+I16^2)</f>
        <v>141.42135623730954</v>
      </c>
    </row>
    <row r="17" spans="2:12" x14ac:dyDescent="0.25">
      <c r="B17" t="s">
        <v>9</v>
      </c>
      <c r="C17" s="3">
        <v>45</v>
      </c>
      <c r="D17" s="3">
        <v>80</v>
      </c>
      <c r="E17" s="5">
        <f t="shared" ref="E17:E18" si="3">SQRT(C17^2+D17^2)</f>
        <v>91.787798753429101</v>
      </c>
      <c r="F17" s="5">
        <f t="shared" ref="F17:F18" si="4">DEGREES(ACOS(D17/E17))</f>
        <v>29.357753542791276</v>
      </c>
      <c r="G17">
        <v>45</v>
      </c>
      <c r="H17" s="5">
        <f t="shared" ref="H17:H18" si="5">F17+G17</f>
        <v>74.357753542791272</v>
      </c>
      <c r="I17" s="5">
        <f t="shared" ref="I17:I18" si="6">(E17/2)*TAN(RADIANS(H17))</f>
        <v>163.90678348826623</v>
      </c>
      <c r="J17" s="5">
        <f t="shared" ref="J17:J18" si="7">SQRT((E17/2)^2+I17^2)</f>
        <v>170.2107037570475</v>
      </c>
    </row>
    <row r="18" spans="2:12" x14ac:dyDescent="0.25">
      <c r="B18" t="s">
        <v>8</v>
      </c>
      <c r="C18" s="3">
        <v>50</v>
      </c>
      <c r="D18" s="3">
        <v>80</v>
      </c>
      <c r="E18" s="5">
        <f t="shared" si="3"/>
        <v>94.339811320566042</v>
      </c>
      <c r="F18" s="5">
        <f t="shared" si="4"/>
        <v>32.005383208083494</v>
      </c>
      <c r="G18">
        <v>45</v>
      </c>
      <c r="H18" s="5">
        <f t="shared" si="5"/>
        <v>77.005383208083487</v>
      </c>
      <c r="I18" s="5">
        <f t="shared" si="6"/>
        <v>204.40292452789288</v>
      </c>
      <c r="J18" s="5">
        <f t="shared" si="7"/>
        <v>209.77501175200891</v>
      </c>
    </row>
    <row r="20" spans="2:12" ht="18" x14ac:dyDescent="0.25">
      <c r="B20" s="1" t="s">
        <v>19</v>
      </c>
      <c r="C20" s="1" t="s">
        <v>21</v>
      </c>
      <c r="D20" s="1" t="s">
        <v>29</v>
      </c>
      <c r="E20" s="1" t="s">
        <v>18</v>
      </c>
      <c r="F20" s="1"/>
      <c r="G20" s="1" t="s">
        <v>30</v>
      </c>
      <c r="H20" s="1" t="s">
        <v>31</v>
      </c>
      <c r="I20" s="1" t="s">
        <v>32</v>
      </c>
      <c r="J20" s="1" t="s">
        <v>33</v>
      </c>
      <c r="K20" s="2" t="s">
        <v>23</v>
      </c>
    </row>
    <row r="21" spans="2:12" x14ac:dyDescent="0.25">
      <c r="B21" s="6">
        <v>141.42135623730954</v>
      </c>
      <c r="C21">
        <v>2.1668125000000003E-3</v>
      </c>
      <c r="D21" s="7">
        <f>(B21^2)*(C21^2)</f>
        <v>9.390152820312507E-2</v>
      </c>
      <c r="E21">
        <v>2.4</v>
      </c>
      <c r="G21" s="8">
        <f t="shared" ref="G21:G30" si="8">D21^2</f>
        <v>8.8174969988822922E-3</v>
      </c>
      <c r="H21" s="8">
        <f>D21*E21</f>
        <v>0.22536366768750016</v>
      </c>
      <c r="I21">
        <f t="shared" ref="I21:I30" si="9">E21-L$21*D21-L$23</f>
        <v>-2.8532009413196693E-2</v>
      </c>
      <c r="J21">
        <f>I21^2</f>
        <v>8.1407556115474468E-4</v>
      </c>
      <c r="K21" s="9" t="s">
        <v>24</v>
      </c>
      <c r="L21">
        <f>(10*H31-E31*D31)/(10*G31-D31^2)</f>
        <v>25.854840334247328</v>
      </c>
    </row>
    <row r="22" spans="2:12" x14ac:dyDescent="0.25">
      <c r="B22" s="6">
        <v>141.42135623730954</v>
      </c>
      <c r="C22">
        <v>2.2361505000000003E-3</v>
      </c>
      <c r="D22" s="7">
        <f t="shared" ref="D22:D30" si="10">(B22^2)*(C22^2)</f>
        <v>0.10000738117300507</v>
      </c>
      <c r="E22">
        <v>2.6</v>
      </c>
      <c r="G22" s="8">
        <f t="shared" si="8"/>
        <v>1.000147628908273E-2</v>
      </c>
      <c r="H22" s="8">
        <f t="shared" ref="H22:H30" si="11">D22*E22</f>
        <v>0.26001919104981319</v>
      </c>
      <c r="I22">
        <f t="shared" si="9"/>
        <v>1.3602136946166054E-2</v>
      </c>
      <c r="J22">
        <f t="shared" ref="J22:J30" si="12">I22^2</f>
        <v>1.8501812950225558E-4</v>
      </c>
      <c r="K22" t="s">
        <v>25</v>
      </c>
      <c r="L22">
        <f>SQRT((10/8)*((J31)/(10*G31-D31^2)))</f>
        <v>0.51206214128296468</v>
      </c>
    </row>
    <row r="23" spans="2:12" x14ac:dyDescent="0.25">
      <c r="B23" s="6">
        <v>141.42135623730954</v>
      </c>
      <c r="C23">
        <v>2.3436244000000005E-3</v>
      </c>
      <c r="D23" s="7">
        <f t="shared" si="10"/>
        <v>0.1098515065655073</v>
      </c>
      <c r="E23">
        <v>2.8</v>
      </c>
      <c r="G23" s="8">
        <f t="shared" si="8"/>
        <v>1.2067353494711693E-2</v>
      </c>
      <c r="H23" s="8">
        <f t="shared" si="11"/>
        <v>0.30758421838342043</v>
      </c>
      <c r="I23">
        <f t="shared" si="9"/>
        <v>-4.0916153307288837E-2</v>
      </c>
      <c r="J23">
        <f t="shared" si="12"/>
        <v>1.6741316014655633E-3</v>
      </c>
      <c r="K23" t="s">
        <v>17</v>
      </c>
      <c r="L23">
        <f>(G31*E31-D31*H31)/(10*G31-D31^2)</f>
        <v>7.2299057957538959E-4</v>
      </c>
    </row>
    <row r="24" spans="2:12" x14ac:dyDescent="0.25">
      <c r="B24" s="6">
        <v>141.42135623730954</v>
      </c>
      <c r="C24">
        <v>2.3782934000000002E-3</v>
      </c>
      <c r="D24" s="7">
        <f t="shared" si="10"/>
        <v>0.11312558992967127</v>
      </c>
      <c r="E24">
        <v>3</v>
      </c>
      <c r="G24" s="8">
        <f t="shared" si="8"/>
        <v>1.2797399096936142E-2</v>
      </c>
      <c r="H24" s="8">
        <f t="shared" si="11"/>
        <v>0.33937676978901382</v>
      </c>
      <c r="I24">
        <f t="shared" si="9"/>
        <v>7.4432944071236545E-2</v>
      </c>
      <c r="J24">
        <f t="shared" si="12"/>
        <v>5.540263163111828E-3</v>
      </c>
      <c r="K24" t="s">
        <v>26</v>
      </c>
      <c r="L24">
        <f>SQRT((1/8)*((G31*J31)/(10*G31-D31^2)))</f>
        <v>6.6323110860638662E-2</v>
      </c>
    </row>
    <row r="25" spans="2:12" x14ac:dyDescent="0.25">
      <c r="B25" s="6">
        <v>141.42135623730954</v>
      </c>
      <c r="C25">
        <v>2.496168E-3</v>
      </c>
      <c r="D25" s="7">
        <f t="shared" si="10"/>
        <v>0.12461709368448007</v>
      </c>
      <c r="E25">
        <v>3.2</v>
      </c>
      <c r="G25" s="8">
        <f t="shared" si="8"/>
        <v>1.5529420038366482E-2</v>
      </c>
      <c r="H25" s="8">
        <f t="shared" si="11"/>
        <v>0.39877469979033625</v>
      </c>
      <c r="I25">
        <f t="shared" si="9"/>
        <v>-2.2678050709748401E-2</v>
      </c>
      <c r="J25">
        <f t="shared" si="12"/>
        <v>5.1429398399391996E-4</v>
      </c>
    </row>
    <row r="26" spans="2:12" x14ac:dyDescent="0.25">
      <c r="B26" s="6">
        <v>141.42135623730954</v>
      </c>
      <c r="C26">
        <v>2.5655059999999999E-3</v>
      </c>
      <c r="D26" s="7">
        <f t="shared" si="10"/>
        <v>0.13163642072072007</v>
      </c>
      <c r="E26">
        <v>3.4</v>
      </c>
      <c r="G26" s="8">
        <f t="shared" si="8"/>
        <v>1.7328147260162421E-2</v>
      </c>
      <c r="H26" s="8">
        <f t="shared" si="11"/>
        <v>0.44756383045044823</v>
      </c>
      <c r="I26">
        <f t="shared" si="9"/>
        <v>-4.1616304855996104E-3</v>
      </c>
      <c r="J26">
        <f t="shared" si="12"/>
        <v>1.7319168298672048E-5</v>
      </c>
    </row>
    <row r="27" spans="2:12" x14ac:dyDescent="0.25">
      <c r="B27" s="6">
        <v>141.42135623730954</v>
      </c>
      <c r="C27">
        <v>2.6348440000000003E-3</v>
      </c>
      <c r="D27" s="7">
        <f t="shared" si="10"/>
        <v>0.13884805808672013</v>
      </c>
      <c r="E27">
        <v>3.6</v>
      </c>
      <c r="G27" s="8">
        <f t="shared" si="8"/>
        <v>1.9278783234453208E-2</v>
      </c>
      <c r="H27" s="8">
        <f t="shared" si="11"/>
        <v>0.49985300911219249</v>
      </c>
      <c r="I27">
        <f t="shared" si="9"/>
        <v>9.3826368679774449E-3</v>
      </c>
      <c r="J27">
        <f t="shared" si="12"/>
        <v>8.8033874596329592E-5</v>
      </c>
    </row>
    <row r="28" spans="2:12" x14ac:dyDescent="0.25">
      <c r="B28" s="6">
        <v>141.42135623730954</v>
      </c>
      <c r="C28">
        <v>2.7076489000000003E-3</v>
      </c>
      <c r="D28" s="7">
        <f t="shared" si="10"/>
        <v>0.14662725131342433</v>
      </c>
      <c r="E28">
        <v>3.8</v>
      </c>
      <c r="G28" s="8">
        <f t="shared" si="8"/>
        <v>2.1499550827730095E-2</v>
      </c>
      <c r="H28" s="8">
        <f t="shared" si="11"/>
        <v>0.55718355499101246</v>
      </c>
      <c r="I28">
        <f t="shared" si="9"/>
        <v>8.2528380622814753E-3</v>
      </c>
      <c r="J28">
        <f t="shared" si="12"/>
        <v>6.8109336082241851E-5</v>
      </c>
    </row>
    <row r="29" spans="2:12" x14ac:dyDescent="0.25">
      <c r="B29" s="6">
        <v>141.42135623730954</v>
      </c>
      <c r="C29">
        <v>2.7735200000000002E-3</v>
      </c>
      <c r="D29" s="7">
        <f t="shared" si="10"/>
        <v>0.1538482638080001</v>
      </c>
      <c r="E29">
        <v>4</v>
      </c>
      <c r="G29" s="8">
        <f t="shared" si="8"/>
        <v>2.3669288276735992E-2</v>
      </c>
      <c r="H29" s="8">
        <f t="shared" si="11"/>
        <v>0.61539305523200039</v>
      </c>
      <c r="I29">
        <f t="shared" si="9"/>
        <v>2.1554712963420351E-2</v>
      </c>
      <c r="J29">
        <f t="shared" si="12"/>
        <v>4.6460565093544133E-4</v>
      </c>
    </row>
    <row r="30" spans="2:12" x14ac:dyDescent="0.25">
      <c r="B30" s="6">
        <v>141.42135623730954</v>
      </c>
      <c r="C30">
        <v>2.8601924999999999E-3</v>
      </c>
      <c r="D30" s="7">
        <f t="shared" si="10"/>
        <v>0.16361402274112505</v>
      </c>
      <c r="E30">
        <v>4.2</v>
      </c>
      <c r="G30" s="8">
        <f t="shared" si="8"/>
        <v>2.6769548437533385E-2</v>
      </c>
      <c r="H30" s="8">
        <f t="shared" si="11"/>
        <v>0.68717889551272526</v>
      </c>
      <c r="I30">
        <f t="shared" si="9"/>
        <v>-3.0937424995274323E-2</v>
      </c>
      <c r="J30">
        <f t="shared" si="12"/>
        <v>9.5712426533822443E-4</v>
      </c>
    </row>
    <row r="31" spans="2:12" x14ac:dyDescent="0.25">
      <c r="C31" t="s">
        <v>22</v>
      </c>
      <c r="D31" s="8">
        <f>SUM(D21:D30)</f>
        <v>1.2760771162257787</v>
      </c>
      <c r="E31" s="7">
        <f>SUM(E21:E30)</f>
        <v>33</v>
      </c>
      <c r="G31" s="8">
        <f>SUM(G21:G30)</f>
        <v>0.16775846395459443</v>
      </c>
      <c r="H31" s="8">
        <f>SUM(H21:H30)</f>
        <v>4.3382908919984633</v>
      </c>
      <c r="I31" s="8"/>
      <c r="J31" s="8">
        <f t="shared" ref="J31" si="13">SUM(J21:J30)</f>
        <v>1.0322974734479219E-2</v>
      </c>
    </row>
    <row r="32" spans="2:12" x14ac:dyDescent="0.25">
      <c r="H32" s="9"/>
      <c r="I32" s="9"/>
    </row>
    <row r="33" spans="2:12" ht="18" x14ac:dyDescent="0.25">
      <c r="B33" s="1" t="s">
        <v>19</v>
      </c>
      <c r="C33" s="1" t="s">
        <v>20</v>
      </c>
      <c r="D33" s="1" t="s">
        <v>29</v>
      </c>
      <c r="E33" s="1" t="s">
        <v>18</v>
      </c>
      <c r="F33" s="1"/>
      <c r="G33" s="1" t="s">
        <v>30</v>
      </c>
      <c r="H33" s="1" t="s">
        <v>31</v>
      </c>
      <c r="I33" s="1" t="s">
        <v>32</v>
      </c>
      <c r="J33" s="1" t="s">
        <v>33</v>
      </c>
      <c r="K33" s="2" t="s">
        <v>23</v>
      </c>
    </row>
    <row r="34" spans="2:12" x14ac:dyDescent="0.25">
      <c r="B34" s="6">
        <v>170.2107037570475</v>
      </c>
      <c r="C34" s="9">
        <v>1.7785197000000001E-3</v>
      </c>
      <c r="D34" s="7">
        <f>(B34^2)*(C34^2)</f>
        <v>9.1641269087628846E-2</v>
      </c>
      <c r="E34">
        <v>2.4</v>
      </c>
      <c r="G34" s="8">
        <f t="shared" ref="G34:G43" si="14">D34^2</f>
        <v>8.3981221999911981E-3</v>
      </c>
      <c r="H34" s="8">
        <f>D34*E34</f>
        <v>0.21993904581030924</v>
      </c>
      <c r="I34" s="9">
        <f>E34-L$34*D34-L$36</f>
        <v>3.727243501303959E-2</v>
      </c>
      <c r="J34">
        <f>I34^2</f>
        <v>1.3892344118012596E-3</v>
      </c>
      <c r="K34" s="9" t="s">
        <v>24</v>
      </c>
      <c r="L34">
        <f>(10*H44-E44*D44)/(10*G44-D44^2)</f>
        <v>24.313799778329823</v>
      </c>
    </row>
    <row r="35" spans="2:12" x14ac:dyDescent="0.25">
      <c r="B35" s="6">
        <v>170.2107037570475</v>
      </c>
      <c r="C35" s="9">
        <v>1.8825267000000003E-3</v>
      </c>
      <c r="D35" s="7">
        <f t="shared" ref="D35:D43" si="15">(B35^2)*(C35^2)</f>
        <v>0.10267294608870453</v>
      </c>
      <c r="E35">
        <v>2.6</v>
      </c>
      <c r="G35" s="8">
        <f t="shared" si="14"/>
        <v>1.0541733858534026E-2</v>
      </c>
      <c r="H35" s="8">
        <f t="shared" ref="H35:H43" si="16">D35*E35</f>
        <v>0.26694965983063179</v>
      </c>
      <c r="I35" s="9">
        <f t="shared" ref="I35:I43" si="17">E35-L$34*D35-L$36</f>
        <v>-3.0949550810320553E-2</v>
      </c>
      <c r="J35">
        <f t="shared" ref="J35:J43" si="18">I35^2</f>
        <v>9.5787469536061365E-4</v>
      </c>
      <c r="K35" t="s">
        <v>25</v>
      </c>
      <c r="L35">
        <f>SQRT((10/8)*((J44)/(10*G44-D44^2)))</f>
        <v>0.58362949663225505</v>
      </c>
    </row>
    <row r="36" spans="2:12" x14ac:dyDescent="0.25">
      <c r="B36" s="6">
        <v>170.2107037570475</v>
      </c>
      <c r="C36" s="9">
        <v>1.9587985E-3</v>
      </c>
      <c r="D36" s="7">
        <f t="shared" si="15"/>
        <v>0.11116120867008772</v>
      </c>
      <c r="E36">
        <v>2.8</v>
      </c>
      <c r="G36" s="8">
        <f t="shared" si="14"/>
        <v>1.2356814312994785E-2</v>
      </c>
      <c r="H36" s="8">
        <f t="shared" si="16"/>
        <v>0.3112513842762456</v>
      </c>
      <c r="I36" s="9">
        <f t="shared" si="17"/>
        <v>-3.7331467679960512E-2</v>
      </c>
      <c r="J36">
        <f t="shared" si="18"/>
        <v>1.3936384791399363E-3</v>
      </c>
      <c r="K36" t="s">
        <v>17</v>
      </c>
      <c r="L36">
        <f t="shared" ref="L36:L49" si="19">(G44*E44-D44*H44)/(10*G44-D44^2)</f>
        <v>0.13458009695830639</v>
      </c>
    </row>
    <row r="37" spans="2:12" x14ac:dyDescent="0.25">
      <c r="B37" s="6">
        <v>170.2107037570475</v>
      </c>
      <c r="C37" s="9">
        <v>2.0281365E-3</v>
      </c>
      <c r="D37" s="7">
        <f t="shared" si="15"/>
        <v>0.11917031760394946</v>
      </c>
      <c r="E37">
        <v>3</v>
      </c>
      <c r="G37" s="8">
        <f t="shared" si="14"/>
        <v>1.4201564597826186E-2</v>
      </c>
      <c r="H37" s="8">
        <f t="shared" si="16"/>
        <v>0.35751095281184836</v>
      </c>
      <c r="I37" s="9">
        <f t="shared" si="17"/>
        <v>-3.2063338700707406E-2</v>
      </c>
      <c r="J37">
        <f t="shared" si="18"/>
        <v>1.0280576886362812E-3</v>
      </c>
      <c r="K37" t="s">
        <v>26</v>
      </c>
      <c r="L37">
        <f>SQRT((1/8)*((G44*J44)/(10*G44-D44^2)))</f>
        <v>7.7218320228621906E-2</v>
      </c>
    </row>
    <row r="38" spans="2:12" x14ac:dyDescent="0.25">
      <c r="B38" s="6">
        <v>170.2107037570475</v>
      </c>
      <c r="C38" s="9">
        <v>2.0974745E-3</v>
      </c>
      <c r="D38" s="7">
        <f t="shared" si="15"/>
        <v>0.12745800423985859</v>
      </c>
      <c r="E38">
        <v>3.2</v>
      </c>
      <c r="G38" s="8">
        <f t="shared" si="14"/>
        <v>1.6245542844807812E-2</v>
      </c>
      <c r="H38" s="8">
        <f t="shared" si="16"/>
        <v>0.40786561356754752</v>
      </c>
      <c r="I38" s="9">
        <f t="shared" si="17"/>
        <v>-3.3568492191741822E-2</v>
      </c>
      <c r="J38">
        <f t="shared" si="18"/>
        <v>1.1268436680270317E-3</v>
      </c>
    </row>
    <row r="39" spans="2:12" x14ac:dyDescent="0.25">
      <c r="B39" s="6">
        <v>170.2107037570475</v>
      </c>
      <c r="C39" s="9">
        <v>2.1321435000000001E-3</v>
      </c>
      <c r="D39" s="7">
        <f t="shared" si="15"/>
        <v>0.13170631419608092</v>
      </c>
      <c r="E39">
        <v>3.4</v>
      </c>
      <c r="G39" s="8">
        <f t="shared" si="14"/>
        <v>1.7346553199116786E-2</v>
      </c>
      <c r="H39" s="8">
        <f t="shared" si="16"/>
        <v>0.44780146826667511</v>
      </c>
      <c r="I39" s="9">
        <f t="shared" si="17"/>
        <v>6.3138950136383293E-2</v>
      </c>
      <c r="J39">
        <f t="shared" si="18"/>
        <v>3.986527024324696E-3</v>
      </c>
    </row>
    <row r="40" spans="2:12" x14ac:dyDescent="0.25">
      <c r="B40" s="6">
        <v>170.2107037570475</v>
      </c>
      <c r="C40" s="9">
        <v>2.2014815000000005E-3</v>
      </c>
      <c r="D40" s="7">
        <f t="shared" si="15"/>
        <v>0.14041186738506115</v>
      </c>
      <c r="E40">
        <v>3.6</v>
      </c>
      <c r="G40" s="8">
        <f t="shared" si="14"/>
        <v>1.9715492502559998E-2</v>
      </c>
      <c r="H40" s="8">
        <f t="shared" si="16"/>
        <v>0.50548272258622018</v>
      </c>
      <c r="I40" s="9">
        <f t="shared" si="17"/>
        <v>5.147387293991737E-2</v>
      </c>
      <c r="J40">
        <f t="shared" si="18"/>
        <v>2.6495595954347576E-3</v>
      </c>
    </row>
    <row r="41" spans="2:12" x14ac:dyDescent="0.25">
      <c r="B41" s="6">
        <v>170.2107037570475</v>
      </c>
      <c r="C41" s="9">
        <v>2.2708195E-3</v>
      </c>
      <c r="D41" s="7">
        <f t="shared" si="15"/>
        <v>0.1493959982760886</v>
      </c>
      <c r="E41">
        <v>3.8</v>
      </c>
      <c r="G41" s="8">
        <f t="shared" si="14"/>
        <v>2.2319164300909067E-2</v>
      </c>
      <c r="H41" s="8">
        <f t="shared" si="16"/>
        <v>0.5677047934491366</v>
      </c>
      <c r="I41" s="9">
        <f t="shared" si="17"/>
        <v>3.3035513273167921E-2</v>
      </c>
      <c r="J41">
        <f t="shared" si="18"/>
        <v>1.0913451372216538E-3</v>
      </c>
    </row>
    <row r="42" spans="2:12" x14ac:dyDescent="0.25">
      <c r="B42" s="6">
        <v>170.2107037570475</v>
      </c>
      <c r="C42" s="9">
        <v>2.3470913000000005E-3</v>
      </c>
      <c r="D42" s="7">
        <f t="shared" si="15"/>
        <v>0.15960029950208365</v>
      </c>
      <c r="E42">
        <v>4</v>
      </c>
      <c r="G42" s="8">
        <f t="shared" si="14"/>
        <v>2.5472255601154802E-2</v>
      </c>
      <c r="H42" s="8">
        <f t="shared" si="16"/>
        <v>0.63840119800833461</v>
      </c>
      <c r="I42" s="9">
        <f t="shared" si="17"/>
        <v>-1.5069823613441419E-2</v>
      </c>
      <c r="J42">
        <f t="shared" si="18"/>
        <v>2.2709958374023657E-4</v>
      </c>
    </row>
    <row r="43" spans="2:12" x14ac:dyDescent="0.25">
      <c r="B43" s="6">
        <v>170.2107037570475</v>
      </c>
      <c r="C43">
        <v>2.4129624E-3</v>
      </c>
      <c r="D43" s="7">
        <f t="shared" si="15"/>
        <v>0.16868437014372059</v>
      </c>
      <c r="E43">
        <v>4.2</v>
      </c>
      <c r="G43" s="8">
        <f t="shared" si="14"/>
        <v>2.8454416730783735E-2</v>
      </c>
      <c r="H43" s="8">
        <f t="shared" si="16"/>
        <v>0.70847435460362651</v>
      </c>
      <c r="I43" s="9">
        <f t="shared" si="17"/>
        <v>-3.5938098366405907E-2</v>
      </c>
      <c r="J43">
        <f t="shared" si="18"/>
        <v>1.291546914193467E-3</v>
      </c>
    </row>
    <row r="44" spans="2:12" x14ac:dyDescent="0.25">
      <c r="C44" t="s">
        <v>22</v>
      </c>
      <c r="D44" s="7">
        <f>SUM(D34:D43)</f>
        <v>1.3019025951932641</v>
      </c>
      <c r="E44" s="7">
        <f>SUM(E34:E43)</f>
        <v>33</v>
      </c>
      <c r="G44" s="8">
        <f>SUM(G34:G43)</f>
        <v>0.1750516601486784</v>
      </c>
      <c r="H44" s="8">
        <f>SUM(H34:H43)</f>
        <v>4.4313811932105756</v>
      </c>
      <c r="I44" s="8"/>
      <c r="J44" s="8">
        <f>SUM(J34:J43)</f>
        <v>1.5141727197879932E-2</v>
      </c>
    </row>
    <row r="45" spans="2:12" x14ac:dyDescent="0.25">
      <c r="I45" s="9"/>
    </row>
    <row r="46" spans="2:12" ht="18" x14ac:dyDescent="0.25">
      <c r="B46" s="1" t="s">
        <v>19</v>
      </c>
      <c r="C46" s="1" t="s">
        <v>20</v>
      </c>
      <c r="D46" s="1" t="s">
        <v>29</v>
      </c>
      <c r="E46" s="1" t="s">
        <v>18</v>
      </c>
      <c r="F46" s="1"/>
      <c r="G46" s="1" t="s">
        <v>30</v>
      </c>
      <c r="H46" s="1" t="s">
        <v>31</v>
      </c>
      <c r="I46" s="1" t="s">
        <v>32</v>
      </c>
      <c r="J46" s="1" t="s">
        <v>33</v>
      </c>
      <c r="K46" s="2" t="s">
        <v>23</v>
      </c>
    </row>
    <row r="47" spans="2:12" x14ac:dyDescent="0.25">
      <c r="B47" s="6">
        <v>209.77501175200891</v>
      </c>
      <c r="C47" s="9">
        <v>1.4942339000000001E-3</v>
      </c>
      <c r="D47" s="7">
        <f>(B47^2)*(C47^2)</f>
        <v>9.8252741791049009E-2</v>
      </c>
      <c r="E47">
        <v>2.4</v>
      </c>
      <c r="G47" s="8">
        <f t="shared" ref="G47:G56" si="20">D47^2</f>
        <v>9.6536012694585487E-3</v>
      </c>
      <c r="H47" s="8">
        <f>D47*E47</f>
        <v>0.23580658029851762</v>
      </c>
      <c r="I47" s="9">
        <f>E47-L$47*D47-L$49</f>
        <v>-8.3773395925031191E-2</v>
      </c>
      <c r="J47">
        <f>I47^2</f>
        <v>7.0179818648120323E-3</v>
      </c>
      <c r="K47" s="9" t="s">
        <v>24</v>
      </c>
      <c r="L47">
        <f>(10*H57-E57*D57)/(10*G57-D57^2)</f>
        <v>18.609361041558437</v>
      </c>
    </row>
    <row r="48" spans="2:12" x14ac:dyDescent="0.25">
      <c r="B48" s="6">
        <v>209.77501175200891</v>
      </c>
      <c r="C48" s="9">
        <v>1.5635719E-3</v>
      </c>
      <c r="D48" s="7">
        <f t="shared" ref="D48:D56" si="21">(B48^2)*(C48^2)</f>
        <v>0.10758289378847637</v>
      </c>
      <c r="E48">
        <v>2.6</v>
      </c>
      <c r="G48" s="8">
        <f t="shared" si="20"/>
        <v>1.1574079035902587E-2</v>
      </c>
      <c r="H48" s="8">
        <f t="shared" ref="H48:H56" si="22">D48*E48</f>
        <v>0.27971552385003856</v>
      </c>
      <c r="I48" s="9">
        <f t="shared" ref="I48:I56" si="23">E48-L$47*D48-L$49</f>
        <v>-5.7401563017774104E-2</v>
      </c>
      <c r="J48">
        <f t="shared" ref="J48:J56" si="24">I48^2</f>
        <v>3.2949394368834918E-3</v>
      </c>
      <c r="K48" t="s">
        <v>25</v>
      </c>
      <c r="L48">
        <f>SQRT((10/8)*((J57)/(10*G57-D57^2)))</f>
        <v>0.55926626625622722</v>
      </c>
    </row>
    <row r="49" spans="2:12" x14ac:dyDescent="0.25">
      <c r="B49" s="6">
        <v>209.77501175200891</v>
      </c>
      <c r="C49" s="9">
        <v>1.6017078000000002E-3</v>
      </c>
      <c r="D49" s="7">
        <f t="shared" si="21"/>
        <v>0.11289483916887112</v>
      </c>
      <c r="E49">
        <v>2.8</v>
      </c>
      <c r="G49" s="8">
        <f t="shared" si="20"/>
        <v>1.2745244710965277E-2</v>
      </c>
      <c r="H49" s="8">
        <f t="shared" si="22"/>
        <v>0.3161055496728391</v>
      </c>
      <c r="I49" s="9">
        <f t="shared" si="23"/>
        <v>4.3746527565420856E-2</v>
      </c>
      <c r="J49">
        <f t="shared" si="24"/>
        <v>1.9137586740321268E-3</v>
      </c>
      <c r="K49" t="s">
        <v>17</v>
      </c>
      <c r="L49">
        <f t="shared" si="19"/>
        <v>0.65535265061238313</v>
      </c>
    </row>
    <row r="50" spans="2:12" x14ac:dyDescent="0.25">
      <c r="B50" s="6">
        <v>209.77501175200891</v>
      </c>
      <c r="C50" s="9">
        <v>1.6745127E-3</v>
      </c>
      <c r="D50" s="7">
        <f t="shared" si="21"/>
        <v>0.12339126016597687</v>
      </c>
      <c r="E50">
        <v>3</v>
      </c>
      <c r="G50" s="8">
        <f t="shared" si="20"/>
        <v>1.5225403085347792E-2</v>
      </c>
      <c r="H50" s="8">
        <f t="shared" si="22"/>
        <v>0.37017378049793059</v>
      </c>
      <c r="I50" s="9">
        <f t="shared" si="23"/>
        <v>4.841483958608539E-2</v>
      </c>
      <c r="J50">
        <f t="shared" si="24"/>
        <v>2.3439966921463811E-3</v>
      </c>
      <c r="K50" t="s">
        <v>26</v>
      </c>
      <c r="L50">
        <f>SQRT((1/8)*((G57*J57)/(10*G57-D57^2)))</f>
        <v>8.1319718291460855E-2</v>
      </c>
    </row>
    <row r="51" spans="2:12" x14ac:dyDescent="0.25">
      <c r="B51" s="6">
        <v>209.77501175200891</v>
      </c>
      <c r="C51" s="9">
        <v>1.7403838000000001E-3</v>
      </c>
      <c r="D51" s="7">
        <f t="shared" si="21"/>
        <v>0.13329000135825883</v>
      </c>
      <c r="E51">
        <v>3.2</v>
      </c>
      <c r="G51" s="8">
        <f t="shared" si="20"/>
        <v>1.7766224462084642E-2</v>
      </c>
      <c r="H51" s="8">
        <f t="shared" si="22"/>
        <v>0.42652800434642829</v>
      </c>
      <c r="I51" s="9">
        <f t="shared" si="23"/>
        <v>6.4205590881964203E-2</v>
      </c>
      <c r="J51">
        <f t="shared" si="24"/>
        <v>4.1223579005021651E-3</v>
      </c>
    </row>
    <row r="52" spans="2:12" x14ac:dyDescent="0.25">
      <c r="B52" s="6">
        <v>209.77501175200891</v>
      </c>
      <c r="C52" s="9">
        <v>1.8131887000000001E-3</v>
      </c>
      <c r="D52" s="7">
        <f t="shared" si="21"/>
        <v>0.1446750082598815</v>
      </c>
      <c r="E52">
        <v>3.4</v>
      </c>
      <c r="G52" s="8">
        <f t="shared" si="20"/>
        <v>2.0930858014996782E-2</v>
      </c>
      <c r="H52" s="8">
        <f t="shared" si="22"/>
        <v>0.49189502808359709</v>
      </c>
      <c r="I52" s="9">
        <f t="shared" si="23"/>
        <v>5.2337886989033078E-2</v>
      </c>
      <c r="J52">
        <f t="shared" si="24"/>
        <v>2.7392544144767979E-3</v>
      </c>
    </row>
    <row r="53" spans="2:12" x14ac:dyDescent="0.25">
      <c r="B53" s="6">
        <v>209.77501175200891</v>
      </c>
      <c r="C53" s="9">
        <v>1.8929274000000003E-3</v>
      </c>
      <c r="D53" s="7">
        <f t="shared" si="21"/>
        <v>0.15767956875652248</v>
      </c>
      <c r="E53">
        <v>3.6</v>
      </c>
      <c r="G53" s="8">
        <f t="shared" si="20"/>
        <v>2.4862846403242898E-2</v>
      </c>
      <c r="H53" s="8">
        <f t="shared" si="22"/>
        <v>0.56764644752348092</v>
      </c>
      <c r="I53" s="9">
        <f t="shared" si="23"/>
        <v>1.0331325520252954E-2</v>
      </c>
      <c r="J53">
        <f t="shared" si="24"/>
        <v>1.0673628700542998E-4</v>
      </c>
    </row>
    <row r="54" spans="2:12" x14ac:dyDescent="0.25">
      <c r="B54" s="6">
        <v>209.77501175200891</v>
      </c>
      <c r="C54" s="9">
        <v>1.9657323000000001E-3</v>
      </c>
      <c r="D54" s="7">
        <f t="shared" si="21"/>
        <v>0.17004202015311368</v>
      </c>
      <c r="E54">
        <v>3.8</v>
      </c>
      <c r="G54" s="8">
        <f t="shared" si="20"/>
        <v>2.8914288617751919E-2</v>
      </c>
      <c r="H54" s="8">
        <f t="shared" si="22"/>
        <v>0.64615967658183193</v>
      </c>
      <c r="I54" s="9">
        <f t="shared" si="23"/>
        <v>-1.9725995877631575E-2</v>
      </c>
      <c r="J54">
        <f t="shared" si="24"/>
        <v>3.8911491336433786E-4</v>
      </c>
    </row>
    <row r="55" spans="2:12" x14ac:dyDescent="0.25">
      <c r="B55" s="6">
        <v>209.77501175200891</v>
      </c>
      <c r="C55">
        <v>2.0281365E-3</v>
      </c>
      <c r="D55" s="7">
        <f t="shared" si="21"/>
        <v>0.18100970903172217</v>
      </c>
      <c r="E55">
        <v>4</v>
      </c>
      <c r="G55" s="8">
        <f t="shared" si="20"/>
        <v>3.2764514763748726E-2</v>
      </c>
      <c r="H55" s="8">
        <f t="shared" si="22"/>
        <v>0.72403883612688869</v>
      </c>
      <c r="I55" s="9">
        <f t="shared" si="23"/>
        <v>-2.3827678011142051E-2</v>
      </c>
      <c r="J55">
        <f t="shared" si="24"/>
        <v>5.6775823940266243E-4</v>
      </c>
    </row>
    <row r="56" spans="2:12" x14ac:dyDescent="0.25">
      <c r="B56" s="6">
        <v>209.77501175200891</v>
      </c>
      <c r="C56">
        <v>2.0905406999999999E-3</v>
      </c>
      <c r="D56" s="7">
        <f t="shared" si="21"/>
        <v>0.19232013818778718</v>
      </c>
      <c r="E56">
        <v>4.2</v>
      </c>
      <c r="G56" s="8">
        <f t="shared" si="20"/>
        <v>3.6987035552569554E-2</v>
      </c>
      <c r="H56" s="8">
        <f t="shared" si="22"/>
        <v>0.80774458038870622</v>
      </c>
      <c r="I56" s="9">
        <f t="shared" si="23"/>
        <v>-3.4307537711324776E-2</v>
      </c>
      <c r="J56">
        <f t="shared" si="24"/>
        <v>1.1770071438139717E-3</v>
      </c>
    </row>
    <row r="57" spans="2:12" x14ac:dyDescent="0.25">
      <c r="C57" t="s">
        <v>22</v>
      </c>
      <c r="D57" s="7">
        <f>SUM(D47:D56)</f>
        <v>1.4211381806616592</v>
      </c>
      <c r="E57" s="7">
        <f>SUM(E47:E56)</f>
        <v>33</v>
      </c>
      <c r="G57" s="8">
        <f>SUM(G47:G56)</f>
        <v>0.2114240959160687</v>
      </c>
      <c r="H57" s="8">
        <f>SUM(H47:H56)</f>
        <v>4.8658140073702594</v>
      </c>
      <c r="I57" s="8"/>
      <c r="J57" s="8">
        <f>SUM(J47:J56)</f>
        <v>2.3672905566439396E-2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Kotorc</dc:creator>
  <cp:lastModifiedBy>Retro</cp:lastModifiedBy>
  <dcterms:created xsi:type="dcterms:W3CDTF">2023-11-02T14:09:57Z</dcterms:created>
  <dcterms:modified xsi:type="dcterms:W3CDTF">2023-12-12T23:01:08Z</dcterms:modified>
</cp:coreProperties>
</file>