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slpl-my.sharepoint.com/personal/kp306682_student_polsl_pl/Documents/Studia/III semestr/Fizyka/Fizyka laboratorium/Laboratorium nr 2/"/>
    </mc:Choice>
  </mc:AlternateContent>
  <xr:revisionPtr revIDLastSave="1" documentId="11_25C180BF75F303ED643614A9B980CBA207048F7B" xr6:coauthVersionLast="47" xr6:coauthVersionMax="47" xr10:uidLastSave="{4A634B7A-EDCC-43A8-B623-41785D184EA1}"/>
  <bookViews>
    <workbookView xWindow="-120" yWindow="-120" windowWidth="29040" windowHeight="15840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G4" i="1"/>
  <c r="G5" i="1"/>
  <c r="G7" i="1"/>
  <c r="G8" i="1"/>
  <c r="G9" i="1"/>
  <c r="G3" i="1"/>
  <c r="F4" i="1"/>
  <c r="F5" i="1"/>
  <c r="F7" i="1"/>
  <c r="F8" i="1"/>
  <c r="F9" i="1"/>
  <c r="F3" i="1"/>
  <c r="H7" i="1" l="1"/>
  <c r="K7" i="1" s="1"/>
  <c r="L7" i="1" s="1"/>
  <c r="M7" i="1" s="1"/>
  <c r="I7" i="1"/>
  <c r="J7" i="1"/>
  <c r="H5" i="1"/>
  <c r="K5" i="1" s="1"/>
  <c r="I5" i="1"/>
  <c r="J5" i="1"/>
  <c r="I4" i="1"/>
  <c r="H4" i="1"/>
  <c r="K4" i="1" s="1"/>
  <c r="L4" i="1" s="1"/>
  <c r="M4" i="1" s="1"/>
  <c r="J4" i="1"/>
  <c r="H3" i="1"/>
  <c r="K3" i="1" s="1"/>
  <c r="L3" i="1" s="1"/>
  <c r="M3" i="1" s="1"/>
  <c r="J3" i="1"/>
  <c r="I3" i="1"/>
  <c r="W65" i="1"/>
  <c r="J9" i="1"/>
  <c r="H9" i="1"/>
  <c r="I9" i="1"/>
  <c r="H6" i="1"/>
  <c r="K6" i="1" s="1"/>
  <c r="L6" i="1" s="1"/>
  <c r="M6" i="1" s="1"/>
  <c r="I6" i="1"/>
  <c r="J6" i="1"/>
  <c r="H8" i="1"/>
  <c r="I8" i="1"/>
  <c r="J8" i="1"/>
  <c r="P3" i="1"/>
  <c r="K8" i="1" l="1"/>
  <c r="L8" i="1" s="1"/>
  <c r="M8" i="1" s="1"/>
  <c r="M5" i="1"/>
  <c r="L5" i="1"/>
  <c r="K9" i="1"/>
  <c r="L9" i="1" s="1"/>
  <c r="M9" i="1" s="1"/>
  <c r="T9" i="1" l="1"/>
  <c r="S9" i="1"/>
  <c r="S10" i="1" s="1"/>
  <c r="W66" i="1"/>
  <c r="W67" i="1" s="1"/>
</calcChain>
</file>

<file path=xl/sharedStrings.xml><?xml version="1.0" encoding="utf-8"?>
<sst xmlns="http://schemas.openxmlformats.org/spreadsheetml/2006/main" count="17" uniqueCount="13">
  <si>
    <t>Stężenie [%]</t>
  </si>
  <si>
    <t>α1</t>
  </si>
  <si>
    <t>α2</t>
  </si>
  <si>
    <t>α3</t>
  </si>
  <si>
    <t>Cx</t>
  </si>
  <si>
    <t>u(α)</t>
  </si>
  <si>
    <t>Po zaogrągleniu</t>
  </si>
  <si>
    <t>ua(a)</t>
  </si>
  <si>
    <t>ub(α.śr)</t>
  </si>
  <si>
    <t>α.śr</t>
  </si>
  <si>
    <t>ua(α)skala</t>
  </si>
  <si>
    <t>u(Cx)</t>
  </si>
  <si>
    <t>ub(α.śr)F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</si>
</sst>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0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2" fillId="0" borderId="0" xfId="0" applyFont="1" applyAlignment="1">
      <alignment horizontal="center" vertical="center" readingOrder="1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0583664602522515E-2"/>
          <c:y val="1.1095525954593581E-2"/>
          <c:w val="0.96549511878805416"/>
          <c:h val="0.8570062781037384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none"/>
          </c:marker>
          <c:dLbls>
            <c:dLbl>
              <c:idx val="6"/>
              <c:layout>
                <c:manualLayout>
                  <c:x val="-4.298938547422998E-2"/>
                  <c:y val="-3.6057219016930354E-2"/>
                </c:manualLayout>
              </c:layout>
              <c:tx>
                <c:rich>
                  <a:bodyPr/>
                  <a:lstStyle/>
                  <a:p>
                    <a:r>
                      <a:rPr lang="en-US" sz="2000"/>
                      <a:t>Cx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55F-4570-84C5-FEDE23D85CD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-4.7224878656828284E-2"/>
                  <c:y val="1.1286366285302838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Arkusz1!$M$3:$M$9</c:f>
                <c:numCache>
                  <c:formatCode>General</c:formatCode>
                  <c:ptCount val="7"/>
                  <c:pt idx="0">
                    <c:v>6.5011296027008086E-2</c:v>
                  </c:pt>
                  <c:pt idx="1">
                    <c:v>4.7828173356996552E-2</c:v>
                  </c:pt>
                  <c:pt idx="2">
                    <c:v>5.270462766947389E-2</c:v>
                  </c:pt>
                  <c:pt idx="3">
                    <c:v>3.6305191700976666E-2</c:v>
                  </c:pt>
                  <c:pt idx="4">
                    <c:v>6.5011296027009141E-2</c:v>
                  </c:pt>
                  <c:pt idx="5">
                    <c:v>4.7828173356996552E-2</c:v>
                  </c:pt>
                  <c:pt idx="6">
                    <c:v>3.6305191700972871E-2</c:v>
                  </c:pt>
                </c:numCache>
              </c:numRef>
            </c:plus>
            <c:minus>
              <c:numRef>
                <c:f>Arkusz1!$M$3:$M$9</c:f>
                <c:numCache>
                  <c:formatCode>General</c:formatCode>
                  <c:ptCount val="7"/>
                  <c:pt idx="0">
                    <c:v>6.5011296027008086E-2</c:v>
                  </c:pt>
                  <c:pt idx="1">
                    <c:v>4.7828173356996552E-2</c:v>
                  </c:pt>
                  <c:pt idx="2">
                    <c:v>5.270462766947389E-2</c:v>
                  </c:pt>
                  <c:pt idx="3">
                    <c:v>3.6305191700976666E-2</c:v>
                  </c:pt>
                  <c:pt idx="4">
                    <c:v>6.5011296027009141E-2</c:v>
                  </c:pt>
                  <c:pt idx="5">
                    <c:v>4.7828173356996552E-2</c:v>
                  </c:pt>
                  <c:pt idx="6">
                    <c:v>3.6305191700972871E-2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Arkusz1!$S$3:$S$9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5.5691350975568134E-2</c:v>
                  </c:pt>
                </c:numCache>
              </c:numRef>
            </c:plus>
            <c:minus>
              <c:numRef>
                <c:f>Arkusz1!$S$3:$S$9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5.5691350975568134E-2</c:v>
                  </c:pt>
                </c:numCache>
              </c:numRef>
            </c:minus>
          </c:errBars>
          <c:xVal>
            <c:numRef>
              <c:f>Arkusz1!$B$3:$B$9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</c:numCache>
            </c:numRef>
          </c:xVal>
          <c:yVal>
            <c:numRef>
              <c:f>Arkusz1!$F$3:$F$9</c:f>
              <c:numCache>
                <c:formatCode>0.00</c:formatCode>
                <c:ptCount val="7"/>
                <c:pt idx="0">
                  <c:v>89.166666666666671</c:v>
                </c:pt>
                <c:pt idx="1">
                  <c:v>90.399999999999991</c:v>
                </c:pt>
                <c:pt idx="2">
                  <c:v>91.666666666666671</c:v>
                </c:pt>
                <c:pt idx="3">
                  <c:v>92.883333333333326</c:v>
                </c:pt>
                <c:pt idx="4">
                  <c:v>94.066666666666663</c:v>
                </c:pt>
                <c:pt idx="5">
                  <c:v>95.84999999999998</c:v>
                </c:pt>
                <c:pt idx="6">
                  <c:v>92.316666666666663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5F-4570-84C5-FEDE23D8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5216"/>
        <c:axId val="73351936"/>
      </c:scatterChart>
      <c:valAx>
        <c:axId val="535452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73351936"/>
        <c:crosses val="autoZero"/>
        <c:crossBetween val="midCat"/>
      </c:valAx>
      <c:valAx>
        <c:axId val="7335193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53545216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0556342200110279E-2"/>
          <c:y val="2.5204872526435895E-2"/>
          <c:w val="0.96549511878805416"/>
          <c:h val="0.85700627810373842"/>
        </c:manualLayout>
      </c:layout>
      <c:scatterChart>
        <c:scatterStyle val="lineMarker"/>
        <c:varyColors val="0"/>
        <c:ser>
          <c:idx val="0"/>
          <c:order val="0"/>
          <c:tx>
            <c:v>S2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3.7586903255607727E-2"/>
                  <c:y val="3.1578766754231848E-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(Arkusz1!$M$3:$M$6,Arkusz1!$M$9)</c:f>
                <c:numCache>
                  <c:formatCode>General</c:formatCode>
                  <c:ptCount val="5"/>
                  <c:pt idx="0">
                    <c:v>6.5011296027008086E-2</c:v>
                  </c:pt>
                  <c:pt idx="1">
                    <c:v>4.7828173356996552E-2</c:v>
                  </c:pt>
                  <c:pt idx="2">
                    <c:v>5.270462766947389E-2</c:v>
                  </c:pt>
                  <c:pt idx="3">
                    <c:v>3.6305191700976666E-2</c:v>
                  </c:pt>
                  <c:pt idx="4">
                    <c:v>3.6305191700972871E-2</c:v>
                  </c:pt>
                </c:numCache>
              </c:numRef>
            </c:plus>
            <c:minus>
              <c:numRef>
                <c:f>(Arkusz1!$M$3:$M$6,Arkusz1!$M$9)</c:f>
                <c:numCache>
                  <c:formatCode>General</c:formatCode>
                  <c:ptCount val="5"/>
                  <c:pt idx="0">
                    <c:v>6.5011296027008086E-2</c:v>
                  </c:pt>
                  <c:pt idx="1">
                    <c:v>4.7828173356996552E-2</c:v>
                  </c:pt>
                  <c:pt idx="2">
                    <c:v>5.270462766947389E-2</c:v>
                  </c:pt>
                  <c:pt idx="3">
                    <c:v>3.6305191700976666E-2</c:v>
                  </c:pt>
                  <c:pt idx="4">
                    <c:v>3.6305191700972871E-2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(Arkusz1!$T$3:$T$6,Arkusz1!$T$9)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5.8481301064711458E-2</c:v>
                  </c:pt>
                </c:numCache>
              </c:numRef>
            </c:plus>
            <c:minus>
              <c:numRef>
                <c:f>(Arkusz1!$T$3:$T$6,Arkusz1!$T$9)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5.8481301064711458E-2</c:v>
                  </c:pt>
                </c:numCache>
              </c:numRef>
            </c:minus>
          </c:errBars>
          <c:xVal>
            <c:numRef>
              <c:f>(Arkusz1!$B$3:$B$6,Arkusz1!$B$9)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</c:numCache>
            </c:numRef>
          </c:xVal>
          <c:yVal>
            <c:numRef>
              <c:f>(Arkusz1!$F$3:$F$6,Arkusz1!$F$9)</c:f>
              <c:numCache>
                <c:formatCode>0.00</c:formatCode>
                <c:ptCount val="5"/>
                <c:pt idx="0">
                  <c:v>89.166666666666671</c:v>
                </c:pt>
                <c:pt idx="1">
                  <c:v>90.399999999999991</c:v>
                </c:pt>
                <c:pt idx="2">
                  <c:v>91.666666666666671</c:v>
                </c:pt>
                <c:pt idx="3">
                  <c:v>92.883333333333326</c:v>
                </c:pt>
                <c:pt idx="4">
                  <c:v>92.316666666666663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A-4522-B722-CEB3EB720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4176"/>
        <c:axId val="53555968"/>
      </c:scatterChart>
      <c:valAx>
        <c:axId val="535541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3555968"/>
        <c:crosses val="autoZero"/>
        <c:crossBetween val="midCat"/>
      </c:valAx>
      <c:valAx>
        <c:axId val="5355596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535541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11</xdr:row>
      <xdr:rowOff>166686</xdr:rowOff>
    </xdr:from>
    <xdr:to>
      <xdr:col>17</xdr:col>
      <xdr:colOff>419100</xdr:colOff>
      <xdr:row>54</xdr:row>
      <xdr:rowOff>76199</xdr:rowOff>
    </xdr:to>
    <xdr:graphicFrame macro="">
      <xdr:nvGraphicFramePr>
        <xdr:cNvPr id="6" name="Labor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17</xdr:col>
      <xdr:colOff>466726</xdr:colOff>
      <xdr:row>99</xdr:row>
      <xdr:rowOff>100013</xdr:rowOff>
    </xdr:to>
    <xdr:graphicFrame macro="">
      <xdr:nvGraphicFramePr>
        <xdr:cNvPr id="3" name="Labor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0.4154</cdr:x>
      <cdr:y>0.45894</cdr:y>
    </cdr:from>
    <cdr:to>
      <cdr:x>0.44414</cdr:x>
      <cdr:y>0.50251</cdr:y>
    </cdr:to>
    <cdr:sp macro="" textlink="">
      <cdr:nvSpPr>
        <cdr:cNvPr id="2" name="Elipsa 1"/>
        <cdr:cNvSpPr/>
      </cdr:nvSpPr>
      <cdr:spPr>
        <a:xfrm xmlns:a="http://schemas.openxmlformats.org/drawingml/2006/main">
          <a:off x="5803373" y="3717858"/>
          <a:ext cx="401544" cy="352978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67"/>
  <sheetViews>
    <sheetView tabSelected="1" topLeftCell="B1" zoomScaleNormal="100" workbookViewId="0">
      <selection activeCell="S25" activeCellId="1" sqref="T23:V24 S25:V28"/>
    </sheetView>
  </sheetViews>
  <sheetFormatPr defaultRowHeight="15" x14ac:dyDescent="0.25"/>
  <cols>
    <col min="2" max="2" width="15.5703125" customWidth="1"/>
    <col min="3" max="3" width="10.7109375" customWidth="1"/>
    <col min="7" max="7" width="21.5703125" customWidth="1"/>
    <col min="8" max="8" width="14.28515625" customWidth="1"/>
    <col min="9" max="9" width="16" customWidth="1"/>
    <col min="10" max="10" width="16.42578125" customWidth="1"/>
    <col min="11" max="11" width="16.28515625" customWidth="1"/>
    <col min="12" max="12" width="19.140625" customWidth="1"/>
    <col min="15" max="15" width="8.140625" customWidth="1"/>
  </cols>
  <sheetData>
    <row r="2" spans="1:20" x14ac:dyDescent="0.25">
      <c r="B2" t="s">
        <v>0</v>
      </c>
      <c r="C2" s="1" t="s">
        <v>1</v>
      </c>
      <c r="D2" t="s">
        <v>2</v>
      </c>
      <c r="E2" t="s">
        <v>3</v>
      </c>
      <c r="F2" t="s">
        <v>9</v>
      </c>
      <c r="G2" t="s">
        <v>10</v>
      </c>
      <c r="H2" t="s">
        <v>7</v>
      </c>
      <c r="K2" s="2" t="s">
        <v>8</v>
      </c>
      <c r="L2" s="2" t="s">
        <v>12</v>
      </c>
      <c r="M2" t="s">
        <v>5</v>
      </c>
      <c r="Q2" t="s">
        <v>6</v>
      </c>
      <c r="S2">
        <v>1</v>
      </c>
      <c r="T2">
        <v>2</v>
      </c>
    </row>
    <row r="3" spans="1:20" x14ac:dyDescent="0.25">
      <c r="B3">
        <v>0</v>
      </c>
      <c r="C3" s="3">
        <v>89.1</v>
      </c>
      <c r="D3" s="3">
        <v>89.25</v>
      </c>
      <c r="E3" s="3">
        <v>89.15</v>
      </c>
      <c r="F3" s="3">
        <f>SUM(C3:E3)/3</f>
        <v>89.166666666666671</v>
      </c>
      <c r="G3">
        <f>0.05/SQRT(3)</f>
        <v>2.8867513459481291E-2</v>
      </c>
      <c r="H3" s="5">
        <f>POWER($F3-C3, 2)</f>
        <v>4.444444444445834E-3</v>
      </c>
      <c r="I3" s="5">
        <f>POWER($F3-D3, 2)</f>
        <v>6.9444444444436548E-3</v>
      </c>
      <c r="J3" s="5">
        <f>POWER($F3-E3, 2)</f>
        <v>2.7777777777774617E-4</v>
      </c>
      <c r="K3">
        <f>SQRT( SUM(H3:J3) / 6)</f>
        <v>4.409585518441092E-2</v>
      </c>
      <c r="L3">
        <f>K3*$F$11</f>
        <v>5.8250624698606826E-2</v>
      </c>
      <c r="M3">
        <f>SQRT( POWER(L3, 2)+POWER(G3, 2))</f>
        <v>6.5011296027008086E-2</v>
      </c>
      <c r="O3" t="s">
        <v>4</v>
      </c>
      <c r="P3" s="4">
        <f xml:space="preserve"> (-89.079+F9)/ 0.6519</f>
        <v>4.9665081556475981</v>
      </c>
      <c r="Q3">
        <v>5</v>
      </c>
      <c r="S3">
        <v>0</v>
      </c>
      <c r="T3">
        <v>0</v>
      </c>
    </row>
    <row r="4" spans="1:20" x14ac:dyDescent="0.25">
      <c r="B4">
        <v>2</v>
      </c>
      <c r="C4" s="3">
        <v>90.4</v>
      </c>
      <c r="D4" s="3">
        <v>90.35</v>
      </c>
      <c r="E4" s="3">
        <v>90.45</v>
      </c>
      <c r="F4" s="3">
        <f t="shared" ref="F4:F5" si="0">SUM(C4:E4)/3</f>
        <v>90.399999999999991</v>
      </c>
      <c r="G4">
        <f t="shared" ref="G4:G9" si="1">0.05/SQRT(3)</f>
        <v>2.8867513459481291E-2</v>
      </c>
      <c r="H4" s="5">
        <f t="shared" ref="H4:H9" si="2">POWER($F4-C4, 2)</f>
        <v>2.0194839173657902E-28</v>
      </c>
      <c r="I4" s="5">
        <f t="shared" ref="I4:I9" si="3">POWER($F4-D4, 2)</f>
        <v>2.499999999999716E-3</v>
      </c>
      <c r="J4" s="5">
        <f t="shared" ref="J4:J9" si="4">POWER($F4-E4, 2)</f>
        <v>2.5000000000011367E-3</v>
      </c>
      <c r="K4">
        <f t="shared" ref="K4:K9" si="5">SQRT( SUM(H4:J4) / 6)</f>
        <v>2.8867513459483751E-2</v>
      </c>
      <c r="L4">
        <f t="shared" ref="L4:L9" si="6">K4*$F$11</f>
        <v>3.8133985279978036E-2</v>
      </c>
      <c r="M4">
        <f>SQRT( POWER(L4, 2)+POWER(G4, 2))</f>
        <v>4.7828173356996552E-2</v>
      </c>
      <c r="O4" t="s">
        <v>11</v>
      </c>
      <c r="S4">
        <v>0</v>
      </c>
      <c r="T4">
        <v>0</v>
      </c>
    </row>
    <row r="5" spans="1:20" x14ac:dyDescent="0.25">
      <c r="B5">
        <v>4</v>
      </c>
      <c r="C5" s="3">
        <v>91.65</v>
      </c>
      <c r="D5" s="3">
        <v>91.75</v>
      </c>
      <c r="E5" s="3">
        <v>91.6</v>
      </c>
      <c r="F5" s="3">
        <f t="shared" si="0"/>
        <v>91.666666666666671</v>
      </c>
      <c r="G5">
        <f t="shared" si="1"/>
        <v>2.8867513459481291E-2</v>
      </c>
      <c r="H5" s="5">
        <f t="shared" si="2"/>
        <v>2.7777777777774617E-4</v>
      </c>
      <c r="I5" s="5">
        <f t="shared" si="3"/>
        <v>6.9444444444436548E-3</v>
      </c>
      <c r="J5" s="5">
        <f t="shared" si="4"/>
        <v>4.444444444445834E-3</v>
      </c>
      <c r="K5">
        <f t="shared" si="5"/>
        <v>4.409585518441092E-2</v>
      </c>
      <c r="L5">
        <f t="shared" si="6"/>
        <v>5.8250624698606826E-2</v>
      </c>
      <c r="M5">
        <f>SQRT( POWER(K5, 2)+POWER(G5, 2))</f>
        <v>5.270462766947389E-2</v>
      </c>
      <c r="S5">
        <v>0</v>
      </c>
      <c r="T5">
        <v>0</v>
      </c>
    </row>
    <row r="6" spans="1:20" x14ac:dyDescent="0.25">
      <c r="B6">
        <v>6</v>
      </c>
      <c r="C6" s="3">
        <v>92.9</v>
      </c>
      <c r="D6" s="3">
        <v>92.85</v>
      </c>
      <c r="E6" s="3">
        <v>92.9</v>
      </c>
      <c r="F6" s="3">
        <f>SUM(C6:E6)/3</f>
        <v>92.883333333333326</v>
      </c>
      <c r="G6">
        <f t="shared" si="1"/>
        <v>2.8867513459481291E-2</v>
      </c>
      <c r="H6" s="5">
        <f t="shared" si="2"/>
        <v>2.7777777777821992E-4</v>
      </c>
      <c r="I6" s="5">
        <f t="shared" si="3"/>
        <v>1.1111111111109847E-3</v>
      </c>
      <c r="J6" s="5">
        <f t="shared" si="4"/>
        <v>2.7777777777821992E-4</v>
      </c>
      <c r="K6">
        <f t="shared" si="5"/>
        <v>1.6666666666670455E-2</v>
      </c>
      <c r="L6">
        <f t="shared" si="6"/>
        <v>2.201666666667167E-2</v>
      </c>
      <c r="M6">
        <f>SQRT( POWER(L6, 2)+POWER(G6, 2))</f>
        <v>3.6305191700976666E-2</v>
      </c>
      <c r="S6">
        <v>0</v>
      </c>
      <c r="T6">
        <v>0</v>
      </c>
    </row>
    <row r="7" spans="1:20" x14ac:dyDescent="0.25">
      <c r="B7">
        <v>8</v>
      </c>
      <c r="C7" s="3">
        <v>94.05</v>
      </c>
      <c r="D7" s="3">
        <v>94.15</v>
      </c>
      <c r="E7" s="3">
        <v>94</v>
      </c>
      <c r="F7" s="3">
        <f>SUM(C7:E7)/3</f>
        <v>94.066666666666663</v>
      </c>
      <c r="G7">
        <f t="shared" si="1"/>
        <v>2.8867513459481291E-2</v>
      </c>
      <c r="H7" s="5">
        <f t="shared" si="2"/>
        <v>2.7777777777774617E-4</v>
      </c>
      <c r="I7" s="5">
        <f t="shared" si="3"/>
        <v>6.9444444444460235E-3</v>
      </c>
      <c r="J7" s="5">
        <f t="shared" si="4"/>
        <v>4.4444444444439388E-3</v>
      </c>
      <c r="K7">
        <f t="shared" si="5"/>
        <v>4.4095855184411815E-2</v>
      </c>
      <c r="L7">
        <f t="shared" si="6"/>
        <v>5.8250624698608006E-2</v>
      </c>
      <c r="M7">
        <f>SQRT( POWER(L7, 2)+POWER(G7, 2))</f>
        <v>6.5011296027009141E-2</v>
      </c>
      <c r="S7">
        <v>0</v>
      </c>
      <c r="T7">
        <v>0</v>
      </c>
    </row>
    <row r="8" spans="1:20" x14ac:dyDescent="0.25">
      <c r="B8">
        <v>10</v>
      </c>
      <c r="C8" s="3">
        <v>95.9</v>
      </c>
      <c r="D8" s="3">
        <v>95.8</v>
      </c>
      <c r="E8" s="3">
        <v>95.85</v>
      </c>
      <c r="F8" s="3">
        <f>SUM(C8:E8)/3</f>
        <v>95.84999999999998</v>
      </c>
      <c r="G8">
        <f t="shared" si="1"/>
        <v>2.8867513459481291E-2</v>
      </c>
      <c r="H8" s="5">
        <f t="shared" si="2"/>
        <v>2.5000000000025579E-3</v>
      </c>
      <c r="I8" s="5">
        <f t="shared" si="3"/>
        <v>2.4999999999982948E-3</v>
      </c>
      <c r="J8" s="5">
        <f t="shared" si="4"/>
        <v>2.0194839173657902E-28</v>
      </c>
      <c r="K8">
        <f t="shared" si="5"/>
        <v>2.8867513459483751E-2</v>
      </c>
      <c r="L8">
        <f t="shared" si="6"/>
        <v>3.8133985279978036E-2</v>
      </c>
      <c r="M8">
        <f>SQRT( POWER(L8, 2)+POWER(G8, 2))</f>
        <v>4.7828173356996552E-2</v>
      </c>
      <c r="S8">
        <v>0</v>
      </c>
      <c r="T8">
        <v>0</v>
      </c>
    </row>
    <row r="9" spans="1:20" x14ac:dyDescent="0.25">
      <c r="A9" t="s">
        <v>4</v>
      </c>
      <c r="B9" s="2">
        <v>5</v>
      </c>
      <c r="C9" s="3">
        <v>92.3</v>
      </c>
      <c r="D9" s="3">
        <v>92.35</v>
      </c>
      <c r="E9" s="3">
        <v>92.3</v>
      </c>
      <c r="F9" s="3">
        <f>SUM(C9:E9)/3</f>
        <v>92.316666666666663</v>
      </c>
      <c r="G9">
        <f t="shared" si="1"/>
        <v>2.8867513459481291E-2</v>
      </c>
      <c r="H9" s="5">
        <f t="shared" si="2"/>
        <v>2.7777777777774617E-4</v>
      </c>
      <c r="I9" s="5">
        <f t="shared" si="3"/>
        <v>1.1111111111109847E-3</v>
      </c>
      <c r="J9" s="5">
        <f t="shared" si="4"/>
        <v>2.7777777777774617E-4</v>
      </c>
      <c r="K9">
        <f t="shared" si="5"/>
        <v>1.6666666666665719E-2</v>
      </c>
      <c r="L9">
        <f t="shared" si="6"/>
        <v>2.2016666666665415E-2</v>
      </c>
      <c r="M9">
        <f>SQRT( POWER(L9, 2)+POWER(G9, 2))</f>
        <v>3.6305191700972871E-2</v>
      </c>
      <c r="S9">
        <f>1/0.6519*M9</f>
        <v>5.5691350975568134E-2</v>
      </c>
      <c r="T9">
        <f>1/0.6208*$M$9</f>
        <v>5.8481301064711458E-2</v>
      </c>
    </row>
    <row r="10" spans="1:20" x14ac:dyDescent="0.25">
      <c r="S10">
        <f>2*S9</f>
        <v>0.11138270195113627</v>
      </c>
    </row>
    <row r="11" spans="1:20" x14ac:dyDescent="0.25">
      <c r="F11">
        <v>1.321</v>
      </c>
    </row>
    <row r="64" spans="24:24" x14ac:dyDescent="0.25">
      <c r="X64" t="s">
        <v>6</v>
      </c>
    </row>
    <row r="65" spans="22:24" x14ac:dyDescent="0.25">
      <c r="V65" t="s">
        <v>4</v>
      </c>
      <c r="W65" s="4">
        <f xml:space="preserve"> (-89.167+F9)/ 0.6208</f>
        <v>5.0735609965635646</v>
      </c>
      <c r="X65">
        <v>5</v>
      </c>
    </row>
    <row r="66" spans="22:24" x14ac:dyDescent="0.25">
      <c r="V66" t="s">
        <v>11</v>
      </c>
      <c r="W66">
        <f>1/0.6208*$M$9</f>
        <v>5.8481301064711458E-2</v>
      </c>
    </row>
    <row r="67" spans="22:24" x14ac:dyDescent="0.25">
      <c r="W67">
        <f>2*W66</f>
        <v>0.11696260212942292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Badura</dc:creator>
  <cp:lastModifiedBy>Karol Pitera (kp306682)</cp:lastModifiedBy>
  <dcterms:created xsi:type="dcterms:W3CDTF">2015-04-04T07:35:30Z</dcterms:created>
  <dcterms:modified xsi:type="dcterms:W3CDTF">2023-10-12T11:00:21Z</dcterms:modified>
</cp:coreProperties>
</file>