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r(t)" sheetId="2" r:id="rId2"/>
    <sheet name="ln(R)" sheetId="3" r:id="rId3"/>
  </sheets>
  <calcPr calcId="145621"/>
</workbook>
</file>

<file path=xl/calcChain.xml><?xml version="1.0" encoding="utf-8"?>
<calcChain xmlns="http://schemas.openxmlformats.org/spreadsheetml/2006/main">
  <c r="B40" i="1" l="1"/>
  <c r="B37" i="1" l="1"/>
  <c r="C38" i="1"/>
  <c r="C37" i="1"/>
  <c r="B38" i="1"/>
  <c r="C41" i="1"/>
  <c r="C40" i="1"/>
  <c r="B41" i="1"/>
  <c r="C35" i="1"/>
  <c r="C34" i="1"/>
  <c r="B35" i="1"/>
  <c r="B34" i="1"/>
  <c r="C32" i="1"/>
  <c r="C31" i="1"/>
  <c r="B32" i="1"/>
  <c r="B31" i="1"/>
  <c r="G3" i="1"/>
  <c r="F19" i="1" l="1"/>
  <c r="F13" i="1"/>
  <c r="P15" i="1"/>
  <c r="N15" i="1"/>
  <c r="D17" i="1"/>
  <c r="P4" i="1"/>
  <c r="P5" i="1"/>
  <c r="P6" i="1"/>
  <c r="P7" i="1"/>
  <c r="P8" i="1"/>
  <c r="P9" i="1"/>
  <c r="P10" i="1"/>
  <c r="P11" i="1"/>
  <c r="P12" i="1"/>
  <c r="P13" i="1"/>
  <c r="P14" i="1"/>
  <c r="P16" i="1"/>
  <c r="P17" i="1"/>
  <c r="P18" i="1"/>
  <c r="P19" i="1"/>
  <c r="P20" i="1"/>
  <c r="P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3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20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K24" i="1" l="1" a="1"/>
  <c r="K24" i="1" s="1"/>
  <c r="L26" i="1" l="1"/>
  <c r="L25" i="1"/>
  <c r="L24" i="1"/>
  <c r="K26" i="1"/>
  <c r="K25" i="1"/>
  <c r="H3" i="1" l="1"/>
  <c r="L4" i="1"/>
  <c r="Q4" i="1" s="1"/>
  <c r="L5" i="1"/>
  <c r="Q5" i="1" s="1"/>
  <c r="L6" i="1"/>
  <c r="Q6" i="1" s="1"/>
  <c r="L7" i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3" i="1"/>
  <c r="Q3" i="1" s="1"/>
  <c r="B3" i="1"/>
  <c r="B5" i="1"/>
  <c r="G5" i="1" s="1"/>
  <c r="B6" i="1"/>
  <c r="G6" i="1" s="1"/>
  <c r="B7" i="1"/>
  <c r="G7" i="1" s="1"/>
  <c r="B8" i="1"/>
  <c r="B9" i="1"/>
  <c r="G9" i="1" s="1"/>
  <c r="B10" i="1"/>
  <c r="B11" i="1"/>
  <c r="G11" i="1" s="1"/>
  <c r="B12" i="1"/>
  <c r="B13" i="1"/>
  <c r="G13" i="1" s="1"/>
  <c r="B14" i="1"/>
  <c r="B15" i="1"/>
  <c r="G15" i="1" s="1"/>
  <c r="B16" i="1"/>
  <c r="B17" i="1"/>
  <c r="G17" i="1" s="1"/>
  <c r="B18" i="1"/>
  <c r="B19" i="1"/>
  <c r="G19" i="1" s="1"/>
  <c r="B20" i="1"/>
  <c r="G8" i="1"/>
  <c r="G10" i="1"/>
  <c r="G12" i="1"/>
  <c r="G14" i="1"/>
  <c r="G16" i="1"/>
  <c r="G18" i="1"/>
  <c r="G20" i="1"/>
  <c r="B4" i="1"/>
  <c r="G4" i="1" s="1"/>
  <c r="S3" i="1"/>
  <c r="S2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R14" i="1"/>
  <c r="R3" i="1"/>
  <c r="R4" i="1"/>
  <c r="R5" i="1"/>
  <c r="R6" i="1"/>
  <c r="R7" i="1"/>
  <c r="R8" i="1"/>
  <c r="R9" i="1"/>
  <c r="R10" i="1"/>
  <c r="R11" i="1"/>
  <c r="R12" i="1"/>
  <c r="R13" i="1"/>
  <c r="R15" i="1"/>
  <c r="R16" i="1"/>
  <c r="R17" i="1"/>
  <c r="R18" i="1"/>
  <c r="R19" i="1"/>
  <c r="R2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N24" i="1" l="1" a="1"/>
  <c r="A24" i="1" a="1"/>
  <c r="N24" i="1" l="1"/>
  <c r="O26" i="1"/>
  <c r="O24" i="1"/>
  <c r="N25" i="1"/>
  <c r="O25" i="1"/>
  <c r="N26" i="1"/>
  <c r="A24" i="1"/>
  <c r="B25" i="1"/>
  <c r="A26" i="1"/>
  <c r="B26" i="1"/>
  <c r="B24" i="1"/>
  <c r="A25" i="1"/>
  <c r="D24" i="1" a="1"/>
  <c r="E25" i="1" s="1"/>
  <c r="F3" i="1"/>
  <c r="I3" i="1"/>
  <c r="D25" i="1" l="1"/>
  <c r="E26" i="1"/>
  <c r="E24" i="1"/>
  <c r="D24" i="1"/>
  <c r="D26" i="1"/>
</calcChain>
</file>

<file path=xl/sharedStrings.xml><?xml version="1.0" encoding="utf-8"?>
<sst xmlns="http://schemas.openxmlformats.org/spreadsheetml/2006/main" count="42" uniqueCount="27">
  <si>
    <t>R1(T) [kΩ]</t>
  </si>
  <si>
    <t>R2(T) [kΩ]</t>
  </si>
  <si>
    <t>ln(R1)</t>
  </si>
  <si>
    <t>ln(R2)</t>
  </si>
  <si>
    <t>C</t>
  </si>
  <si>
    <t>K</t>
  </si>
  <si>
    <t>1/K</t>
  </si>
  <si>
    <t>reglinp1:</t>
  </si>
  <si>
    <t>reglinp2:</t>
  </si>
  <si>
    <r>
      <rPr>
        <sz val="11"/>
        <color theme="1"/>
        <rFont val="Calibri"/>
        <family val="2"/>
        <charset val="238"/>
      </rPr>
      <t>Δ</t>
    </r>
    <r>
      <rPr>
        <sz val="11"/>
        <color theme="1"/>
        <rFont val="Calibri"/>
        <family val="2"/>
      </rPr>
      <t>R1</t>
    </r>
  </si>
  <si>
    <t>ΔR1</t>
  </si>
  <si>
    <t>Ogrzewanie termistorów</t>
  </si>
  <si>
    <t>Chłodzenie termistorów</t>
  </si>
  <si>
    <t>k=</t>
  </si>
  <si>
    <t>a1</t>
  </si>
  <si>
    <t>a2</t>
  </si>
  <si>
    <t>ogrz</t>
  </si>
  <si>
    <t>ochł</t>
  </si>
  <si>
    <t>*10^-23</t>
  </si>
  <si>
    <t>J</t>
  </si>
  <si>
    <t>eV</t>
  </si>
  <si>
    <t>u</t>
  </si>
  <si>
    <r>
      <t>Pomiarów dokonano przy użyciu miernika MY-64 , którego uchyb pomiarowy przy pomiarze rezystancji w zakresie 2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38"/>
      </rPr>
      <t>200 k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Times New Roman"/>
        <family val="1"/>
        <charset val="238"/>
      </rPr>
      <t xml:space="preserve"> wynosi 0,5%w + 1c</t>
    </r>
  </si>
  <si>
    <t>UWAGA:</t>
  </si>
  <si>
    <t>niepewność jest liczona byle jak, trzeba policzyć z prawa propagacji. Cytat z wiki:</t>
  </si>
  <si>
    <t xml:space="preserve">W przypadkach szacunku uproszczonego jest to zwykle pierwiastek sumy kwadratów niepewności </t>
  </si>
  <si>
    <t>standardowych (pomnożonych przez oszacowane współczynniki ich wpływu na niepewność całkowitą).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</si>
</sst>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sz val="14"/>
      <color theme="1"/>
      <name val="Times New Roman"/>
      <family val="1"/>
      <charset val="238"/>
    </font>
    <font>
      <sz val="14"/>
      <color theme="1"/>
      <name val="Symbol"/>
      <family val="1"/>
      <charset val="2"/>
    </font>
    <font>
      <b/>
      <sz val="11"/>
      <color theme="1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7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pl-PL" sz="2000"/>
              <a:t>Wykres zależnosci oporu R od temperatury T</a:t>
            </a:r>
          </a:p>
          <a:p>
            <a:pPr>
              <a:defRPr sz="1200"/>
            </a:pPr>
            <a:r>
              <a:rPr lang="pl-PL" sz="1200" b="0"/>
              <a:t>(dla obu termistorów, dla ogrzewania i ochładzania)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 ogrzewanie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C000"/>
              </a:solidFill>
            </c:spPr>
          </c:marker>
          <c:errBars>
            <c:errDir val="y"/>
            <c:errBarType val="both"/>
            <c:errValType val="percentage"/>
            <c:noEndCap val="0"/>
            <c:val val="0.5"/>
          </c:errBars>
          <c:errBars>
            <c:errDir val="x"/>
            <c:errBarType val="both"/>
            <c:errValType val="percentage"/>
            <c:noEndCap val="0"/>
            <c:val val="0.5"/>
          </c:errBars>
          <c:xVal>
            <c:numRef>
              <c:f>Arkusz1!$A$3:$A$20</c:f>
              <c:numCache>
                <c:formatCode>General</c:formatCode>
                <c:ptCount val="18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47</c:v>
                </c:pt>
                <c:pt idx="7">
                  <c:v>49</c:v>
                </c:pt>
                <c:pt idx="8">
                  <c:v>51</c:v>
                </c:pt>
                <c:pt idx="9">
                  <c:v>53</c:v>
                </c:pt>
                <c:pt idx="10">
                  <c:v>55</c:v>
                </c:pt>
                <c:pt idx="11">
                  <c:v>57</c:v>
                </c:pt>
                <c:pt idx="12">
                  <c:v>59</c:v>
                </c:pt>
                <c:pt idx="13">
                  <c:v>60.8</c:v>
                </c:pt>
                <c:pt idx="14">
                  <c:v>63</c:v>
                </c:pt>
                <c:pt idx="15">
                  <c:v>65</c:v>
                </c:pt>
                <c:pt idx="16">
                  <c:v>66.5</c:v>
                </c:pt>
                <c:pt idx="17">
                  <c:v>69.7</c:v>
                </c:pt>
              </c:numCache>
            </c:numRef>
          </c:xVal>
          <c:yVal>
            <c:numRef>
              <c:f>Arkusz1!$C$3:$C$20</c:f>
              <c:numCache>
                <c:formatCode>General</c:formatCode>
                <c:ptCount val="18"/>
                <c:pt idx="0">
                  <c:v>13.35</c:v>
                </c:pt>
                <c:pt idx="1">
                  <c:v>12.17</c:v>
                </c:pt>
                <c:pt idx="2">
                  <c:v>11.18</c:v>
                </c:pt>
                <c:pt idx="3">
                  <c:v>10.119999999999999</c:v>
                </c:pt>
                <c:pt idx="4">
                  <c:v>9.35</c:v>
                </c:pt>
                <c:pt idx="5">
                  <c:v>8.5299999999999994</c:v>
                </c:pt>
                <c:pt idx="6">
                  <c:v>7.87</c:v>
                </c:pt>
                <c:pt idx="7">
                  <c:v>7.33</c:v>
                </c:pt>
                <c:pt idx="8">
                  <c:v>6.63</c:v>
                </c:pt>
                <c:pt idx="9">
                  <c:v>6.13</c:v>
                </c:pt>
                <c:pt idx="10">
                  <c:v>5.72</c:v>
                </c:pt>
                <c:pt idx="11">
                  <c:v>5.25</c:v>
                </c:pt>
                <c:pt idx="12">
                  <c:v>4.88</c:v>
                </c:pt>
                <c:pt idx="13">
                  <c:v>4.5999999999999996</c:v>
                </c:pt>
                <c:pt idx="14">
                  <c:v>4.2</c:v>
                </c:pt>
                <c:pt idx="15">
                  <c:v>3.91</c:v>
                </c:pt>
                <c:pt idx="16">
                  <c:v>3.67</c:v>
                </c:pt>
                <c:pt idx="17">
                  <c:v>3.1</c:v>
                </c:pt>
              </c:numCache>
            </c:numRef>
          </c:yVal>
          <c:smooth val="0"/>
        </c:ser>
        <c:ser>
          <c:idx val="1"/>
          <c:order val="1"/>
          <c:tx>
            <c:v>R2 ogrzewanie</c:v>
          </c:tx>
          <c:spPr>
            <a:ln w="28575">
              <a:noFill/>
            </a:ln>
          </c:spPr>
          <c:marker>
            <c:symbol val="circle"/>
            <c:size val="4"/>
          </c:marker>
          <c:errBars>
            <c:errDir val="y"/>
            <c:errBarType val="both"/>
            <c:errValType val="percentage"/>
            <c:noEndCap val="0"/>
            <c:val val="0.5"/>
          </c:errBars>
          <c:errBars>
            <c:errDir val="x"/>
            <c:errBarType val="both"/>
            <c:errValType val="percentage"/>
            <c:noEndCap val="0"/>
            <c:val val="0.5"/>
          </c:errBars>
          <c:xVal>
            <c:numRef>
              <c:f>Arkusz1!$A$3:$A$20</c:f>
              <c:numCache>
                <c:formatCode>General</c:formatCode>
                <c:ptCount val="18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47</c:v>
                </c:pt>
                <c:pt idx="7">
                  <c:v>49</c:v>
                </c:pt>
                <c:pt idx="8">
                  <c:v>51</c:v>
                </c:pt>
                <c:pt idx="9">
                  <c:v>53</c:v>
                </c:pt>
                <c:pt idx="10">
                  <c:v>55</c:v>
                </c:pt>
                <c:pt idx="11">
                  <c:v>57</c:v>
                </c:pt>
                <c:pt idx="12">
                  <c:v>59</c:v>
                </c:pt>
                <c:pt idx="13">
                  <c:v>60.8</c:v>
                </c:pt>
                <c:pt idx="14">
                  <c:v>63</c:v>
                </c:pt>
                <c:pt idx="15">
                  <c:v>65</c:v>
                </c:pt>
                <c:pt idx="16">
                  <c:v>66.5</c:v>
                </c:pt>
                <c:pt idx="17">
                  <c:v>69.7</c:v>
                </c:pt>
              </c:numCache>
            </c:numRef>
          </c:xVal>
          <c:yVal>
            <c:numRef>
              <c:f>Arkusz1!$E$3:$E$20</c:f>
              <c:numCache>
                <c:formatCode>General</c:formatCode>
                <c:ptCount val="18"/>
                <c:pt idx="0">
                  <c:v>20</c:v>
                </c:pt>
                <c:pt idx="1">
                  <c:v>18.2</c:v>
                </c:pt>
                <c:pt idx="2">
                  <c:v>16.8</c:v>
                </c:pt>
                <c:pt idx="3">
                  <c:v>15.2</c:v>
                </c:pt>
                <c:pt idx="4">
                  <c:v>14</c:v>
                </c:pt>
                <c:pt idx="5">
                  <c:v>12.8</c:v>
                </c:pt>
                <c:pt idx="6">
                  <c:v>11.8</c:v>
                </c:pt>
                <c:pt idx="7">
                  <c:v>10.9</c:v>
                </c:pt>
                <c:pt idx="8">
                  <c:v>9.9</c:v>
                </c:pt>
                <c:pt idx="9">
                  <c:v>9.1999999999999993</c:v>
                </c:pt>
                <c:pt idx="10">
                  <c:v>8.5</c:v>
                </c:pt>
                <c:pt idx="11">
                  <c:v>7.8</c:v>
                </c:pt>
                <c:pt idx="12">
                  <c:v>7.3</c:v>
                </c:pt>
                <c:pt idx="13">
                  <c:v>6.8</c:v>
                </c:pt>
                <c:pt idx="14">
                  <c:v>6.3</c:v>
                </c:pt>
                <c:pt idx="15">
                  <c:v>5.8</c:v>
                </c:pt>
                <c:pt idx="16">
                  <c:v>5.4</c:v>
                </c:pt>
                <c:pt idx="17">
                  <c:v>4.5</c:v>
                </c:pt>
              </c:numCache>
            </c:numRef>
          </c:yVal>
          <c:smooth val="0"/>
        </c:ser>
        <c:ser>
          <c:idx val="2"/>
          <c:order val="2"/>
          <c:tx>
            <c:v>R1 ochładzanie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rgbClr val="00B0F0"/>
              </a:solidFill>
            </c:spPr>
          </c:marker>
          <c:errBars>
            <c:errDir val="y"/>
            <c:errBarType val="both"/>
            <c:errValType val="percentage"/>
            <c:noEndCap val="0"/>
            <c:val val="0.5"/>
          </c:errBars>
          <c:errBars>
            <c:errDir val="x"/>
            <c:errBarType val="both"/>
            <c:errValType val="percentage"/>
            <c:noEndCap val="0"/>
            <c:val val="0.5"/>
          </c:errBars>
          <c:xVal>
            <c:numRef>
              <c:f>Arkusz1!$K$3:$K$20</c:f>
              <c:numCache>
                <c:formatCode>General</c:formatCode>
                <c:ptCount val="18"/>
                <c:pt idx="0">
                  <c:v>69.7</c:v>
                </c:pt>
                <c:pt idx="1">
                  <c:v>67.099999999999994</c:v>
                </c:pt>
                <c:pt idx="2">
                  <c:v>64.7</c:v>
                </c:pt>
                <c:pt idx="3">
                  <c:v>63</c:v>
                </c:pt>
                <c:pt idx="4">
                  <c:v>60.7</c:v>
                </c:pt>
                <c:pt idx="5">
                  <c:v>58.6</c:v>
                </c:pt>
                <c:pt idx="6">
                  <c:v>57</c:v>
                </c:pt>
                <c:pt idx="7">
                  <c:v>55.1</c:v>
                </c:pt>
                <c:pt idx="8">
                  <c:v>53</c:v>
                </c:pt>
                <c:pt idx="9">
                  <c:v>50.7</c:v>
                </c:pt>
                <c:pt idx="10">
                  <c:v>49</c:v>
                </c:pt>
                <c:pt idx="11">
                  <c:v>47.2</c:v>
                </c:pt>
                <c:pt idx="12">
                  <c:v>44.8</c:v>
                </c:pt>
                <c:pt idx="13">
                  <c:v>43.2</c:v>
                </c:pt>
                <c:pt idx="14">
                  <c:v>40.799999999999997</c:v>
                </c:pt>
                <c:pt idx="15">
                  <c:v>39.1</c:v>
                </c:pt>
                <c:pt idx="16">
                  <c:v>37.200000000000003</c:v>
                </c:pt>
                <c:pt idx="17">
                  <c:v>35</c:v>
                </c:pt>
              </c:numCache>
            </c:numRef>
          </c:xVal>
          <c:yVal>
            <c:numRef>
              <c:f>Arkusz1!$M$3:$M$20</c:f>
              <c:numCache>
                <c:formatCode>General</c:formatCode>
                <c:ptCount val="18"/>
                <c:pt idx="0">
                  <c:v>3.1</c:v>
                </c:pt>
                <c:pt idx="1">
                  <c:v>3.64</c:v>
                </c:pt>
                <c:pt idx="2">
                  <c:v>4.0199999999999996</c:v>
                </c:pt>
                <c:pt idx="3">
                  <c:v>4.2699999999999996</c:v>
                </c:pt>
                <c:pt idx="4">
                  <c:v>4.6500000000000004</c:v>
                </c:pt>
                <c:pt idx="5">
                  <c:v>5.07</c:v>
                </c:pt>
                <c:pt idx="6">
                  <c:v>5.47</c:v>
                </c:pt>
                <c:pt idx="7">
                  <c:v>5.87</c:v>
                </c:pt>
                <c:pt idx="8">
                  <c:v>6.4</c:v>
                </c:pt>
                <c:pt idx="9">
                  <c:v>6.82</c:v>
                </c:pt>
                <c:pt idx="10">
                  <c:v>7.59</c:v>
                </c:pt>
                <c:pt idx="11">
                  <c:v>8.0299999999999994</c:v>
                </c:pt>
                <c:pt idx="12">
                  <c:v>8.92</c:v>
                </c:pt>
                <c:pt idx="13">
                  <c:v>9.5500000000000007</c:v>
                </c:pt>
                <c:pt idx="14">
                  <c:v>10.55</c:v>
                </c:pt>
                <c:pt idx="15">
                  <c:v>11.37</c:v>
                </c:pt>
                <c:pt idx="16">
                  <c:v>12.28</c:v>
                </c:pt>
                <c:pt idx="17">
                  <c:v>13.55</c:v>
                </c:pt>
              </c:numCache>
            </c:numRef>
          </c:yVal>
          <c:smooth val="0"/>
        </c:ser>
        <c:ser>
          <c:idx val="3"/>
          <c:order val="3"/>
          <c:tx>
            <c:v>R2 ochładzanie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2"/>
              </a:solidFill>
            </c:spPr>
          </c:marker>
          <c:errBars>
            <c:errDir val="y"/>
            <c:errBarType val="both"/>
            <c:errValType val="percentage"/>
            <c:noEndCap val="0"/>
            <c:val val="0.5"/>
          </c:errBars>
          <c:errBars>
            <c:errDir val="x"/>
            <c:errBarType val="both"/>
            <c:errValType val="percentage"/>
            <c:noEndCap val="0"/>
            <c:val val="0.5"/>
          </c:errBars>
          <c:xVal>
            <c:numRef>
              <c:f>Arkusz1!$K$3:$K$20</c:f>
              <c:numCache>
                <c:formatCode>General</c:formatCode>
                <c:ptCount val="18"/>
                <c:pt idx="0">
                  <c:v>69.7</c:v>
                </c:pt>
                <c:pt idx="1">
                  <c:v>67.099999999999994</c:v>
                </c:pt>
                <c:pt idx="2">
                  <c:v>64.7</c:v>
                </c:pt>
                <c:pt idx="3">
                  <c:v>63</c:v>
                </c:pt>
                <c:pt idx="4">
                  <c:v>60.7</c:v>
                </c:pt>
                <c:pt idx="5">
                  <c:v>58.6</c:v>
                </c:pt>
                <c:pt idx="6">
                  <c:v>57</c:v>
                </c:pt>
                <c:pt idx="7">
                  <c:v>55.1</c:v>
                </c:pt>
                <c:pt idx="8">
                  <c:v>53</c:v>
                </c:pt>
                <c:pt idx="9">
                  <c:v>50.7</c:v>
                </c:pt>
                <c:pt idx="10">
                  <c:v>49</c:v>
                </c:pt>
                <c:pt idx="11">
                  <c:v>47.2</c:v>
                </c:pt>
                <c:pt idx="12">
                  <c:v>44.8</c:v>
                </c:pt>
                <c:pt idx="13">
                  <c:v>43.2</c:v>
                </c:pt>
                <c:pt idx="14">
                  <c:v>40.799999999999997</c:v>
                </c:pt>
                <c:pt idx="15">
                  <c:v>39.1</c:v>
                </c:pt>
                <c:pt idx="16">
                  <c:v>37.200000000000003</c:v>
                </c:pt>
                <c:pt idx="17">
                  <c:v>35</c:v>
                </c:pt>
              </c:numCache>
            </c:numRef>
          </c:xVal>
          <c:yVal>
            <c:numRef>
              <c:f>Arkusz1!$O$3:$O$20</c:f>
              <c:numCache>
                <c:formatCode>General</c:formatCode>
                <c:ptCount val="18"/>
                <c:pt idx="0">
                  <c:v>4.5</c:v>
                </c:pt>
                <c:pt idx="1">
                  <c:v>5.4</c:v>
                </c:pt>
                <c:pt idx="2">
                  <c:v>6</c:v>
                </c:pt>
                <c:pt idx="3">
                  <c:v>6.3</c:v>
                </c:pt>
                <c:pt idx="4">
                  <c:v>6.9</c:v>
                </c:pt>
                <c:pt idx="5">
                  <c:v>7.5</c:v>
                </c:pt>
                <c:pt idx="6">
                  <c:v>8</c:v>
                </c:pt>
                <c:pt idx="7">
                  <c:v>8.8000000000000007</c:v>
                </c:pt>
                <c:pt idx="8">
                  <c:v>9.5</c:v>
                </c:pt>
                <c:pt idx="9">
                  <c:v>10.199999999999999</c:v>
                </c:pt>
                <c:pt idx="10">
                  <c:v>11.3</c:v>
                </c:pt>
                <c:pt idx="11">
                  <c:v>12</c:v>
                </c:pt>
                <c:pt idx="12">
                  <c:v>13.3</c:v>
                </c:pt>
                <c:pt idx="13">
                  <c:v>14.3</c:v>
                </c:pt>
                <c:pt idx="14">
                  <c:v>15.8</c:v>
                </c:pt>
                <c:pt idx="15">
                  <c:v>17</c:v>
                </c:pt>
                <c:pt idx="16">
                  <c:v>18.399999999999999</c:v>
                </c:pt>
                <c:pt idx="17">
                  <c:v>20.02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53888"/>
        <c:axId val="73928704"/>
      </c:scatterChart>
      <c:valAx>
        <c:axId val="74053888"/>
        <c:scaling>
          <c:orientation val="minMax"/>
          <c:max val="71"/>
          <c:min val="32"/>
        </c:scaling>
        <c:delete val="0"/>
        <c:axPos val="b"/>
        <c:numFmt formatCode="General" sourceLinked="1"/>
        <c:majorTickMark val="out"/>
        <c:minorTickMark val="none"/>
        <c:tickLblPos val="nextTo"/>
        <c:crossAx val="73928704"/>
        <c:crosses val="autoZero"/>
        <c:crossBetween val="midCat"/>
      </c:valAx>
      <c:valAx>
        <c:axId val="73928704"/>
        <c:scaling>
          <c:orientation val="minMax"/>
          <c:max val="2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05388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Wykres zależnosci oporu R od temperatury T</a:t>
            </a:r>
          </a:p>
          <a:p>
            <a:pPr>
              <a:defRPr/>
            </a:pPr>
            <a:r>
              <a:rPr lang="pl-PL" sz="1100" b="0"/>
              <a:t>(dla obu termistorów, dla ochładzania)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</c:v>
          </c:tx>
          <c:spPr>
            <a:ln w="28575">
              <a:noFill/>
            </a:ln>
          </c:spPr>
          <c:xVal>
            <c:numRef>
              <c:f>Arkusz1!$K$3:$K$20</c:f>
              <c:numCache>
                <c:formatCode>General</c:formatCode>
                <c:ptCount val="18"/>
                <c:pt idx="0">
                  <c:v>69.7</c:v>
                </c:pt>
                <c:pt idx="1">
                  <c:v>67.099999999999994</c:v>
                </c:pt>
                <c:pt idx="2">
                  <c:v>64.7</c:v>
                </c:pt>
                <c:pt idx="3">
                  <c:v>63</c:v>
                </c:pt>
                <c:pt idx="4">
                  <c:v>60.7</c:v>
                </c:pt>
                <c:pt idx="5">
                  <c:v>58.6</c:v>
                </c:pt>
                <c:pt idx="6">
                  <c:v>57</c:v>
                </c:pt>
                <c:pt idx="7">
                  <c:v>55.1</c:v>
                </c:pt>
                <c:pt idx="8">
                  <c:v>53</c:v>
                </c:pt>
                <c:pt idx="9">
                  <c:v>50.7</c:v>
                </c:pt>
                <c:pt idx="10">
                  <c:v>49</c:v>
                </c:pt>
                <c:pt idx="11">
                  <c:v>47.2</c:v>
                </c:pt>
                <c:pt idx="12">
                  <c:v>44.8</c:v>
                </c:pt>
                <c:pt idx="13">
                  <c:v>43.2</c:v>
                </c:pt>
                <c:pt idx="14">
                  <c:v>40.799999999999997</c:v>
                </c:pt>
                <c:pt idx="15">
                  <c:v>39.1</c:v>
                </c:pt>
                <c:pt idx="16">
                  <c:v>37.200000000000003</c:v>
                </c:pt>
                <c:pt idx="17">
                  <c:v>35</c:v>
                </c:pt>
              </c:numCache>
            </c:numRef>
          </c:xVal>
          <c:yVal>
            <c:numRef>
              <c:f>Arkusz1!$M$3:$M$20</c:f>
              <c:numCache>
                <c:formatCode>General</c:formatCode>
                <c:ptCount val="18"/>
                <c:pt idx="0">
                  <c:v>3.1</c:v>
                </c:pt>
                <c:pt idx="1">
                  <c:v>3.64</c:v>
                </c:pt>
                <c:pt idx="2">
                  <c:v>4.0199999999999996</c:v>
                </c:pt>
                <c:pt idx="3">
                  <c:v>4.2699999999999996</c:v>
                </c:pt>
                <c:pt idx="4">
                  <c:v>4.6500000000000004</c:v>
                </c:pt>
                <c:pt idx="5">
                  <c:v>5.07</c:v>
                </c:pt>
                <c:pt idx="6">
                  <c:v>5.47</c:v>
                </c:pt>
                <c:pt idx="7">
                  <c:v>5.87</c:v>
                </c:pt>
                <c:pt idx="8">
                  <c:v>6.4</c:v>
                </c:pt>
                <c:pt idx="9">
                  <c:v>6.82</c:v>
                </c:pt>
                <c:pt idx="10">
                  <c:v>7.59</c:v>
                </c:pt>
                <c:pt idx="11">
                  <c:v>8.0299999999999994</c:v>
                </c:pt>
                <c:pt idx="12">
                  <c:v>8.92</c:v>
                </c:pt>
                <c:pt idx="13">
                  <c:v>9.5500000000000007</c:v>
                </c:pt>
                <c:pt idx="14">
                  <c:v>10.55</c:v>
                </c:pt>
                <c:pt idx="15">
                  <c:v>11.37</c:v>
                </c:pt>
                <c:pt idx="16">
                  <c:v>12.28</c:v>
                </c:pt>
                <c:pt idx="17">
                  <c:v>13.55</c:v>
                </c:pt>
              </c:numCache>
            </c:numRef>
          </c:yVal>
          <c:smooth val="0"/>
        </c:ser>
        <c:ser>
          <c:idx val="1"/>
          <c:order val="1"/>
          <c:tx>
            <c:v>R2</c:v>
          </c:tx>
          <c:spPr>
            <a:ln w="28575">
              <a:noFill/>
            </a:ln>
          </c:spPr>
          <c:xVal>
            <c:numRef>
              <c:f>Arkusz1!$K$3:$K$20</c:f>
              <c:numCache>
                <c:formatCode>General</c:formatCode>
                <c:ptCount val="18"/>
                <c:pt idx="0">
                  <c:v>69.7</c:v>
                </c:pt>
                <c:pt idx="1">
                  <c:v>67.099999999999994</c:v>
                </c:pt>
                <c:pt idx="2">
                  <c:v>64.7</c:v>
                </c:pt>
                <c:pt idx="3">
                  <c:v>63</c:v>
                </c:pt>
                <c:pt idx="4">
                  <c:v>60.7</c:v>
                </c:pt>
                <c:pt idx="5">
                  <c:v>58.6</c:v>
                </c:pt>
                <c:pt idx="6">
                  <c:v>57</c:v>
                </c:pt>
                <c:pt idx="7">
                  <c:v>55.1</c:v>
                </c:pt>
                <c:pt idx="8">
                  <c:v>53</c:v>
                </c:pt>
                <c:pt idx="9">
                  <c:v>50.7</c:v>
                </c:pt>
                <c:pt idx="10">
                  <c:v>49</c:v>
                </c:pt>
                <c:pt idx="11">
                  <c:v>47.2</c:v>
                </c:pt>
                <c:pt idx="12">
                  <c:v>44.8</c:v>
                </c:pt>
                <c:pt idx="13">
                  <c:v>43.2</c:v>
                </c:pt>
                <c:pt idx="14">
                  <c:v>40.799999999999997</c:v>
                </c:pt>
                <c:pt idx="15">
                  <c:v>39.1</c:v>
                </c:pt>
                <c:pt idx="16">
                  <c:v>37.200000000000003</c:v>
                </c:pt>
                <c:pt idx="17">
                  <c:v>35</c:v>
                </c:pt>
              </c:numCache>
            </c:numRef>
          </c:xVal>
          <c:yVal>
            <c:numRef>
              <c:f>Arkusz1!$O$3:$O$20</c:f>
              <c:numCache>
                <c:formatCode>General</c:formatCode>
                <c:ptCount val="18"/>
                <c:pt idx="0">
                  <c:v>4.5</c:v>
                </c:pt>
                <c:pt idx="1">
                  <c:v>5.4</c:v>
                </c:pt>
                <c:pt idx="2">
                  <c:v>6</c:v>
                </c:pt>
                <c:pt idx="3">
                  <c:v>6.3</c:v>
                </c:pt>
                <c:pt idx="4">
                  <c:v>6.9</c:v>
                </c:pt>
                <c:pt idx="5">
                  <c:v>7.5</c:v>
                </c:pt>
                <c:pt idx="6">
                  <c:v>8</c:v>
                </c:pt>
                <c:pt idx="7">
                  <c:v>8.8000000000000007</c:v>
                </c:pt>
                <c:pt idx="8">
                  <c:v>9.5</c:v>
                </c:pt>
                <c:pt idx="9">
                  <c:v>10.199999999999999</c:v>
                </c:pt>
                <c:pt idx="10">
                  <c:v>11.3</c:v>
                </c:pt>
                <c:pt idx="11">
                  <c:v>12</c:v>
                </c:pt>
                <c:pt idx="12">
                  <c:v>13.3</c:v>
                </c:pt>
                <c:pt idx="13">
                  <c:v>14.3</c:v>
                </c:pt>
                <c:pt idx="14">
                  <c:v>15.8</c:v>
                </c:pt>
                <c:pt idx="15">
                  <c:v>17</c:v>
                </c:pt>
                <c:pt idx="16">
                  <c:v>18.399999999999999</c:v>
                </c:pt>
                <c:pt idx="17">
                  <c:v>20.02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7760"/>
        <c:axId val="73959296"/>
      </c:scatterChart>
      <c:valAx>
        <c:axId val="73957760"/>
        <c:scaling>
          <c:orientation val="minMax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73959296"/>
        <c:crosses val="autoZero"/>
        <c:crossBetween val="midCat"/>
      </c:valAx>
      <c:valAx>
        <c:axId val="7395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957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Wykres zależności</a:t>
            </a:r>
            <a:r>
              <a:rPr lang="pl-PL" baseline="0"/>
              <a:t> ln(R) od odwrotności temperatury</a:t>
            </a:r>
          </a:p>
          <a:p>
            <a:pPr>
              <a:defRPr/>
            </a:pPr>
            <a:r>
              <a:rPr lang="pl-PL" sz="1100" b="0"/>
              <a:t>(dla obu termistorów, dla ogrzewania)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</c:v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inear"/>
            <c:dispRSqr val="0"/>
            <c:dispEq val="1"/>
            <c:trendlineLbl>
              <c:layout>
                <c:manualLayout>
                  <c:x val="2.7240229940582582E-2"/>
                  <c:y val="0.13361573793660408"/>
                </c:manualLayout>
              </c:layout>
              <c:numFmt formatCode="General" sourceLinked="0"/>
            </c:trendlineLbl>
          </c:trendline>
          <c:xVal>
            <c:numRef>
              <c:f>Arkusz1!$G$3:$G$20</c:f>
              <c:numCache>
                <c:formatCode>General</c:formatCode>
                <c:ptCount val="18"/>
                <c:pt idx="0">
                  <c:v>3.2451728054518907E-3</c:v>
                </c:pt>
                <c:pt idx="1">
                  <c:v>3.224246332419797E-3</c:v>
                </c:pt>
                <c:pt idx="2">
                  <c:v>3.2035880185808108E-3</c:v>
                </c:pt>
                <c:pt idx="3">
                  <c:v>3.1831927423205475E-3</c:v>
                </c:pt>
                <c:pt idx="4">
                  <c:v>3.1630555116242292E-3</c:v>
                </c:pt>
                <c:pt idx="5">
                  <c:v>3.1431714600031434E-3</c:v>
                </c:pt>
                <c:pt idx="6">
                  <c:v>3.1235358425737939E-3</c:v>
                </c:pt>
                <c:pt idx="7">
                  <c:v>3.1041440322830982E-3</c:v>
                </c:pt>
                <c:pt idx="8">
                  <c:v>3.0849915162733305E-3</c:v>
                </c:pt>
                <c:pt idx="9">
                  <c:v>3.0660738923808067E-3</c:v>
                </c:pt>
                <c:pt idx="10">
                  <c:v>3.0473868657626088E-3</c:v>
                </c:pt>
                <c:pt idx="11">
                  <c:v>3.0289262456459189E-3</c:v>
                </c:pt>
                <c:pt idx="12">
                  <c:v>3.0106879421947915E-3</c:v>
                </c:pt>
                <c:pt idx="13">
                  <c:v>2.9944602485402006E-3</c:v>
                </c:pt>
                <c:pt idx="14">
                  <c:v>2.974862412613417E-3</c:v>
                </c:pt>
                <c:pt idx="15">
                  <c:v>2.9572674848440043E-3</c:v>
                </c:pt>
                <c:pt idx="16">
                  <c:v>2.9442072721919624E-3</c:v>
                </c:pt>
                <c:pt idx="17">
                  <c:v>2.9167274318214966E-3</c:v>
                </c:pt>
              </c:numCache>
            </c:numRef>
          </c:xVal>
          <c:yVal>
            <c:numRef>
              <c:f>Arkusz1!$H$3:$H$20</c:f>
              <c:numCache>
                <c:formatCode>General</c:formatCode>
                <c:ptCount val="18"/>
                <c:pt idx="0">
                  <c:v>2.5915163848462583</c:v>
                </c:pt>
                <c:pt idx="1">
                  <c:v>2.4989739069994359</c:v>
                </c:pt>
                <c:pt idx="2">
                  <c:v>2.4141264677269532</c:v>
                </c:pt>
                <c:pt idx="3">
                  <c:v>2.3145136638593193</c:v>
                </c:pt>
                <c:pt idx="4">
                  <c:v>2.2353763433005955</c:v>
                </c:pt>
                <c:pt idx="5">
                  <c:v>2.1435893615035875</c:v>
                </c:pt>
                <c:pt idx="6">
                  <c:v>2.0630580624293118</c:v>
                </c:pt>
                <c:pt idx="7">
                  <c:v>1.9919755158985601</c:v>
                </c:pt>
                <c:pt idx="8">
                  <c:v>1.8916048041977711</c:v>
                </c:pt>
                <c:pt idx="9">
                  <c:v>1.81319474994812</c:v>
                </c:pt>
                <c:pt idx="10">
                  <c:v>1.7439688053917064</c:v>
                </c:pt>
                <c:pt idx="11">
                  <c:v>1.6582280766035324</c:v>
                </c:pt>
                <c:pt idx="12">
                  <c:v>1.5851452198650557</c:v>
                </c:pt>
                <c:pt idx="13">
                  <c:v>1.5260563034950492</c:v>
                </c:pt>
                <c:pt idx="14">
                  <c:v>1.4350845252893227</c:v>
                </c:pt>
                <c:pt idx="15">
                  <c:v>1.3635373739972745</c:v>
                </c:pt>
                <c:pt idx="16">
                  <c:v>1.3001916620664788</c:v>
                </c:pt>
                <c:pt idx="17">
                  <c:v>1.1314021114911006</c:v>
                </c:pt>
              </c:numCache>
            </c:numRef>
          </c:yVal>
          <c:smooth val="0"/>
        </c:ser>
        <c:ser>
          <c:idx val="1"/>
          <c:order val="1"/>
          <c:tx>
            <c:v>R2</c:v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inear"/>
            <c:dispRSqr val="0"/>
            <c:dispEq val="1"/>
            <c:trendlineLbl>
              <c:layout>
                <c:manualLayout>
                  <c:x val="-0.15476386003896753"/>
                  <c:y val="1.9823591762568142E-2"/>
                </c:manualLayout>
              </c:layout>
              <c:numFmt formatCode="General" sourceLinked="0"/>
            </c:trendlineLbl>
          </c:trendline>
          <c:xVal>
            <c:numRef>
              <c:f>Arkusz1!$G$3:$G$20</c:f>
              <c:numCache>
                <c:formatCode>General</c:formatCode>
                <c:ptCount val="18"/>
                <c:pt idx="0">
                  <c:v>3.2451728054518907E-3</c:v>
                </c:pt>
                <c:pt idx="1">
                  <c:v>3.224246332419797E-3</c:v>
                </c:pt>
                <c:pt idx="2">
                  <c:v>3.2035880185808108E-3</c:v>
                </c:pt>
                <c:pt idx="3">
                  <c:v>3.1831927423205475E-3</c:v>
                </c:pt>
                <c:pt idx="4">
                  <c:v>3.1630555116242292E-3</c:v>
                </c:pt>
                <c:pt idx="5">
                  <c:v>3.1431714600031434E-3</c:v>
                </c:pt>
                <c:pt idx="6">
                  <c:v>3.1235358425737939E-3</c:v>
                </c:pt>
                <c:pt idx="7">
                  <c:v>3.1041440322830982E-3</c:v>
                </c:pt>
                <c:pt idx="8">
                  <c:v>3.0849915162733305E-3</c:v>
                </c:pt>
                <c:pt idx="9">
                  <c:v>3.0660738923808067E-3</c:v>
                </c:pt>
                <c:pt idx="10">
                  <c:v>3.0473868657626088E-3</c:v>
                </c:pt>
                <c:pt idx="11">
                  <c:v>3.0289262456459189E-3</c:v>
                </c:pt>
                <c:pt idx="12">
                  <c:v>3.0106879421947915E-3</c:v>
                </c:pt>
                <c:pt idx="13">
                  <c:v>2.9944602485402006E-3</c:v>
                </c:pt>
                <c:pt idx="14">
                  <c:v>2.974862412613417E-3</c:v>
                </c:pt>
                <c:pt idx="15">
                  <c:v>2.9572674848440043E-3</c:v>
                </c:pt>
                <c:pt idx="16">
                  <c:v>2.9442072721919624E-3</c:v>
                </c:pt>
                <c:pt idx="17">
                  <c:v>2.9167274318214966E-3</c:v>
                </c:pt>
              </c:numCache>
            </c:numRef>
          </c:xVal>
          <c:yVal>
            <c:numRef>
              <c:f>Arkusz1!$I$3:$I$20</c:f>
              <c:numCache>
                <c:formatCode>General</c:formatCode>
                <c:ptCount val="18"/>
                <c:pt idx="0">
                  <c:v>2.9957322735539909</c:v>
                </c:pt>
                <c:pt idx="1">
                  <c:v>2.9014215940827497</c:v>
                </c:pt>
                <c:pt idx="2">
                  <c:v>2.8213788864092133</c:v>
                </c:pt>
                <c:pt idx="3">
                  <c:v>2.7212954278522306</c:v>
                </c:pt>
                <c:pt idx="4">
                  <c:v>2.6390573296152584</c:v>
                </c:pt>
                <c:pt idx="5">
                  <c:v>2.5494451709255714</c:v>
                </c:pt>
                <c:pt idx="6">
                  <c:v>2.4680995314716192</c:v>
                </c:pt>
                <c:pt idx="7">
                  <c:v>2.388762789235098</c:v>
                </c:pt>
                <c:pt idx="8">
                  <c:v>2.2925347571405443</c:v>
                </c:pt>
                <c:pt idx="9">
                  <c:v>2.2192034840549946</c:v>
                </c:pt>
                <c:pt idx="10">
                  <c:v>2.1400661634962708</c:v>
                </c:pt>
                <c:pt idx="11">
                  <c:v>2.0541237336955462</c:v>
                </c:pt>
                <c:pt idx="12">
                  <c:v>1.9878743481543455</c:v>
                </c:pt>
                <c:pt idx="13">
                  <c:v>1.9169226121820611</c:v>
                </c:pt>
                <c:pt idx="14">
                  <c:v>1.8405496333974869</c:v>
                </c:pt>
                <c:pt idx="15">
                  <c:v>1.7578579175523736</c:v>
                </c:pt>
                <c:pt idx="16">
                  <c:v>1.6863989535702288</c:v>
                </c:pt>
                <c:pt idx="17">
                  <c:v>1.5040773967762742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32288"/>
        <c:axId val="74733824"/>
      </c:scatterChart>
      <c:valAx>
        <c:axId val="7473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733824"/>
        <c:crosses val="autoZero"/>
        <c:crossBetween val="midCat"/>
      </c:valAx>
      <c:valAx>
        <c:axId val="747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73228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Wykres zależności</a:t>
            </a:r>
            <a:r>
              <a:rPr lang="pl-PL" baseline="0"/>
              <a:t> ln(R) od odwrotności temperatury</a:t>
            </a:r>
          </a:p>
          <a:p>
            <a:pPr>
              <a:defRPr/>
            </a:pPr>
            <a:r>
              <a:rPr lang="pl-PL" sz="1100" b="0"/>
              <a:t>(dla obu termistorów, dla ochładzania)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</c:v>
          </c:tx>
          <c:spPr>
            <a:ln w="28575">
              <a:noFill/>
            </a:ln>
          </c:spPr>
          <c:marker>
            <c:symbol val="square"/>
            <c:size val="6"/>
          </c:marker>
          <c:trendline>
            <c:trendlineType val="linear"/>
            <c:dispRSqr val="0"/>
            <c:dispEq val="1"/>
            <c:trendlineLbl>
              <c:layout>
                <c:manualLayout>
                  <c:x val="-1.1614575785388789E-2"/>
                  <c:y val="0.16597314758732082"/>
                </c:manualLayout>
              </c:layout>
              <c:numFmt formatCode="General" sourceLinked="0"/>
            </c:trendlineLbl>
          </c:trendline>
          <c:xVal>
            <c:numRef>
              <c:f>Arkusz1!$Q$3:$Q$20</c:f>
              <c:numCache>
                <c:formatCode>General</c:formatCode>
                <c:ptCount val="18"/>
                <c:pt idx="0">
                  <c:v>2.9167274318214966E-3</c:v>
                </c:pt>
                <c:pt idx="1">
                  <c:v>2.9390154298310064E-3</c:v>
                </c:pt>
                <c:pt idx="2">
                  <c:v>2.9598934438360221E-3</c:v>
                </c:pt>
                <c:pt idx="3">
                  <c:v>2.974862412613417E-3</c:v>
                </c:pt>
                <c:pt idx="4">
                  <c:v>2.9953571963456647E-3</c:v>
                </c:pt>
                <c:pt idx="5">
                  <c:v>3.0143180105501131E-3</c:v>
                </c:pt>
                <c:pt idx="6">
                  <c:v>3.0289262456459189E-3</c:v>
                </c:pt>
                <c:pt idx="7">
                  <c:v>3.0464584920030465E-3</c:v>
                </c:pt>
                <c:pt idx="8">
                  <c:v>3.0660738923808067E-3</c:v>
                </c:pt>
                <c:pt idx="9">
                  <c:v>3.0878493129535283E-3</c:v>
                </c:pt>
                <c:pt idx="10">
                  <c:v>3.1041440322830982E-3</c:v>
                </c:pt>
                <c:pt idx="11">
                  <c:v>3.1215857655689096E-3</c:v>
                </c:pt>
                <c:pt idx="12">
                  <c:v>3.1451486082717411E-3</c:v>
                </c:pt>
                <c:pt idx="13">
                  <c:v>3.1610557926347402E-3</c:v>
                </c:pt>
                <c:pt idx="14">
                  <c:v>3.1852205765249245E-3</c:v>
                </c:pt>
                <c:pt idx="15">
                  <c:v>3.2025620496397116E-3</c:v>
                </c:pt>
                <c:pt idx="16">
                  <c:v>3.2221685194135656E-3</c:v>
                </c:pt>
                <c:pt idx="17">
                  <c:v>3.2451728054518907E-3</c:v>
                </c:pt>
              </c:numCache>
            </c:numRef>
          </c:xVal>
          <c:yVal>
            <c:numRef>
              <c:f>Arkusz1!$R$3:$R$20</c:f>
              <c:numCache>
                <c:formatCode>General</c:formatCode>
                <c:ptCount val="18"/>
                <c:pt idx="0">
                  <c:v>1.1314021114911006</c:v>
                </c:pt>
                <c:pt idx="1">
                  <c:v>1.2919836816486494</c:v>
                </c:pt>
                <c:pt idx="2">
                  <c:v>1.3912819026309295</c:v>
                </c:pt>
                <c:pt idx="3">
                  <c:v>1.451613827240533</c:v>
                </c:pt>
                <c:pt idx="4">
                  <c:v>1.536867219599265</c:v>
                </c:pt>
                <c:pt idx="5">
                  <c:v>1.6233408176030919</c:v>
                </c:pt>
                <c:pt idx="6">
                  <c:v>1.6992786164338898</c:v>
                </c:pt>
                <c:pt idx="7">
                  <c:v>1.7698546338400052</c:v>
                </c:pt>
                <c:pt idx="8">
                  <c:v>1.8562979903656263</c:v>
                </c:pt>
                <c:pt idx="9">
                  <c:v>1.9198594718553708</c:v>
                </c:pt>
                <c:pt idx="10">
                  <c:v>2.0268315914075385</c:v>
                </c:pt>
                <c:pt idx="11">
                  <c:v>2.0831845279586703</c:v>
                </c:pt>
                <c:pt idx="12">
                  <c:v>2.1882959465919178</c:v>
                </c:pt>
                <c:pt idx="13">
                  <c:v>2.256541154492639</c:v>
                </c:pt>
                <c:pt idx="14">
                  <c:v>2.3561258599220753</c:v>
                </c:pt>
                <c:pt idx="15">
                  <c:v>2.4309783077624445</c:v>
                </c:pt>
                <c:pt idx="16">
                  <c:v>2.5079719227189963</c:v>
                </c:pt>
                <c:pt idx="17">
                  <c:v>2.6063865473257102</c:v>
                </c:pt>
              </c:numCache>
            </c:numRef>
          </c:yVal>
          <c:smooth val="0"/>
        </c:ser>
        <c:ser>
          <c:idx val="1"/>
          <c:order val="1"/>
          <c:tx>
            <c:v>R2</c:v>
          </c:tx>
          <c:spPr>
            <a:ln w="28575">
              <a:noFill/>
            </a:ln>
          </c:spPr>
          <c:marker>
            <c:symbol val="square"/>
            <c:size val="6"/>
          </c:marker>
          <c:trendline>
            <c:trendlineType val="linear"/>
            <c:dispRSqr val="0"/>
            <c:dispEq val="1"/>
            <c:trendlineLbl>
              <c:layout>
                <c:manualLayout>
                  <c:x val="-0.25701334879152377"/>
                  <c:y val="3.7405108015344239E-2"/>
                </c:manualLayout>
              </c:layout>
              <c:numFmt formatCode="General" sourceLinked="0"/>
            </c:trendlineLbl>
          </c:trendline>
          <c:xVal>
            <c:numRef>
              <c:f>Arkusz1!$Q$3:$Q$20</c:f>
              <c:numCache>
                <c:formatCode>General</c:formatCode>
                <c:ptCount val="18"/>
                <c:pt idx="0">
                  <c:v>2.9167274318214966E-3</c:v>
                </c:pt>
                <c:pt idx="1">
                  <c:v>2.9390154298310064E-3</c:v>
                </c:pt>
                <c:pt idx="2">
                  <c:v>2.9598934438360221E-3</c:v>
                </c:pt>
                <c:pt idx="3">
                  <c:v>2.974862412613417E-3</c:v>
                </c:pt>
                <c:pt idx="4">
                  <c:v>2.9953571963456647E-3</c:v>
                </c:pt>
                <c:pt idx="5">
                  <c:v>3.0143180105501131E-3</c:v>
                </c:pt>
                <c:pt idx="6">
                  <c:v>3.0289262456459189E-3</c:v>
                </c:pt>
                <c:pt idx="7">
                  <c:v>3.0464584920030465E-3</c:v>
                </c:pt>
                <c:pt idx="8">
                  <c:v>3.0660738923808067E-3</c:v>
                </c:pt>
                <c:pt idx="9">
                  <c:v>3.0878493129535283E-3</c:v>
                </c:pt>
                <c:pt idx="10">
                  <c:v>3.1041440322830982E-3</c:v>
                </c:pt>
                <c:pt idx="11">
                  <c:v>3.1215857655689096E-3</c:v>
                </c:pt>
                <c:pt idx="12">
                  <c:v>3.1451486082717411E-3</c:v>
                </c:pt>
                <c:pt idx="13">
                  <c:v>3.1610557926347402E-3</c:v>
                </c:pt>
                <c:pt idx="14">
                  <c:v>3.1852205765249245E-3</c:v>
                </c:pt>
                <c:pt idx="15">
                  <c:v>3.2025620496397116E-3</c:v>
                </c:pt>
                <c:pt idx="16">
                  <c:v>3.2221685194135656E-3</c:v>
                </c:pt>
                <c:pt idx="17">
                  <c:v>3.2451728054518907E-3</c:v>
                </c:pt>
              </c:numCache>
            </c:numRef>
          </c:xVal>
          <c:yVal>
            <c:numRef>
              <c:f>Arkusz1!$S$3:$S$20</c:f>
              <c:numCache>
                <c:formatCode>General</c:formatCode>
                <c:ptCount val="18"/>
                <c:pt idx="0">
                  <c:v>1.5040773967762742</c:v>
                </c:pt>
                <c:pt idx="1">
                  <c:v>1.6863989535702288</c:v>
                </c:pt>
                <c:pt idx="2">
                  <c:v>1.791759469228055</c:v>
                </c:pt>
                <c:pt idx="3">
                  <c:v>1.8405496333974869</c:v>
                </c:pt>
                <c:pt idx="4">
                  <c:v>1.9315214116032138</c:v>
                </c:pt>
                <c:pt idx="5">
                  <c:v>2.0149030205422647</c:v>
                </c:pt>
                <c:pt idx="6">
                  <c:v>2.0794415416798357</c:v>
                </c:pt>
                <c:pt idx="7">
                  <c:v>2.174751721484161</c:v>
                </c:pt>
                <c:pt idx="8">
                  <c:v>2.2512917986064953</c:v>
                </c:pt>
                <c:pt idx="9">
                  <c:v>2.3223877202902252</c:v>
                </c:pt>
                <c:pt idx="10">
                  <c:v>2.4248027257182949</c:v>
                </c:pt>
                <c:pt idx="11">
                  <c:v>2.4849066497880004</c:v>
                </c:pt>
                <c:pt idx="12">
                  <c:v>2.5877640352277083</c:v>
                </c:pt>
                <c:pt idx="13">
                  <c:v>2.6602595372658615</c:v>
                </c:pt>
                <c:pt idx="14">
                  <c:v>2.760009940032921</c:v>
                </c:pt>
                <c:pt idx="15">
                  <c:v>2.8332133440562162</c:v>
                </c:pt>
                <c:pt idx="16">
                  <c:v>2.91235066461494</c:v>
                </c:pt>
                <c:pt idx="17">
                  <c:v>2.9967317738870745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5056"/>
        <c:axId val="74766592"/>
      </c:scatterChart>
      <c:valAx>
        <c:axId val="74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766592"/>
        <c:crosses val="autoZero"/>
        <c:crossBetween val="midCat"/>
      </c:valAx>
      <c:valAx>
        <c:axId val="7476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765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28</xdr:row>
      <xdr:rowOff>152390</xdr:rowOff>
    </xdr:from>
    <xdr:to>
      <xdr:col>20</xdr:col>
      <xdr:colOff>171450</xdr:colOff>
      <xdr:row>44</xdr:row>
      <xdr:rowOff>161925</xdr:rowOff>
    </xdr:to>
    <xdr:grpSp>
      <xdr:nvGrpSpPr>
        <xdr:cNvPr id="3" name="Grupa 2"/>
        <xdr:cNvGrpSpPr/>
      </xdr:nvGrpSpPr>
      <xdr:grpSpPr>
        <a:xfrm>
          <a:off x="6096000" y="5553065"/>
          <a:ext cx="6496050" cy="3057535"/>
          <a:chOff x="4267200" y="4314815"/>
          <a:chExt cx="7000875" cy="3057535"/>
        </a:xfrm>
      </xdr:grpSpPr>
      <xdr:pic>
        <xdr:nvPicPr>
          <xdr:cNvPr id="6" name="Obraz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67200" y="5934075"/>
            <a:ext cx="7000875" cy="1438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" name="Obraz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2448" y="4314815"/>
            <a:ext cx="6897611" cy="17816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28575</xdr:rowOff>
    </xdr:from>
    <xdr:to>
      <xdr:col>17</xdr:col>
      <xdr:colOff>57149</xdr:colOff>
      <xdr:row>38</xdr:row>
      <xdr:rowOff>123825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38</xdr:row>
      <xdr:rowOff>180975</xdr:rowOff>
    </xdr:from>
    <xdr:to>
      <xdr:col>10</xdr:col>
      <xdr:colOff>304800</xdr:colOff>
      <xdr:row>60</xdr:row>
      <xdr:rowOff>128588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114300</xdr:colOff>
      <xdr:row>20</xdr:row>
      <xdr:rowOff>152400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0</xdr:row>
      <xdr:rowOff>0</xdr:rowOff>
    </xdr:from>
    <xdr:to>
      <xdr:col>20</xdr:col>
      <xdr:colOff>247650</xdr:colOff>
      <xdr:row>20</xdr:row>
      <xdr:rowOff>152400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Q24" sqref="Q24"/>
    </sheetView>
  </sheetViews>
  <sheetFormatPr defaultRowHeight="15" x14ac:dyDescent="0.25"/>
  <cols>
    <col min="2" max="2" width="9.85546875" customWidth="1"/>
    <col min="3" max="3" width="12" customWidth="1"/>
    <col min="4" max="4" width="7.7109375" customWidth="1"/>
    <col min="5" max="5" width="9.5703125" customWidth="1"/>
    <col min="6" max="6" width="9.28515625" customWidth="1"/>
    <col min="8" max="8" width="9.85546875" style="7" bestFit="1" customWidth="1"/>
    <col min="9" max="9" width="9.85546875" bestFit="1" customWidth="1"/>
    <col min="11" max="11" width="11.42578125" customWidth="1"/>
    <col min="12" max="12" width="11.28515625" customWidth="1"/>
    <col min="13" max="13" width="10.28515625" customWidth="1"/>
    <col min="14" max="14" width="6.42578125" customWidth="1"/>
    <col min="15" max="15" width="9.7109375" customWidth="1"/>
    <col min="16" max="16" width="5" bestFit="1" customWidth="1"/>
  </cols>
  <sheetData>
    <row r="1" spans="1:19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5"/>
      <c r="J1" s="11"/>
      <c r="K1" s="16" t="s">
        <v>12</v>
      </c>
      <c r="L1" s="14"/>
      <c r="M1" s="14"/>
      <c r="N1" s="14"/>
      <c r="O1" s="14"/>
      <c r="P1" s="14"/>
      <c r="Q1" s="14"/>
      <c r="R1" s="14"/>
      <c r="S1" s="15"/>
    </row>
    <row r="2" spans="1:19" ht="15.75" thickBot="1" x14ac:dyDescent="0.3">
      <c r="A2" s="2" t="s">
        <v>4</v>
      </c>
      <c r="B2" s="2" t="s">
        <v>5</v>
      </c>
      <c r="C2" s="2" t="s">
        <v>0</v>
      </c>
      <c r="D2" s="12" t="s">
        <v>9</v>
      </c>
      <c r="E2" s="2" t="s">
        <v>1</v>
      </c>
      <c r="F2" s="2" t="s">
        <v>10</v>
      </c>
      <c r="G2" s="8" t="s">
        <v>6</v>
      </c>
      <c r="H2" s="2" t="s">
        <v>2</v>
      </c>
      <c r="I2" s="3" t="s">
        <v>3</v>
      </c>
      <c r="J2" s="1"/>
      <c r="K2" s="8" t="s">
        <v>4</v>
      </c>
      <c r="L2" s="2" t="s">
        <v>5</v>
      </c>
      <c r="M2" s="2" t="s">
        <v>0</v>
      </c>
      <c r="N2" s="12" t="s">
        <v>9</v>
      </c>
      <c r="O2" s="2" t="s">
        <v>1</v>
      </c>
      <c r="P2" s="2" t="s">
        <v>10</v>
      </c>
      <c r="Q2" s="8" t="s">
        <v>6</v>
      </c>
      <c r="R2" s="2" t="s">
        <v>2</v>
      </c>
      <c r="S2" s="3" t="s">
        <v>3</v>
      </c>
    </row>
    <row r="3" spans="1:19" ht="15.75" thickTop="1" x14ac:dyDescent="0.25">
      <c r="A3" s="7">
        <v>35</v>
      </c>
      <c r="B3" s="7">
        <f>A3+273.15</f>
        <v>308.14999999999998</v>
      </c>
      <c r="C3" s="7">
        <v>13.35</v>
      </c>
      <c r="D3" s="7">
        <f>ROUND(0.005*C3+0.1,2)</f>
        <v>0.17</v>
      </c>
      <c r="E3" s="7">
        <v>20</v>
      </c>
      <c r="F3" s="7">
        <f>ROUND(0.005*E3+0.1,2)</f>
        <v>0.2</v>
      </c>
      <c r="G3" s="6">
        <f>1/B3</f>
        <v>3.2451728054518907E-3</v>
      </c>
      <c r="H3" s="7">
        <f t="shared" ref="H3:H20" si="0">LN(C3)</f>
        <v>2.5915163848462583</v>
      </c>
      <c r="I3" s="1">
        <f t="shared" ref="I3:I20" si="1">LN(E3)</f>
        <v>2.9957322735539909</v>
      </c>
      <c r="J3" s="7"/>
      <c r="K3" s="6">
        <v>69.7</v>
      </c>
      <c r="L3">
        <f>K3+273.15</f>
        <v>342.84999999999997</v>
      </c>
      <c r="M3" s="7">
        <v>3.1</v>
      </c>
      <c r="N3" s="7">
        <f>ROUND(0.005*M3+0.1,2)</f>
        <v>0.12</v>
      </c>
      <c r="O3" s="7">
        <v>4.5</v>
      </c>
      <c r="P3" s="7">
        <f>ROUND(0.005*O3+0.1,2)</f>
        <v>0.12</v>
      </c>
      <c r="Q3" s="6">
        <f t="shared" ref="Q3:Q20" si="2">1/L3</f>
        <v>2.9167274318214966E-3</v>
      </c>
      <c r="R3" s="7">
        <f t="shared" ref="R3:R20" si="3">LN(M3)</f>
        <v>1.1314021114911006</v>
      </c>
      <c r="S3" s="10">
        <f>LN(O3)</f>
        <v>1.5040773967762742</v>
      </c>
    </row>
    <row r="4" spans="1:19" x14ac:dyDescent="0.25">
      <c r="A4" s="7">
        <v>37</v>
      </c>
      <c r="B4" s="7">
        <f>A4+273.15</f>
        <v>310.14999999999998</v>
      </c>
      <c r="C4" s="7">
        <v>12.17</v>
      </c>
      <c r="D4" s="7">
        <f t="shared" ref="D4:D20" si="4">ROUND(0.005*C4+0.1,2)</f>
        <v>0.16</v>
      </c>
      <c r="E4" s="7">
        <v>18.2</v>
      </c>
      <c r="F4" s="7">
        <f t="shared" ref="F4:F20" si="5">ROUND(0.005*E4+0.1,2)</f>
        <v>0.19</v>
      </c>
      <c r="G4" s="6">
        <f t="shared" ref="G4:G20" si="6">1/B4</f>
        <v>3.224246332419797E-3</v>
      </c>
      <c r="H4" s="7">
        <f t="shared" si="0"/>
        <v>2.4989739069994359</v>
      </c>
      <c r="I4" s="1">
        <f t="shared" si="1"/>
        <v>2.9014215940827497</v>
      </c>
      <c r="J4" s="7"/>
      <c r="K4" s="6">
        <v>67.099999999999994</v>
      </c>
      <c r="L4">
        <f t="shared" ref="L4:L20" si="7">K4+273.15</f>
        <v>340.25</v>
      </c>
      <c r="M4" s="7">
        <v>3.64</v>
      </c>
      <c r="N4" s="7">
        <f t="shared" ref="N4:N20" si="8">ROUND(0.005*M4+0.1,2)</f>
        <v>0.12</v>
      </c>
      <c r="O4" s="7">
        <v>5.4</v>
      </c>
      <c r="P4" s="7">
        <f t="shared" ref="P4:P20" si="9">ROUND(0.005*O4+0.1,2)</f>
        <v>0.13</v>
      </c>
      <c r="Q4" s="6">
        <f t="shared" si="2"/>
        <v>2.9390154298310064E-3</v>
      </c>
      <c r="R4" s="7">
        <f t="shared" si="3"/>
        <v>1.2919836816486494</v>
      </c>
      <c r="S4" s="1">
        <f t="shared" ref="S4:S19" si="10">LN(O4)</f>
        <v>1.6863989535702288</v>
      </c>
    </row>
    <row r="5" spans="1:19" x14ac:dyDescent="0.25">
      <c r="A5" s="7">
        <v>39</v>
      </c>
      <c r="B5" s="7">
        <f t="shared" ref="B5:B20" si="11">A5+273.15</f>
        <v>312.14999999999998</v>
      </c>
      <c r="C5" s="7">
        <v>11.18</v>
      </c>
      <c r="D5" s="7">
        <f t="shared" si="4"/>
        <v>0.16</v>
      </c>
      <c r="E5" s="7">
        <v>16.8</v>
      </c>
      <c r="F5" s="7">
        <f t="shared" si="5"/>
        <v>0.18</v>
      </c>
      <c r="G5" s="6">
        <f t="shared" si="6"/>
        <v>3.2035880185808108E-3</v>
      </c>
      <c r="H5" s="7">
        <f t="shared" si="0"/>
        <v>2.4141264677269532</v>
      </c>
      <c r="I5" s="1">
        <f t="shared" si="1"/>
        <v>2.8213788864092133</v>
      </c>
      <c r="J5" s="7"/>
      <c r="K5" s="6">
        <v>64.7</v>
      </c>
      <c r="L5">
        <f t="shared" si="7"/>
        <v>337.84999999999997</v>
      </c>
      <c r="M5" s="7">
        <v>4.0199999999999996</v>
      </c>
      <c r="N5" s="7">
        <f t="shared" si="8"/>
        <v>0.12</v>
      </c>
      <c r="O5" s="7">
        <v>6</v>
      </c>
      <c r="P5" s="7">
        <f t="shared" si="9"/>
        <v>0.13</v>
      </c>
      <c r="Q5" s="6">
        <f t="shared" si="2"/>
        <v>2.9598934438360221E-3</v>
      </c>
      <c r="R5" s="7">
        <f t="shared" si="3"/>
        <v>1.3912819026309295</v>
      </c>
      <c r="S5" s="1">
        <f t="shared" si="10"/>
        <v>1.791759469228055</v>
      </c>
    </row>
    <row r="6" spans="1:19" x14ac:dyDescent="0.25">
      <c r="A6" s="7">
        <v>41</v>
      </c>
      <c r="B6" s="7">
        <f t="shared" si="11"/>
        <v>314.14999999999998</v>
      </c>
      <c r="C6" s="7">
        <v>10.119999999999999</v>
      </c>
      <c r="D6" s="7">
        <f t="shared" si="4"/>
        <v>0.15</v>
      </c>
      <c r="E6" s="7">
        <v>15.2</v>
      </c>
      <c r="F6" s="7">
        <f t="shared" si="5"/>
        <v>0.18</v>
      </c>
      <c r="G6" s="6">
        <f t="shared" si="6"/>
        <v>3.1831927423205475E-3</v>
      </c>
      <c r="H6" s="7">
        <f t="shared" si="0"/>
        <v>2.3145136638593193</v>
      </c>
      <c r="I6" s="1">
        <f t="shared" si="1"/>
        <v>2.7212954278522306</v>
      </c>
      <c r="J6" s="7"/>
      <c r="K6" s="6">
        <v>63</v>
      </c>
      <c r="L6">
        <f t="shared" si="7"/>
        <v>336.15</v>
      </c>
      <c r="M6" s="7">
        <v>4.2699999999999996</v>
      </c>
      <c r="N6" s="7">
        <f t="shared" si="8"/>
        <v>0.12</v>
      </c>
      <c r="O6" s="7">
        <v>6.3</v>
      </c>
      <c r="P6" s="7">
        <f t="shared" si="9"/>
        <v>0.13</v>
      </c>
      <c r="Q6" s="6">
        <f t="shared" si="2"/>
        <v>2.974862412613417E-3</v>
      </c>
      <c r="R6" s="7">
        <f t="shared" si="3"/>
        <v>1.451613827240533</v>
      </c>
      <c r="S6" s="1">
        <f t="shared" si="10"/>
        <v>1.8405496333974869</v>
      </c>
    </row>
    <row r="7" spans="1:19" x14ac:dyDescent="0.25">
      <c r="A7" s="7">
        <v>43</v>
      </c>
      <c r="B7" s="7">
        <f t="shared" si="11"/>
        <v>316.14999999999998</v>
      </c>
      <c r="C7" s="7">
        <v>9.35</v>
      </c>
      <c r="D7" s="7">
        <f t="shared" si="4"/>
        <v>0.15</v>
      </c>
      <c r="E7" s="7">
        <v>14</v>
      </c>
      <c r="F7" s="7">
        <f t="shared" si="5"/>
        <v>0.17</v>
      </c>
      <c r="G7" s="6">
        <f t="shared" si="6"/>
        <v>3.1630555116242292E-3</v>
      </c>
      <c r="H7" s="7">
        <f t="shared" si="0"/>
        <v>2.2353763433005955</v>
      </c>
      <c r="I7" s="1">
        <f t="shared" si="1"/>
        <v>2.6390573296152584</v>
      </c>
      <c r="J7" s="7"/>
      <c r="K7" s="6">
        <v>60.7</v>
      </c>
      <c r="L7">
        <f t="shared" si="7"/>
        <v>333.84999999999997</v>
      </c>
      <c r="M7" s="7">
        <v>4.6500000000000004</v>
      </c>
      <c r="N7" s="7">
        <f t="shared" si="8"/>
        <v>0.12</v>
      </c>
      <c r="O7" s="7">
        <v>6.9</v>
      </c>
      <c r="P7" s="7">
        <f t="shared" si="9"/>
        <v>0.13</v>
      </c>
      <c r="Q7" s="6">
        <f t="shared" si="2"/>
        <v>2.9953571963456647E-3</v>
      </c>
      <c r="R7" s="7">
        <f t="shared" si="3"/>
        <v>1.536867219599265</v>
      </c>
      <c r="S7" s="1">
        <f t="shared" si="10"/>
        <v>1.9315214116032138</v>
      </c>
    </row>
    <row r="8" spans="1:19" x14ac:dyDescent="0.25">
      <c r="A8" s="7">
        <v>45</v>
      </c>
      <c r="B8" s="7">
        <f t="shared" si="11"/>
        <v>318.14999999999998</v>
      </c>
      <c r="C8" s="7">
        <v>8.5299999999999994</v>
      </c>
      <c r="D8" s="7">
        <f t="shared" si="4"/>
        <v>0.14000000000000001</v>
      </c>
      <c r="E8" s="7">
        <v>12.8</v>
      </c>
      <c r="F8" s="7">
        <f t="shared" si="5"/>
        <v>0.16</v>
      </c>
      <c r="G8" s="6">
        <f t="shared" si="6"/>
        <v>3.1431714600031434E-3</v>
      </c>
      <c r="H8" s="7">
        <f t="shared" si="0"/>
        <v>2.1435893615035875</v>
      </c>
      <c r="I8" s="1">
        <f t="shared" si="1"/>
        <v>2.5494451709255714</v>
      </c>
      <c r="J8" s="7"/>
      <c r="K8" s="6">
        <v>58.6</v>
      </c>
      <c r="L8">
        <f t="shared" si="7"/>
        <v>331.75</v>
      </c>
      <c r="M8" s="7">
        <v>5.07</v>
      </c>
      <c r="N8" s="7">
        <f t="shared" si="8"/>
        <v>0.13</v>
      </c>
      <c r="O8" s="7">
        <v>7.5</v>
      </c>
      <c r="P8" s="7">
        <f t="shared" si="9"/>
        <v>0.14000000000000001</v>
      </c>
      <c r="Q8" s="6">
        <f t="shared" si="2"/>
        <v>3.0143180105501131E-3</v>
      </c>
      <c r="R8" s="7">
        <f t="shared" si="3"/>
        <v>1.6233408176030919</v>
      </c>
      <c r="S8" s="1">
        <f t="shared" si="10"/>
        <v>2.0149030205422647</v>
      </c>
    </row>
    <row r="9" spans="1:19" x14ac:dyDescent="0.25">
      <c r="A9" s="7">
        <v>47</v>
      </c>
      <c r="B9" s="7">
        <f t="shared" si="11"/>
        <v>320.14999999999998</v>
      </c>
      <c r="C9" s="7">
        <v>7.87</v>
      </c>
      <c r="D9" s="7">
        <f t="shared" si="4"/>
        <v>0.14000000000000001</v>
      </c>
      <c r="E9" s="7">
        <v>11.8</v>
      </c>
      <c r="F9" s="7">
        <f t="shared" si="5"/>
        <v>0.16</v>
      </c>
      <c r="G9" s="6">
        <f t="shared" si="6"/>
        <v>3.1235358425737939E-3</v>
      </c>
      <c r="H9" s="7">
        <f t="shared" si="0"/>
        <v>2.0630580624293118</v>
      </c>
      <c r="I9" s="1">
        <f t="shared" si="1"/>
        <v>2.4680995314716192</v>
      </c>
      <c r="J9" s="7"/>
      <c r="K9" s="6">
        <v>57</v>
      </c>
      <c r="L9">
        <f t="shared" si="7"/>
        <v>330.15</v>
      </c>
      <c r="M9" s="7">
        <v>5.47</v>
      </c>
      <c r="N9" s="7">
        <f t="shared" si="8"/>
        <v>0.13</v>
      </c>
      <c r="O9" s="7">
        <v>8</v>
      </c>
      <c r="P9" s="7">
        <f t="shared" si="9"/>
        <v>0.14000000000000001</v>
      </c>
      <c r="Q9" s="6">
        <f t="shared" si="2"/>
        <v>3.0289262456459189E-3</v>
      </c>
      <c r="R9" s="7">
        <f t="shared" si="3"/>
        <v>1.6992786164338898</v>
      </c>
      <c r="S9" s="1">
        <f t="shared" si="10"/>
        <v>2.0794415416798357</v>
      </c>
    </row>
    <row r="10" spans="1:19" x14ac:dyDescent="0.25">
      <c r="A10" s="7">
        <v>49</v>
      </c>
      <c r="B10" s="7">
        <f t="shared" si="11"/>
        <v>322.14999999999998</v>
      </c>
      <c r="C10" s="7">
        <v>7.33</v>
      </c>
      <c r="D10" s="7">
        <f t="shared" si="4"/>
        <v>0.14000000000000001</v>
      </c>
      <c r="E10" s="7">
        <v>10.9</v>
      </c>
      <c r="F10" s="7">
        <f t="shared" si="5"/>
        <v>0.15</v>
      </c>
      <c r="G10" s="6">
        <f t="shared" si="6"/>
        <v>3.1041440322830982E-3</v>
      </c>
      <c r="H10" s="7">
        <f t="shared" si="0"/>
        <v>1.9919755158985601</v>
      </c>
      <c r="I10" s="1">
        <f t="shared" si="1"/>
        <v>2.388762789235098</v>
      </c>
      <c r="J10" s="7"/>
      <c r="K10" s="6">
        <v>55.1</v>
      </c>
      <c r="L10">
        <f t="shared" si="7"/>
        <v>328.25</v>
      </c>
      <c r="M10" s="7">
        <v>5.87</v>
      </c>
      <c r="N10" s="7">
        <f t="shared" si="8"/>
        <v>0.13</v>
      </c>
      <c r="O10" s="7">
        <v>8.8000000000000007</v>
      </c>
      <c r="P10" s="7">
        <f t="shared" si="9"/>
        <v>0.14000000000000001</v>
      </c>
      <c r="Q10" s="6">
        <f t="shared" si="2"/>
        <v>3.0464584920030465E-3</v>
      </c>
      <c r="R10" s="7">
        <f t="shared" si="3"/>
        <v>1.7698546338400052</v>
      </c>
      <c r="S10" s="1">
        <f t="shared" si="10"/>
        <v>2.174751721484161</v>
      </c>
    </row>
    <row r="11" spans="1:19" x14ac:dyDescent="0.25">
      <c r="A11" s="7">
        <v>51</v>
      </c>
      <c r="B11" s="7">
        <f t="shared" si="11"/>
        <v>324.14999999999998</v>
      </c>
      <c r="C11" s="7">
        <v>6.63</v>
      </c>
      <c r="D11" s="7">
        <f t="shared" si="4"/>
        <v>0.13</v>
      </c>
      <c r="E11" s="7">
        <v>9.9</v>
      </c>
      <c r="F11" s="7">
        <f t="shared" si="5"/>
        <v>0.15</v>
      </c>
      <c r="G11" s="6">
        <f t="shared" si="6"/>
        <v>3.0849915162733305E-3</v>
      </c>
      <c r="H11" s="7">
        <f t="shared" si="0"/>
        <v>1.8916048041977711</v>
      </c>
      <c r="I11" s="1">
        <f t="shared" si="1"/>
        <v>2.2925347571405443</v>
      </c>
      <c r="J11" s="7"/>
      <c r="K11" s="6">
        <v>53</v>
      </c>
      <c r="L11">
        <f t="shared" si="7"/>
        <v>326.14999999999998</v>
      </c>
      <c r="M11" s="7">
        <v>6.4</v>
      </c>
      <c r="N11" s="7">
        <f t="shared" si="8"/>
        <v>0.13</v>
      </c>
      <c r="O11" s="7">
        <v>9.5</v>
      </c>
      <c r="P11" s="7">
        <f t="shared" si="9"/>
        <v>0.15</v>
      </c>
      <c r="Q11" s="6">
        <f t="shared" si="2"/>
        <v>3.0660738923808067E-3</v>
      </c>
      <c r="R11" s="7">
        <f t="shared" si="3"/>
        <v>1.8562979903656263</v>
      </c>
      <c r="S11" s="1">
        <f t="shared" si="10"/>
        <v>2.2512917986064953</v>
      </c>
    </row>
    <row r="12" spans="1:19" x14ac:dyDescent="0.25">
      <c r="A12" s="7">
        <v>53</v>
      </c>
      <c r="B12" s="7">
        <f t="shared" si="11"/>
        <v>326.14999999999998</v>
      </c>
      <c r="C12" s="7">
        <v>6.13</v>
      </c>
      <c r="D12" s="7">
        <f t="shared" si="4"/>
        <v>0.13</v>
      </c>
      <c r="E12" s="7">
        <v>9.1999999999999993</v>
      </c>
      <c r="F12" s="7">
        <f t="shared" si="5"/>
        <v>0.15</v>
      </c>
      <c r="G12" s="6">
        <f t="shared" si="6"/>
        <v>3.0660738923808067E-3</v>
      </c>
      <c r="H12" s="7">
        <f t="shared" si="0"/>
        <v>1.81319474994812</v>
      </c>
      <c r="I12" s="1">
        <f t="shared" si="1"/>
        <v>2.2192034840549946</v>
      </c>
      <c r="J12" s="7"/>
      <c r="K12" s="6">
        <v>50.7</v>
      </c>
      <c r="L12">
        <f t="shared" si="7"/>
        <v>323.84999999999997</v>
      </c>
      <c r="M12" s="7">
        <v>6.82</v>
      </c>
      <c r="N12" s="7">
        <f t="shared" si="8"/>
        <v>0.13</v>
      </c>
      <c r="O12" s="7">
        <v>10.199999999999999</v>
      </c>
      <c r="P12" s="7">
        <f t="shared" si="9"/>
        <v>0.15</v>
      </c>
      <c r="Q12" s="6">
        <f t="shared" si="2"/>
        <v>3.0878493129535283E-3</v>
      </c>
      <c r="R12" s="7">
        <f t="shared" si="3"/>
        <v>1.9198594718553708</v>
      </c>
      <c r="S12" s="1">
        <f t="shared" si="10"/>
        <v>2.3223877202902252</v>
      </c>
    </row>
    <row r="13" spans="1:19" x14ac:dyDescent="0.25">
      <c r="A13" s="7">
        <v>55</v>
      </c>
      <c r="B13" s="7">
        <f t="shared" si="11"/>
        <v>328.15</v>
      </c>
      <c r="C13" s="7">
        <v>5.72</v>
      </c>
      <c r="D13" s="7">
        <f t="shared" si="4"/>
        <v>0.13</v>
      </c>
      <c r="E13" s="7">
        <v>8.5</v>
      </c>
      <c r="F13" s="7">
        <f>ROUND(0.005*E13+0.1,2)</f>
        <v>0.14000000000000001</v>
      </c>
      <c r="G13" s="6">
        <f t="shared" si="6"/>
        <v>3.0473868657626088E-3</v>
      </c>
      <c r="H13" s="7">
        <f t="shared" si="0"/>
        <v>1.7439688053917064</v>
      </c>
      <c r="I13" s="1">
        <f t="shared" si="1"/>
        <v>2.1400661634962708</v>
      </c>
      <c r="J13" s="7"/>
      <c r="K13" s="6">
        <v>49</v>
      </c>
      <c r="L13">
        <f t="shared" si="7"/>
        <v>322.14999999999998</v>
      </c>
      <c r="M13" s="7">
        <v>7.59</v>
      </c>
      <c r="N13" s="7">
        <f t="shared" si="8"/>
        <v>0.14000000000000001</v>
      </c>
      <c r="O13" s="7">
        <v>11.3</v>
      </c>
      <c r="P13" s="7">
        <f t="shared" si="9"/>
        <v>0.16</v>
      </c>
      <c r="Q13" s="6">
        <f t="shared" si="2"/>
        <v>3.1041440322830982E-3</v>
      </c>
      <c r="R13" s="7">
        <f t="shared" si="3"/>
        <v>2.0268315914075385</v>
      </c>
      <c r="S13" s="1">
        <f t="shared" si="10"/>
        <v>2.4248027257182949</v>
      </c>
    </row>
    <row r="14" spans="1:19" x14ac:dyDescent="0.25">
      <c r="A14" s="7">
        <v>57</v>
      </c>
      <c r="B14" s="7">
        <f t="shared" si="11"/>
        <v>330.15</v>
      </c>
      <c r="C14" s="7">
        <v>5.25</v>
      </c>
      <c r="D14" s="7">
        <f t="shared" si="4"/>
        <v>0.13</v>
      </c>
      <c r="E14" s="7">
        <v>7.8</v>
      </c>
      <c r="F14" s="7">
        <f t="shared" si="5"/>
        <v>0.14000000000000001</v>
      </c>
      <c r="G14" s="6">
        <f t="shared" si="6"/>
        <v>3.0289262456459189E-3</v>
      </c>
      <c r="H14" s="7">
        <f t="shared" si="0"/>
        <v>1.6582280766035324</v>
      </c>
      <c r="I14" s="1">
        <f t="shared" si="1"/>
        <v>2.0541237336955462</v>
      </c>
      <c r="J14" s="7"/>
      <c r="K14" s="6">
        <v>47.2</v>
      </c>
      <c r="L14">
        <f t="shared" si="7"/>
        <v>320.34999999999997</v>
      </c>
      <c r="M14" s="7">
        <v>8.0299999999999994</v>
      </c>
      <c r="N14" s="7">
        <f t="shared" si="8"/>
        <v>0.14000000000000001</v>
      </c>
      <c r="O14" s="7">
        <v>12</v>
      </c>
      <c r="P14" s="7">
        <f t="shared" si="9"/>
        <v>0.16</v>
      </c>
      <c r="Q14" s="6">
        <f t="shared" si="2"/>
        <v>3.1215857655689096E-3</v>
      </c>
      <c r="R14" s="7">
        <f t="shared" si="3"/>
        <v>2.0831845279586703</v>
      </c>
      <c r="S14" s="1">
        <f t="shared" si="10"/>
        <v>2.4849066497880004</v>
      </c>
    </row>
    <row r="15" spans="1:19" x14ac:dyDescent="0.25">
      <c r="A15" s="7">
        <v>59</v>
      </c>
      <c r="B15" s="7">
        <f t="shared" si="11"/>
        <v>332.15</v>
      </c>
      <c r="C15" s="7">
        <v>4.88</v>
      </c>
      <c r="D15" s="7">
        <f t="shared" si="4"/>
        <v>0.12</v>
      </c>
      <c r="E15" s="7">
        <v>7.3</v>
      </c>
      <c r="F15" s="7">
        <f t="shared" si="5"/>
        <v>0.14000000000000001</v>
      </c>
      <c r="G15" s="6">
        <f t="shared" si="6"/>
        <v>3.0106879421947915E-3</v>
      </c>
      <c r="H15" s="7">
        <f t="shared" si="0"/>
        <v>1.5851452198650557</v>
      </c>
      <c r="I15" s="1">
        <f t="shared" si="1"/>
        <v>1.9878743481543455</v>
      </c>
      <c r="J15" s="7"/>
      <c r="K15" s="6">
        <v>44.8</v>
      </c>
      <c r="L15">
        <f t="shared" si="7"/>
        <v>317.95</v>
      </c>
      <c r="M15" s="7">
        <v>8.92</v>
      </c>
      <c r="N15" s="7">
        <f>ROUND(0.005*M15+0.1,2)</f>
        <v>0.14000000000000001</v>
      </c>
      <c r="O15" s="7">
        <v>13.3</v>
      </c>
      <c r="P15" s="7">
        <f>ROUND(0.005*O15+0.1,2)</f>
        <v>0.17</v>
      </c>
      <c r="Q15" s="6">
        <f t="shared" si="2"/>
        <v>3.1451486082717411E-3</v>
      </c>
      <c r="R15" s="7">
        <f t="shared" si="3"/>
        <v>2.1882959465919178</v>
      </c>
      <c r="S15" s="1">
        <f t="shared" si="10"/>
        <v>2.5877640352277083</v>
      </c>
    </row>
    <row r="16" spans="1:19" x14ac:dyDescent="0.25">
      <c r="A16" s="7">
        <v>60.8</v>
      </c>
      <c r="B16" s="7">
        <f t="shared" si="11"/>
        <v>333.95</v>
      </c>
      <c r="C16" s="7">
        <v>4.5999999999999996</v>
      </c>
      <c r="D16" s="7">
        <f t="shared" si="4"/>
        <v>0.12</v>
      </c>
      <c r="E16" s="7">
        <v>6.8</v>
      </c>
      <c r="F16" s="7">
        <f t="shared" si="5"/>
        <v>0.13</v>
      </c>
      <c r="G16" s="6">
        <f t="shared" si="6"/>
        <v>2.9944602485402006E-3</v>
      </c>
      <c r="H16" s="7">
        <f t="shared" si="0"/>
        <v>1.5260563034950492</v>
      </c>
      <c r="I16" s="1">
        <f t="shared" si="1"/>
        <v>1.9169226121820611</v>
      </c>
      <c r="J16" s="7"/>
      <c r="K16" s="6">
        <v>43.2</v>
      </c>
      <c r="L16">
        <f t="shared" si="7"/>
        <v>316.34999999999997</v>
      </c>
      <c r="M16" s="7">
        <v>9.5500000000000007</v>
      </c>
      <c r="N16" s="7">
        <f t="shared" si="8"/>
        <v>0.15</v>
      </c>
      <c r="O16" s="7">
        <v>14.3</v>
      </c>
      <c r="P16" s="7">
        <f t="shared" si="9"/>
        <v>0.17</v>
      </c>
      <c r="Q16" s="6">
        <f t="shared" si="2"/>
        <v>3.1610557926347402E-3</v>
      </c>
      <c r="R16" s="7">
        <f t="shared" si="3"/>
        <v>2.256541154492639</v>
      </c>
      <c r="S16" s="1">
        <f t="shared" si="10"/>
        <v>2.6602595372658615</v>
      </c>
    </row>
    <row r="17" spans="1:19" x14ac:dyDescent="0.25">
      <c r="A17" s="7">
        <v>63</v>
      </c>
      <c r="B17" s="7">
        <f t="shared" si="11"/>
        <v>336.15</v>
      </c>
      <c r="C17" s="7">
        <v>4.2</v>
      </c>
      <c r="D17" s="7">
        <f>ROUND(0.005*C17+0.1,2)</f>
        <v>0.12</v>
      </c>
      <c r="E17" s="7">
        <v>6.3</v>
      </c>
      <c r="F17" s="7">
        <f t="shared" si="5"/>
        <v>0.13</v>
      </c>
      <c r="G17" s="6">
        <f t="shared" si="6"/>
        <v>2.974862412613417E-3</v>
      </c>
      <c r="H17" s="7">
        <f t="shared" si="0"/>
        <v>1.4350845252893227</v>
      </c>
      <c r="I17" s="1">
        <f t="shared" si="1"/>
        <v>1.8405496333974869</v>
      </c>
      <c r="J17" s="7"/>
      <c r="K17" s="6">
        <v>40.799999999999997</v>
      </c>
      <c r="L17">
        <f t="shared" si="7"/>
        <v>313.95</v>
      </c>
      <c r="M17" s="7">
        <v>10.55</v>
      </c>
      <c r="N17" s="7">
        <f t="shared" si="8"/>
        <v>0.15</v>
      </c>
      <c r="O17" s="7">
        <v>15.8</v>
      </c>
      <c r="P17" s="7">
        <f t="shared" si="9"/>
        <v>0.18</v>
      </c>
      <c r="Q17" s="6">
        <f t="shared" si="2"/>
        <v>3.1852205765249245E-3</v>
      </c>
      <c r="R17" s="7">
        <f t="shared" si="3"/>
        <v>2.3561258599220753</v>
      </c>
      <c r="S17" s="1">
        <f t="shared" si="10"/>
        <v>2.760009940032921</v>
      </c>
    </row>
    <row r="18" spans="1:19" x14ac:dyDescent="0.25">
      <c r="A18" s="7">
        <v>65</v>
      </c>
      <c r="B18" s="7">
        <f t="shared" si="11"/>
        <v>338.15</v>
      </c>
      <c r="C18" s="7">
        <v>3.91</v>
      </c>
      <c r="D18" s="7">
        <f t="shared" si="4"/>
        <v>0.12</v>
      </c>
      <c r="E18" s="7">
        <v>5.8</v>
      </c>
      <c r="F18" s="7">
        <f t="shared" si="5"/>
        <v>0.13</v>
      </c>
      <c r="G18" s="6">
        <f t="shared" si="6"/>
        <v>2.9572674848440043E-3</v>
      </c>
      <c r="H18" s="7">
        <f t="shared" si="0"/>
        <v>1.3635373739972745</v>
      </c>
      <c r="I18" s="1">
        <f t="shared" si="1"/>
        <v>1.7578579175523736</v>
      </c>
      <c r="J18" s="7"/>
      <c r="K18" s="6">
        <v>39.1</v>
      </c>
      <c r="L18">
        <f t="shared" si="7"/>
        <v>312.25</v>
      </c>
      <c r="M18" s="7">
        <v>11.37</v>
      </c>
      <c r="N18" s="7">
        <f t="shared" si="8"/>
        <v>0.16</v>
      </c>
      <c r="O18" s="7">
        <v>17</v>
      </c>
      <c r="P18" s="7">
        <f t="shared" si="9"/>
        <v>0.19</v>
      </c>
      <c r="Q18" s="6">
        <f t="shared" si="2"/>
        <v>3.2025620496397116E-3</v>
      </c>
      <c r="R18" s="7">
        <f t="shared" si="3"/>
        <v>2.4309783077624445</v>
      </c>
      <c r="S18" s="1">
        <f t="shared" si="10"/>
        <v>2.8332133440562162</v>
      </c>
    </row>
    <row r="19" spans="1:19" x14ac:dyDescent="0.25">
      <c r="A19" s="7">
        <v>66.5</v>
      </c>
      <c r="B19" s="7">
        <f t="shared" si="11"/>
        <v>339.65</v>
      </c>
      <c r="C19" s="7">
        <v>3.67</v>
      </c>
      <c r="D19" s="7">
        <f t="shared" si="4"/>
        <v>0.12</v>
      </c>
      <c r="E19" s="7">
        <v>5.4</v>
      </c>
      <c r="F19" s="7">
        <f t="shared" si="5"/>
        <v>0.13</v>
      </c>
      <c r="G19" s="6">
        <f t="shared" si="6"/>
        <v>2.9442072721919624E-3</v>
      </c>
      <c r="H19" s="7">
        <f t="shared" si="0"/>
        <v>1.3001916620664788</v>
      </c>
      <c r="I19" s="1">
        <f t="shared" si="1"/>
        <v>1.6863989535702288</v>
      </c>
      <c r="J19" s="7"/>
      <c r="K19" s="6">
        <v>37.200000000000003</v>
      </c>
      <c r="L19">
        <f t="shared" si="7"/>
        <v>310.34999999999997</v>
      </c>
      <c r="M19" s="7">
        <v>12.28</v>
      </c>
      <c r="N19" s="7">
        <f t="shared" si="8"/>
        <v>0.16</v>
      </c>
      <c r="O19" s="7">
        <v>18.399999999999999</v>
      </c>
      <c r="P19" s="7">
        <f t="shared" si="9"/>
        <v>0.19</v>
      </c>
      <c r="Q19" s="6">
        <f t="shared" si="2"/>
        <v>3.2221685194135656E-3</v>
      </c>
      <c r="R19" s="7">
        <f t="shared" si="3"/>
        <v>2.5079719227189963</v>
      </c>
      <c r="S19" s="1">
        <f t="shared" si="10"/>
        <v>2.91235066461494</v>
      </c>
    </row>
    <row r="20" spans="1:19" x14ac:dyDescent="0.25">
      <c r="A20" s="4">
        <v>69.7</v>
      </c>
      <c r="B20" s="4">
        <f t="shared" si="11"/>
        <v>342.84999999999997</v>
      </c>
      <c r="C20" s="4">
        <v>3.1</v>
      </c>
      <c r="D20" s="4">
        <f t="shared" si="4"/>
        <v>0.12</v>
      </c>
      <c r="E20" s="4">
        <v>4.5</v>
      </c>
      <c r="F20" s="4">
        <f t="shared" si="5"/>
        <v>0.12</v>
      </c>
      <c r="G20" s="9">
        <f t="shared" si="6"/>
        <v>2.9167274318214966E-3</v>
      </c>
      <c r="H20" s="4">
        <f t="shared" si="0"/>
        <v>1.1314021114911006</v>
      </c>
      <c r="I20" s="5">
        <f t="shared" si="1"/>
        <v>1.5040773967762742</v>
      </c>
      <c r="J20" s="1"/>
      <c r="K20" s="9">
        <v>35</v>
      </c>
      <c r="L20" s="4">
        <f t="shared" si="7"/>
        <v>308.14999999999998</v>
      </c>
      <c r="M20" s="4">
        <v>13.55</v>
      </c>
      <c r="N20" s="4">
        <f t="shared" si="8"/>
        <v>0.17</v>
      </c>
      <c r="O20" s="4">
        <v>20.02</v>
      </c>
      <c r="P20" s="4">
        <f t="shared" si="9"/>
        <v>0.2</v>
      </c>
      <c r="Q20" s="9">
        <f t="shared" si="2"/>
        <v>3.2451728054518907E-3</v>
      </c>
      <c r="R20" s="4">
        <f t="shared" si="3"/>
        <v>2.6063865473257102</v>
      </c>
      <c r="S20" s="5">
        <f>LN(O20)</f>
        <v>2.9967317738870745</v>
      </c>
    </row>
    <row r="23" spans="1:19" x14ac:dyDescent="0.25">
      <c r="A23" t="s">
        <v>7</v>
      </c>
      <c r="D23" t="s">
        <v>8</v>
      </c>
      <c r="K23" t="s">
        <v>7</v>
      </c>
      <c r="N23" t="s">
        <v>8</v>
      </c>
    </row>
    <row r="24" spans="1:19" x14ac:dyDescent="0.25">
      <c r="A24">
        <f t="array" ref="A24:B26">LINEST(Arkusz1!H3:H20,Arkusz1!G3:G20,1=1,1=1)</f>
        <v>4312.8036404519025</v>
      </c>
      <c r="B24">
        <v>-11.405304498987304</v>
      </c>
      <c r="D24">
        <f t="array" ref="D24:E26">LINEST(I3:I20,G3:G20,1=1,1=1)</f>
        <v>4374.367008206229</v>
      </c>
      <c r="E24">
        <v>-11.195766628688514</v>
      </c>
      <c r="K24">
        <f t="array" ref="K24:L26">LINEST(R3:R20,Q3:Q20,1=1,1=1)</f>
        <v>4353.3189490439736</v>
      </c>
      <c r="L24">
        <v>-11.506543201051201</v>
      </c>
      <c r="N24">
        <f t="array" ref="N24:O26">LINEST(S3:S20,Q3:Q20,1=1,1=1)</f>
        <v>4400.4415858634447</v>
      </c>
      <c r="O24">
        <v>-11.255562550060548</v>
      </c>
    </row>
    <row r="25" spans="1:19" x14ac:dyDescent="0.25">
      <c r="A25">
        <v>32.137983608882593</v>
      </c>
      <c r="B25">
        <v>9.8992208118066596E-2</v>
      </c>
      <c r="D25">
        <v>42.217404027619047</v>
      </c>
      <c r="E25">
        <v>0.13003908697468763</v>
      </c>
      <c r="K25">
        <v>45.383218202244954</v>
      </c>
      <c r="L25">
        <v>0.13979246025849271</v>
      </c>
      <c r="N25">
        <v>55.950624354323551</v>
      </c>
      <c r="O25">
        <v>0.17234289989383625</v>
      </c>
    </row>
    <row r="26" spans="1:19" x14ac:dyDescent="0.25">
      <c r="A26">
        <v>0.99911232869770117</v>
      </c>
      <c r="B26">
        <v>1.3427876125828599E-2</v>
      </c>
      <c r="D26">
        <v>0.99851192146650658</v>
      </c>
      <c r="E26">
        <v>1.7639254488892194E-2</v>
      </c>
      <c r="K26">
        <v>0.99826413855772456</v>
      </c>
      <c r="L26">
        <v>1.8939793245490732E-2</v>
      </c>
      <c r="N26">
        <v>0.99742002546194719</v>
      </c>
      <c r="O26">
        <v>2.334989229949733E-2</v>
      </c>
    </row>
    <row r="28" spans="1:19" ht="18.75" x14ac:dyDescent="0.25">
      <c r="A28" s="13" t="s">
        <v>22</v>
      </c>
    </row>
    <row r="30" spans="1:19" x14ac:dyDescent="0.25">
      <c r="B30" s="20" t="s">
        <v>16</v>
      </c>
      <c r="C30" s="20" t="s">
        <v>17</v>
      </c>
    </row>
    <row r="31" spans="1:19" x14ac:dyDescent="0.25">
      <c r="A31" s="17" t="s">
        <v>14</v>
      </c>
      <c r="B31" s="19">
        <f>ROUND(A24,0)</f>
        <v>4313</v>
      </c>
      <c r="C31" s="19">
        <f>ROUND(K24,0)</f>
        <v>4353</v>
      </c>
      <c r="E31" s="17" t="s">
        <v>13</v>
      </c>
      <c r="F31" s="18">
        <v>1.38</v>
      </c>
    </row>
    <row r="32" spans="1:19" x14ac:dyDescent="0.25">
      <c r="A32" s="17" t="s">
        <v>15</v>
      </c>
      <c r="B32" s="19">
        <f>ROUND(D24,0)</f>
        <v>4374</v>
      </c>
      <c r="C32" s="19">
        <f>ROUND(N24,0)</f>
        <v>4400</v>
      </c>
    </row>
    <row r="34" spans="1:8" x14ac:dyDescent="0.25">
      <c r="B34">
        <f>B31*2*$F$31</f>
        <v>11903.88</v>
      </c>
      <c r="C34">
        <f>C31*2*$F$31</f>
        <v>12014.279999999999</v>
      </c>
      <c r="D34" t="s">
        <v>18</v>
      </c>
      <c r="E34" t="s">
        <v>19</v>
      </c>
    </row>
    <row r="35" spans="1:8" x14ac:dyDescent="0.25">
      <c r="B35">
        <f>B32*2*$F$31</f>
        <v>12072.24</v>
      </c>
      <c r="C35">
        <f>C32*2*$F$31</f>
        <v>12143.999999999998</v>
      </c>
      <c r="D35" t="s">
        <v>18</v>
      </c>
      <c r="E35" t="s">
        <v>19</v>
      </c>
    </row>
    <row r="37" spans="1:8" x14ac:dyDescent="0.25">
      <c r="B37">
        <f>ROUND(B34/1.602*0.0001,4)</f>
        <v>0.74309999999999998</v>
      </c>
      <c r="C37">
        <f>ROUND(C34/1.602*0.0001,3)</f>
        <v>0.75</v>
      </c>
      <c r="E37" t="s">
        <v>20</v>
      </c>
    </row>
    <row r="38" spans="1:8" x14ac:dyDescent="0.25">
      <c r="B38">
        <f>ROUND(B35/1.602*0.0001,3)</f>
        <v>0.754</v>
      </c>
      <c r="C38">
        <f>ROUND(C35/1.602*0.0001,3)</f>
        <v>0.75800000000000001</v>
      </c>
      <c r="E38" t="s">
        <v>20</v>
      </c>
    </row>
    <row r="40" spans="1:8" x14ac:dyDescent="0.25">
      <c r="B40">
        <f>2*F31*A25*0.0001</f>
        <v>8.8700834760515948E-3</v>
      </c>
      <c r="C40">
        <f>2*F31*K25*0.0001</f>
        <v>1.2525768223819607E-2</v>
      </c>
      <c r="E40" t="s">
        <v>21</v>
      </c>
    </row>
    <row r="41" spans="1:8" x14ac:dyDescent="0.25">
      <c r="B41">
        <f>2*F31*D25*0.0001</f>
        <v>1.1652003511622856E-2</v>
      </c>
      <c r="C41">
        <f>2*F31*N25*0.0001</f>
        <v>1.5442372321793301E-2</v>
      </c>
      <c r="E41" t="s">
        <v>21</v>
      </c>
    </row>
    <row r="43" spans="1:8" x14ac:dyDescent="0.25">
      <c r="B43" s="21" t="s">
        <v>23</v>
      </c>
    </row>
    <row r="44" spans="1:8" x14ac:dyDescent="0.25">
      <c r="A44" t="s">
        <v>24</v>
      </c>
    </row>
    <row r="45" spans="1:8" x14ac:dyDescent="0.25">
      <c r="A45" s="23" t="s">
        <v>25</v>
      </c>
      <c r="B45" s="22"/>
      <c r="C45" s="22"/>
      <c r="D45" s="22"/>
      <c r="E45" s="22"/>
      <c r="F45" s="22"/>
      <c r="G45" s="22"/>
      <c r="H45" s="22"/>
    </row>
    <row r="46" spans="1:8" x14ac:dyDescent="0.25">
      <c r="A46" s="23" t="s">
        <v>26</v>
      </c>
      <c r="B46" s="22"/>
      <c r="C46" s="22"/>
      <c r="D46" s="22"/>
      <c r="E46" s="22"/>
      <c r="F46" s="22"/>
      <c r="G46" s="22"/>
      <c r="H46" s="22"/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zoomScaleNormal="100" workbookViewId="0">
      <selection activeCell="T6" sqref="T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4:H27"/>
  <sheetViews>
    <sheetView workbookViewId="0">
      <selection activeCell="H26" sqref="H26"/>
    </sheetView>
  </sheetViews>
  <sheetFormatPr defaultRowHeight="15" x14ac:dyDescent="0.25"/>
  <sheetData>
    <row r="24" spans="8:8" x14ac:dyDescent="0.25">
      <c r="H24" s="7"/>
    </row>
    <row r="25" spans="8:8" x14ac:dyDescent="0.25">
      <c r="H25" s="7"/>
    </row>
    <row r="26" spans="8:8" x14ac:dyDescent="0.25">
      <c r="H26" s="7"/>
    </row>
    <row r="27" spans="8:8" x14ac:dyDescent="0.25">
      <c r="H2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r(t)</vt:lpstr>
      <vt:lpstr>ln(R)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2012-06-17T12:20:39Z</dcterms:modified>
</cp:coreProperties>
</file>