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7\"/>
    </mc:Choice>
  </mc:AlternateContent>
  <xr:revisionPtr revIDLastSave="0" documentId="13_ncr:1_{EB5628EF-5C73-4412-A0A5-78E31A2F0E2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0" i="1"/>
  <c r="O9" i="1"/>
  <c r="O8" i="1"/>
  <c r="O7" i="1"/>
  <c r="N16" i="1"/>
  <c r="N15" i="1"/>
  <c r="N14" i="1"/>
  <c r="N13" i="1"/>
  <c r="N12" i="1"/>
  <c r="N11" i="1"/>
  <c r="N10" i="1"/>
  <c r="N9" i="1"/>
  <c r="N8" i="1"/>
  <c r="N7" i="1"/>
  <c r="E21" i="1"/>
  <c r="B21" i="1"/>
  <c r="F21" i="1" s="1"/>
  <c r="C21" i="1"/>
  <c r="K16" i="1"/>
  <c r="H16" i="1"/>
  <c r="G16" i="1"/>
  <c r="H15" i="1"/>
  <c r="K15" i="1" s="1"/>
  <c r="G15" i="1"/>
  <c r="K14" i="1"/>
  <c r="H14" i="1"/>
  <c r="G14" i="1"/>
  <c r="K13" i="1"/>
  <c r="H13" i="1"/>
  <c r="G13" i="1"/>
  <c r="H12" i="1"/>
  <c r="K12" i="1" s="1"/>
  <c r="G12" i="1"/>
  <c r="H11" i="1"/>
  <c r="K11" i="1" s="1"/>
  <c r="G11" i="1"/>
  <c r="H10" i="1"/>
  <c r="K10" i="1" s="1"/>
  <c r="G10" i="1"/>
  <c r="H9" i="1"/>
  <c r="K9" i="1" s="1"/>
  <c r="G9" i="1"/>
  <c r="H8" i="1"/>
  <c r="K8" i="1" s="1"/>
  <c r="G8" i="1"/>
  <c r="V7" i="1"/>
  <c r="S7" i="1"/>
  <c r="H7" i="1"/>
  <c r="K7" i="1" s="1"/>
  <c r="G7" i="1"/>
  <c r="M7" i="1" l="1"/>
  <c r="L7" i="1"/>
  <c r="H21" i="1" l="1"/>
  <c r="I21" i="1"/>
</calcChain>
</file>

<file path=xl/sharedStrings.xml><?xml version="1.0" encoding="utf-8"?>
<sst xmlns="http://schemas.openxmlformats.org/spreadsheetml/2006/main" count="34" uniqueCount="30">
  <si>
    <t>temperatura    T, °C</t>
  </si>
  <si>
    <t>r, mm</t>
  </si>
  <si>
    <r>
      <rPr>
        <sz val="11"/>
        <color rgb="FF000000"/>
        <rFont val="Calibri"/>
        <family val="2"/>
        <charset val="1"/>
      </rPr>
      <t>ciśnienie w labo    p</t>
    </r>
    <r>
      <rPr>
        <vertAlign val="subscript"/>
        <sz val="11"/>
        <color rgb="FF000000"/>
        <rFont val="Calibri"/>
        <family val="2"/>
        <charset val="238"/>
      </rPr>
      <t xml:space="preserve">0 , </t>
    </r>
    <r>
      <rPr>
        <sz val="11"/>
        <color rgb="FF000000"/>
        <rFont val="Calibri"/>
        <family val="2"/>
        <charset val="238"/>
      </rPr>
      <t>hPa</t>
    </r>
  </si>
  <si>
    <t>l, mm</t>
  </si>
  <si>
    <t>g</t>
  </si>
  <si>
    <t>Lp.</t>
  </si>
  <si>
    <r>
      <rPr>
        <sz val="11"/>
        <color rgb="FF000000"/>
        <rFont val="Calibri"/>
        <family val="2"/>
        <charset val="1"/>
      </rPr>
      <t>V</t>
    </r>
    <r>
      <rPr>
        <b/>
        <vertAlign val="subscript"/>
        <sz val="11"/>
        <color rgb="FF000000"/>
        <rFont val="Calibri"/>
        <family val="2"/>
        <charset val="238"/>
      </rPr>
      <t xml:space="preserve">i </t>
    </r>
    <r>
      <rPr>
        <b/>
        <sz val="11"/>
        <color rgb="FF000000"/>
        <rFont val="Calibri"/>
        <family val="2"/>
        <charset val="238"/>
      </rPr>
      <t>,</t>
    </r>
    <r>
      <rPr>
        <sz val="11"/>
        <color rgb="FF000000"/>
        <rFont val="Calibri"/>
        <family val="2"/>
        <charset val="238"/>
      </rPr>
      <t xml:space="preserve"> cm</t>
    </r>
    <r>
      <rPr>
        <vertAlign val="superscript"/>
        <sz val="11"/>
        <color rgb="FF000000"/>
        <rFont val="Calibri"/>
        <family val="2"/>
        <charset val="238"/>
      </rPr>
      <t>3</t>
    </r>
  </si>
  <si>
    <r>
      <rPr>
        <sz val="11"/>
        <color rgb="FF000000"/>
        <rFont val="Calibri"/>
        <family val="2"/>
        <charset val="238"/>
      </rPr>
      <t>∆h</t>
    </r>
    <r>
      <rPr>
        <vertAlign val="subscript"/>
        <sz val="11"/>
        <color rgb="FF000000"/>
        <rFont val="Calibri"/>
        <family val="2"/>
        <charset val="238"/>
      </rPr>
      <t xml:space="preserve">i </t>
    </r>
    <r>
      <rPr>
        <sz val="11"/>
        <color rgb="FF000000"/>
        <rFont val="Calibri"/>
        <family val="2"/>
        <charset val="238"/>
      </rPr>
      <t>, cm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</si>
  <si>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238"/>
      </rPr>
      <t xml:space="preserve"> , s</t>
    </r>
  </si>
  <si>
    <r>
      <rPr>
        <sz val="11"/>
        <color rgb="FF202122"/>
        <rFont val="Arial"/>
        <family val="2"/>
        <charset val="238"/>
      </rPr>
      <t>η</t>
    </r>
    <r>
      <rPr>
        <vertAlign val="subscript"/>
        <sz val="11"/>
        <color rgb="FF202122"/>
        <rFont val="Arial"/>
        <family val="2"/>
        <charset val="238"/>
      </rPr>
      <t>i</t>
    </r>
    <r>
      <rPr>
        <sz val="11"/>
        <color rgb="FF202122"/>
        <rFont val="Arial"/>
        <family val="2"/>
        <charset val="238"/>
      </rPr>
      <t>(N*s/m^2)</t>
    </r>
  </si>
  <si>
    <t>u(t)</t>
  </si>
  <si>
    <t xml:space="preserve">u(V) </t>
  </si>
  <si>
    <t>u(∆h)</t>
  </si>
  <si>
    <r>
      <rPr>
        <sz val="11"/>
        <color rgb="FF000000"/>
        <rFont val="Calibri"/>
        <family val="2"/>
        <charset val="1"/>
      </rPr>
      <t>gęstość powietrza ρ</t>
    </r>
    <r>
      <rPr>
        <vertAlign val="subscript"/>
        <sz val="11"/>
        <color rgb="FF000000"/>
        <rFont val="Calibri"/>
        <family val="2"/>
        <charset val="238"/>
      </rPr>
      <t>p ,</t>
    </r>
    <r>
      <rPr>
        <sz val="11"/>
        <color rgb="FF000000"/>
        <rFont val="Calibri"/>
        <family val="2"/>
        <charset val="1"/>
      </rPr>
      <t xml:space="preserve"> (kg/m3)</t>
    </r>
  </si>
  <si>
    <r>
      <rPr>
        <sz val="11"/>
        <color rgb="FF000000"/>
        <rFont val="Calibri"/>
        <family val="2"/>
        <charset val="1"/>
      </rPr>
      <t>u(p</t>
    </r>
    <r>
      <rPr>
        <vertAlign val="subscript"/>
        <sz val="11"/>
        <color rgb="FF000000"/>
        <rFont val="Calibri"/>
        <family val="2"/>
        <charset val="238"/>
      </rPr>
      <t>p</t>
    </r>
    <r>
      <rPr>
        <sz val="11"/>
        <color rgb="FF000000"/>
        <rFont val="Calibri"/>
        <family val="2"/>
        <charset val="238"/>
      </rPr>
      <t>)</t>
    </r>
    <r>
      <rPr>
        <sz val="11"/>
        <color rgb="FF000000"/>
        <rFont val="Calibri"/>
        <family val="2"/>
        <charset val="1"/>
      </rPr>
      <t xml:space="preserve"> , (kg/m3)</t>
    </r>
  </si>
  <si>
    <t>prędkość cząstek powietrza</t>
  </si>
  <si>
    <t>droga swobodna cząsteczek</t>
  </si>
  <si>
    <t>Średnica cząsteczek</t>
  </si>
  <si>
    <t>v , cm/s</t>
  </si>
  <si>
    <t>λ</t>
  </si>
  <si>
    <t>d</t>
  </si>
  <si>
    <r>
      <t>Re</t>
    </r>
    <r>
      <rPr>
        <sz val="8"/>
        <color rgb="FF000000"/>
        <rFont val="Calibri"/>
        <family val="2"/>
        <charset val="238"/>
      </rPr>
      <t>i</t>
    </r>
  </si>
  <si>
    <r>
      <rPr>
        <sz val="12"/>
        <color rgb="FF000000"/>
        <rFont val="Calibri"/>
        <family val="2"/>
        <charset val="238"/>
      </rPr>
      <t>v</t>
    </r>
    <r>
      <rPr>
        <sz val="8"/>
        <color rgb="FF000000"/>
        <rFont val="Calibri"/>
        <family val="2"/>
        <charset val="238"/>
      </rPr>
      <t>p</t>
    </r>
  </si>
  <si>
    <r>
      <t>u(śrw  η</t>
    </r>
    <r>
      <rPr>
        <sz val="9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1"/>
      </rPr>
      <t>)</t>
    </r>
  </si>
  <si>
    <r>
      <t>śr</t>
    </r>
    <r>
      <rPr>
        <sz val="8"/>
        <color rgb="FF000000"/>
        <rFont val="Calibri"/>
        <family val="2"/>
        <charset val="238"/>
      </rPr>
      <t xml:space="preserve">w  </t>
    </r>
    <r>
      <rPr>
        <sz val="11"/>
        <color rgb="FF000000"/>
        <rFont val="Calibri"/>
        <family val="2"/>
        <charset val="1"/>
      </rPr>
      <t>η</t>
    </r>
    <r>
      <rPr>
        <sz val="8"/>
        <color rgb="FF000000"/>
        <rFont val="Calibri"/>
        <family val="2"/>
        <charset val="238"/>
      </rPr>
      <t>i</t>
    </r>
  </si>
  <si>
    <r>
      <t>u(η</t>
    </r>
    <r>
      <rPr>
        <sz val="8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1"/>
      </rPr>
      <t>)</t>
    </r>
  </si>
  <si>
    <t>u(v)</t>
  </si>
  <si>
    <t>u(λ)</t>
  </si>
  <si>
    <t>u(d)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</si>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</sst>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vertAlign val="superscript"/>
      <sz val="11"/>
      <color rgb="FF000000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  <font>
      <sz val="8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7"/>
  <sheetViews>
    <sheetView tabSelected="1" zoomScaleNormal="100" workbookViewId="0">
      <selection activeCell="O7" sqref="O7:O16"/>
    </sheetView>
  </sheetViews>
  <sheetFormatPr defaultColWidth="8.5546875" defaultRowHeight="14.4" x14ac:dyDescent="0.3"/>
  <cols>
    <col min="3" max="3" width="8.88671875" customWidth="1"/>
    <col min="4" max="4" width="9.5546875" customWidth="1"/>
    <col min="7" max="7" width="12" customWidth="1"/>
    <col min="8" max="9" width="12" bestFit="1" customWidth="1"/>
    <col min="18" max="18" width="9.6640625" customWidth="1"/>
    <col min="22" max="22" width="10.77734375" customWidth="1"/>
  </cols>
  <sheetData>
    <row r="2" spans="2:22" x14ac:dyDescent="0.3">
      <c r="B2" s="10" t="s">
        <v>0</v>
      </c>
      <c r="C2" s="10"/>
      <c r="D2" s="10"/>
      <c r="E2" s="2">
        <v>23</v>
      </c>
      <c r="G2" t="s">
        <v>1</v>
      </c>
      <c r="H2">
        <v>0.4</v>
      </c>
    </row>
    <row r="3" spans="2:22" ht="15.6" x14ac:dyDescent="0.35">
      <c r="B3" s="2" t="s">
        <v>2</v>
      </c>
      <c r="C3" s="3"/>
      <c r="D3" s="4"/>
      <c r="E3" s="2">
        <v>985</v>
      </c>
      <c r="G3" t="s">
        <v>3</v>
      </c>
      <c r="H3">
        <v>100</v>
      </c>
    </row>
    <row r="4" spans="2:22" x14ac:dyDescent="0.3">
      <c r="G4" t="s">
        <v>4</v>
      </c>
      <c r="H4">
        <v>9.81</v>
      </c>
    </row>
    <row r="6" spans="2:22" ht="16.8" x14ac:dyDescent="0.35">
      <c r="B6" s="1" t="s">
        <v>5</v>
      </c>
      <c r="C6" s="5" t="s">
        <v>6</v>
      </c>
      <c r="D6" s="6" t="s">
        <v>7</v>
      </c>
      <c r="E6" s="5" t="s">
        <v>8</v>
      </c>
      <c r="G6" s="7" t="s">
        <v>9</v>
      </c>
      <c r="H6" t="s">
        <v>10</v>
      </c>
      <c r="I6" t="s">
        <v>11</v>
      </c>
      <c r="J6" t="s">
        <v>12</v>
      </c>
      <c r="K6" t="s">
        <v>25</v>
      </c>
      <c r="L6" t="s">
        <v>24</v>
      </c>
      <c r="M6" t="s">
        <v>23</v>
      </c>
      <c r="N6" s="9" t="s">
        <v>22</v>
      </c>
      <c r="O6" t="s">
        <v>21</v>
      </c>
      <c r="S6" s="11" t="s">
        <v>13</v>
      </c>
      <c r="T6" s="11"/>
      <c r="U6" s="11"/>
      <c r="V6" s="1" t="s">
        <v>14</v>
      </c>
    </row>
    <row r="7" spans="2:22" x14ac:dyDescent="0.3">
      <c r="B7" s="1">
        <v>1</v>
      </c>
      <c r="C7" s="5">
        <v>150</v>
      </c>
      <c r="D7" s="5">
        <v>4</v>
      </c>
      <c r="E7" s="5">
        <v>74.239999999999995</v>
      </c>
      <c r="G7">
        <f t="shared" ref="G7:G16" si="0">(((PI()*((0.4*10^-3)^4)*(997)*9.81*D7*(0.01)*E7))/(8*(0.1*C7*10^-6)))*(10^6)</f>
        <v>19.465730762073729</v>
      </c>
      <c r="H7">
        <f t="shared" ref="H7:H16" si="1">(0.01 * (E7*0.03))</f>
        <v>2.2272E-2</v>
      </c>
      <c r="I7">
        <v>5</v>
      </c>
      <c r="J7">
        <v>0.2</v>
      </c>
      <c r="K7">
        <f t="shared" ref="K7:K16" si="2">SQRT(   ((((PI()*((0.4*10^-3)^4)*(997)*9.81*D7*(0.01)))/(8*(0.1*C7*10^-6)))*(10^6)*H7)^2    +     ((((PI()*((0.4*10^-3)^4)*(997)*9.81*D7*(0.01)*E7))/(8*(0.1*(C7^2)*10^-6)))*(10^6)*I7)^2   +    ((((PI()*((0.4*10^-3)^4)*(997)*9.81*D7*(0.01)*E7))/(8*(0.1*C7*10^-6)))*(10^6)*J7)^2  )</f>
        <v>3.9468515770091583</v>
      </c>
      <c r="L7">
        <f>(SUM(G7*(1/(K7^2)),G8*(1/(K8^2)),G9*(1/(K9^2)),G10*(1/(K10^2)),G11*(1/(K11^2)),G12*(1/(K12^2)),G13*(1/(K13^2)),G14*(1/(K14^2)),G15*(1/(K15^2)),G16*(1/(K16^2))))/ (SUM((1/(K7^2)),(1/(K8^2)),(1/(K9^2)),(1/(K10^2)),(1/(K11^2)),(1/(K12^2)),(1/(K13^2)),(1/(K14^2)),(1/(K15^2)),(1/(K16^2))))</f>
        <v>20.631413104873427</v>
      </c>
      <c r="M7">
        <f>SQRT( 1/(SUM((1/(K7^2)),(1/(K8^2)),(1/(K9^2)),(1/(K10^2)),(1/(K11^2)),(1/(K12^2)),(1/(K13^2)),(1/(K14^2)),(1/(K15^2)),(1/(K16^2)))))</f>
        <v>1.3198425974988139</v>
      </c>
      <c r="N7">
        <f>(C7/(PI()*(H2*0.1)^2*E7))/100</f>
        <v>4.0196055805132493</v>
      </c>
      <c r="O7">
        <f xml:space="preserve"> ((S7*N7*H2)/(L7))*1000</f>
        <v>90.050205940828093</v>
      </c>
      <c r="S7" s="11">
        <f>(985*100 * 28.87 *10^-3)/(8.31* 296.15)</f>
        <v>1.1555008083074954</v>
      </c>
      <c r="T7" s="11"/>
      <c r="U7" s="11"/>
      <c r="V7" s="1">
        <f>SQRT(((985 * 28.87 *10^-3)/(8.31*296.15^2))^2+((985 * 28.87 *10^-3)/(8.31*296.15))^2*100)</f>
        <v>0.11555008741819106</v>
      </c>
    </row>
    <row r="8" spans="2:22" x14ac:dyDescent="0.3">
      <c r="B8" s="1">
        <v>2</v>
      </c>
      <c r="C8" s="5">
        <v>150</v>
      </c>
      <c r="D8" s="5">
        <v>4</v>
      </c>
      <c r="E8" s="5">
        <v>82.37</v>
      </c>
      <c r="G8">
        <f t="shared" si="0"/>
        <v>21.597417064547596</v>
      </c>
      <c r="H8">
        <f t="shared" si="1"/>
        <v>2.4711E-2</v>
      </c>
      <c r="I8">
        <v>5</v>
      </c>
      <c r="J8">
        <v>0.2</v>
      </c>
      <c r="K8">
        <f t="shared" si="2"/>
        <v>4.3790701023470424</v>
      </c>
      <c r="N8">
        <f>(C8/(PI()*(H2*0.1)^2*E8))/100</f>
        <v>3.6228665569661715</v>
      </c>
      <c r="O8">
        <f xml:space="preserve"> ((S7*N8*H2)/L7)*1000</f>
        <v>81.162162062001642</v>
      </c>
    </row>
    <row r="9" spans="2:22" x14ac:dyDescent="0.3">
      <c r="B9" s="1">
        <v>3</v>
      </c>
      <c r="C9" s="5">
        <v>150</v>
      </c>
      <c r="D9" s="5">
        <v>4</v>
      </c>
      <c r="E9" s="5">
        <v>76.28</v>
      </c>
      <c r="G9">
        <f t="shared" si="0"/>
        <v>20.000618837971228</v>
      </c>
      <c r="H9">
        <f t="shared" si="1"/>
        <v>2.2883999999999998E-2</v>
      </c>
      <c r="I9">
        <v>5</v>
      </c>
      <c r="J9">
        <v>0.2</v>
      </c>
      <c r="K9">
        <f t="shared" si="2"/>
        <v>4.0553049339205085</v>
      </c>
      <c r="N9">
        <f>(C9/(PI()*(H2*0.1)^2*E9))/100</f>
        <v>3.9121069519835294</v>
      </c>
      <c r="O9">
        <f>( (S7*N9*H2)/L7)*1000</f>
        <v>87.641941387612434</v>
      </c>
    </row>
    <row r="10" spans="2:22" x14ac:dyDescent="0.3">
      <c r="B10" s="1">
        <v>4</v>
      </c>
      <c r="C10" s="5">
        <v>150</v>
      </c>
      <c r="D10" s="5">
        <v>4</v>
      </c>
      <c r="E10" s="5">
        <v>77.75</v>
      </c>
      <c r="G10">
        <f t="shared" si="0"/>
        <v>20.386052892662075</v>
      </c>
      <c r="H10">
        <f t="shared" si="1"/>
        <v>2.3325000000000002E-2</v>
      </c>
      <c r="I10">
        <v>5</v>
      </c>
      <c r="J10">
        <v>0.2</v>
      </c>
      <c r="K10">
        <f t="shared" si="2"/>
        <v>4.1334551469889824</v>
      </c>
      <c r="N10">
        <f>(C10/(PI()*(H2*0.1)^2*E10))/100</f>
        <v>3.8381417144347734</v>
      </c>
      <c r="O10">
        <f xml:space="preserve"> ((S7*N10*H2)/L7)*1000</f>
        <v>85.984916900927033</v>
      </c>
    </row>
    <row r="11" spans="2:22" x14ac:dyDescent="0.3">
      <c r="B11" s="1">
        <v>5</v>
      </c>
      <c r="C11" s="5">
        <v>150</v>
      </c>
      <c r="D11" s="5">
        <v>4</v>
      </c>
      <c r="E11" s="5">
        <v>76.41</v>
      </c>
      <c r="G11">
        <f t="shared" si="0"/>
        <v>20.034704842807837</v>
      </c>
      <c r="H11">
        <f t="shared" si="1"/>
        <v>2.2922999999999999E-2</v>
      </c>
      <c r="I11">
        <v>5</v>
      </c>
      <c r="J11">
        <v>0.2</v>
      </c>
      <c r="K11">
        <f t="shared" si="2"/>
        <v>4.062216177253096</v>
      </c>
      <c r="N11">
        <f>(C11/(PI()*(H2*0.1)^2*E11))/100</f>
        <v>3.9054510966798013</v>
      </c>
      <c r="O11">
        <f xml:space="preserve"> ((S7*N11*H2)/L7)*1000</f>
        <v>87.492831946696469</v>
      </c>
    </row>
    <row r="12" spans="2:22" x14ac:dyDescent="0.3">
      <c r="B12" s="1">
        <v>6</v>
      </c>
      <c r="C12" s="5">
        <v>200</v>
      </c>
      <c r="D12" s="5">
        <v>4</v>
      </c>
      <c r="E12" s="5">
        <v>104.56</v>
      </c>
      <c r="G12">
        <f t="shared" si="0"/>
        <v>20.561726917589198</v>
      </c>
      <c r="H12">
        <f t="shared" si="1"/>
        <v>3.1368E-2</v>
      </c>
      <c r="I12">
        <v>5</v>
      </c>
      <c r="J12">
        <v>0.2</v>
      </c>
      <c r="K12">
        <f t="shared" si="2"/>
        <v>4.1443531446537802</v>
      </c>
      <c r="N12">
        <f>(C12/(PI()*(H2*0.1)^2*E12))/100</f>
        <v>3.8053496339875492</v>
      </c>
      <c r="O12">
        <f xml:space="preserve"> ((S7*N12*H2)/L7)*1000</f>
        <v>85.250284226563082</v>
      </c>
    </row>
    <row r="13" spans="2:22" x14ac:dyDescent="0.3">
      <c r="B13" s="1">
        <v>7</v>
      </c>
      <c r="C13" s="5">
        <v>200</v>
      </c>
      <c r="D13" s="5">
        <v>4</v>
      </c>
      <c r="E13" s="5">
        <v>109.43</v>
      </c>
      <c r="G13">
        <f t="shared" si="0"/>
        <v>21.519412553479206</v>
      </c>
      <c r="H13">
        <f t="shared" si="1"/>
        <v>3.2829000000000004E-2</v>
      </c>
      <c r="I13">
        <v>5</v>
      </c>
      <c r="J13">
        <v>0.2</v>
      </c>
      <c r="K13">
        <f t="shared" si="2"/>
        <v>4.3373810694286838</v>
      </c>
      <c r="N13">
        <f>(C13/(PI()*(H2*0.1)^2*E13))/100</f>
        <v>3.6359988826623244</v>
      </c>
      <c r="O13">
        <f>( (S7*N13*H2)/L7)*1000</f>
        <v>81.456362229091084</v>
      </c>
    </row>
    <row r="14" spans="2:22" x14ac:dyDescent="0.3">
      <c r="B14" s="1">
        <v>8</v>
      </c>
      <c r="C14" s="5">
        <v>200</v>
      </c>
      <c r="D14" s="5">
        <v>4</v>
      </c>
      <c r="E14" s="5">
        <v>106.32</v>
      </c>
      <c r="G14">
        <f t="shared" si="0"/>
        <v>20.90783096669934</v>
      </c>
      <c r="H14">
        <f t="shared" si="1"/>
        <v>3.1895999999999994E-2</v>
      </c>
      <c r="I14">
        <v>5</v>
      </c>
      <c r="J14">
        <v>0.2</v>
      </c>
      <c r="K14">
        <f t="shared" si="2"/>
        <v>4.2141127232171938</v>
      </c>
      <c r="N14">
        <f>(C14/(PI()*(H2*0.1)^2*E14))/100</f>
        <v>3.7423566377891104</v>
      </c>
      <c r="O14">
        <f xml:space="preserve"> ((S7*N14*H2)/L7)*1000</f>
        <v>83.839068084362665</v>
      </c>
    </row>
    <row r="15" spans="2:22" x14ac:dyDescent="0.3">
      <c r="B15" s="1">
        <v>9</v>
      </c>
      <c r="C15" s="5">
        <v>200</v>
      </c>
      <c r="D15" s="5">
        <v>4</v>
      </c>
      <c r="E15" s="5">
        <v>112.4</v>
      </c>
      <c r="G15">
        <f t="shared" si="0"/>
        <v>22.10346313635258</v>
      </c>
      <c r="H15">
        <f t="shared" si="1"/>
        <v>3.372E-2</v>
      </c>
      <c r="I15">
        <v>5</v>
      </c>
      <c r="J15">
        <v>0.2</v>
      </c>
      <c r="K15">
        <f t="shared" si="2"/>
        <v>4.4551003582544464</v>
      </c>
      <c r="N15">
        <f>(C15/(PI()*(H2*0.1)^2*E15))/100</f>
        <v>3.5399231114745389</v>
      </c>
      <c r="O15">
        <f xml:space="preserve"> ((S7*N15*H2)/L7)*1000</f>
        <v>79.304001056311705</v>
      </c>
    </row>
    <row r="16" spans="2:22" x14ac:dyDescent="0.3">
      <c r="B16" s="1">
        <v>10</v>
      </c>
      <c r="C16" s="5">
        <v>200</v>
      </c>
      <c r="D16" s="5">
        <v>4</v>
      </c>
      <c r="E16" s="5">
        <v>103.25</v>
      </c>
      <c r="G16">
        <f t="shared" si="0"/>
        <v>20.304115381035622</v>
      </c>
      <c r="H16">
        <f t="shared" si="1"/>
        <v>3.0974999999999999E-2</v>
      </c>
      <c r="I16">
        <v>5</v>
      </c>
      <c r="J16">
        <v>0.2</v>
      </c>
      <c r="K16">
        <f t="shared" si="2"/>
        <v>4.0924298219730568</v>
      </c>
      <c r="N16">
        <f>(C16/(PI()*(H2*0.1)^2*E16))/100</f>
        <v>3.8536305833388678</v>
      </c>
      <c r="O16">
        <f xml:space="preserve"> ((S7*N16*H2)/L7)*1000</f>
        <v>86.331910108759672</v>
      </c>
    </row>
    <row r="17" spans="2:15" x14ac:dyDescent="0.3">
      <c r="O17" t="s">
        <v>29</v>
      </c>
    </row>
    <row r="19" spans="2:15" x14ac:dyDescent="0.3">
      <c r="B19" s="12" t="s">
        <v>15</v>
      </c>
      <c r="C19" s="12"/>
      <c r="D19" s="12"/>
      <c r="E19" s="12" t="s">
        <v>16</v>
      </c>
      <c r="F19" s="12"/>
      <c r="G19" s="12"/>
      <c r="H19" s="12" t="s">
        <v>17</v>
      </c>
      <c r="I19" s="12"/>
    </row>
    <row r="20" spans="2:15" x14ac:dyDescent="0.3">
      <c r="B20" t="s">
        <v>18</v>
      </c>
      <c r="C20" t="s">
        <v>26</v>
      </c>
      <c r="E20" s="8" t="s">
        <v>19</v>
      </c>
      <c r="F20" t="s">
        <v>27</v>
      </c>
      <c r="H20" t="s">
        <v>20</v>
      </c>
      <c r="I20" t="s">
        <v>28</v>
      </c>
    </row>
    <row r="21" spans="2:15" x14ac:dyDescent="0.3">
      <c r="B21">
        <f>SQRT((8*8.31*296.15)/(PI()*28.87*10^-3))</f>
        <v>465.91108740640789</v>
      </c>
      <c r="C21">
        <f>SQRT((((4*8.31)/(PI()*(SQRT(28.87*296.15*10^-3*8.31))))*1)^2)</f>
        <v>1.2552532951154725</v>
      </c>
      <c r="E21">
        <f>(3*L7)/(S7 * B21)</f>
        <v>0.11496798787768663</v>
      </c>
      <c r="F21">
        <f>SQRT((((3)/(S7*B21))*M7)^2+(((3*L7)/(B21))*(1/(S7^2))*V7)^2+(((3*L7)/(S7))*(1/(B21^2)*C21)^2))</f>
        <v>1.3648116338151396E-2</v>
      </c>
      <c r="H21">
        <f>SQRT(((1.38*10^-23)*296.15)/(SQRT(2)*PI()*E21*985*100))*10^13</f>
        <v>2.8500757036666062</v>
      </c>
      <c r="I21">
        <f>SQRT(   ((SQRT(((1.38*10^-23)*296.15)/(SQRT(2)*PI()*E21*985*100)))*0.1)^2)</f>
        <v>2.850075703666606E-14</v>
      </c>
    </row>
    <row r="27" spans="2:15" ht="16.8" x14ac:dyDescent="0.35">
      <c r="C27" s="1" t="s">
        <v>5</v>
      </c>
      <c r="D27" s="5" t="s">
        <v>6</v>
      </c>
      <c r="E27" s="6" t="s">
        <v>7</v>
      </c>
      <c r="F27" s="5" t="s">
        <v>8</v>
      </c>
    </row>
    <row r="28" spans="2:15" x14ac:dyDescent="0.3">
      <c r="C28" s="1">
        <v>1</v>
      </c>
      <c r="D28" s="5">
        <v>150</v>
      </c>
      <c r="E28" s="5">
        <v>4</v>
      </c>
      <c r="F28" s="5">
        <v>74.239999999999995</v>
      </c>
    </row>
    <row r="29" spans="2:15" x14ac:dyDescent="0.3">
      <c r="C29" s="1">
        <v>2</v>
      </c>
      <c r="D29" s="5">
        <v>150</v>
      </c>
      <c r="E29" s="5">
        <v>4</v>
      </c>
      <c r="F29" s="5">
        <v>82.37</v>
      </c>
    </row>
    <row r="30" spans="2:15" x14ac:dyDescent="0.3">
      <c r="C30" s="1">
        <v>3</v>
      </c>
      <c r="D30" s="5">
        <v>150</v>
      </c>
      <c r="E30" s="5">
        <v>4</v>
      </c>
      <c r="F30" s="5">
        <v>76.28</v>
      </c>
    </row>
    <row r="31" spans="2:15" x14ac:dyDescent="0.3">
      <c r="C31" s="1">
        <v>4</v>
      </c>
      <c r="D31" s="5">
        <v>150</v>
      </c>
      <c r="E31" s="5">
        <v>4</v>
      </c>
      <c r="F31" s="5">
        <v>77.75</v>
      </c>
    </row>
    <row r="32" spans="2:15" x14ac:dyDescent="0.3">
      <c r="C32" s="1">
        <v>5</v>
      </c>
      <c r="D32" s="5">
        <v>150</v>
      </c>
      <c r="E32" s="5">
        <v>4</v>
      </c>
      <c r="F32" s="5">
        <v>76.41</v>
      </c>
    </row>
    <row r="33" spans="3:6" x14ac:dyDescent="0.3">
      <c r="C33" s="1">
        <v>6</v>
      </c>
      <c r="D33" s="5">
        <v>200</v>
      </c>
      <c r="E33" s="5">
        <v>4</v>
      </c>
      <c r="F33" s="5">
        <v>104.56</v>
      </c>
    </row>
    <row r="34" spans="3:6" x14ac:dyDescent="0.3">
      <c r="C34" s="1">
        <v>7</v>
      </c>
      <c r="D34" s="5">
        <v>200</v>
      </c>
      <c r="E34" s="5">
        <v>4</v>
      </c>
      <c r="F34" s="5">
        <v>109.43</v>
      </c>
    </row>
    <row r="35" spans="3:6" x14ac:dyDescent="0.3">
      <c r="C35" s="1">
        <v>8</v>
      </c>
      <c r="D35" s="5">
        <v>200</v>
      </c>
      <c r="E35" s="5">
        <v>4</v>
      </c>
      <c r="F35" s="5">
        <v>106.32</v>
      </c>
    </row>
    <row r="36" spans="3:6" x14ac:dyDescent="0.3">
      <c r="C36" s="1">
        <v>9</v>
      </c>
      <c r="D36" s="5">
        <v>200</v>
      </c>
      <c r="E36" s="5">
        <v>4</v>
      </c>
      <c r="F36" s="5">
        <v>112.4</v>
      </c>
    </row>
    <row r="37" spans="3:6" x14ac:dyDescent="0.3">
      <c r="C37" s="1">
        <v>10</v>
      </c>
      <c r="D37" s="5">
        <v>200</v>
      </c>
      <c r="E37" s="5">
        <v>4</v>
      </c>
      <c r="F37" s="5">
        <v>103.25</v>
      </c>
    </row>
  </sheetData>
  <mergeCells count="6">
    <mergeCell ref="B2:D2"/>
    <mergeCell ref="S6:U6"/>
    <mergeCell ref="S7:U7"/>
    <mergeCell ref="B19:D19"/>
    <mergeCell ref="E19:G19"/>
    <mergeCell ref="H19:I19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Pitera (kp306682)</dc:creator>
  <dc:description/>
  <cp:lastModifiedBy>Dominik Kłaput (dk306203)</cp:lastModifiedBy>
  <cp:revision>1</cp:revision>
  <dcterms:created xsi:type="dcterms:W3CDTF">2023-12-12T12:16:16Z</dcterms:created>
  <dcterms:modified xsi:type="dcterms:W3CDTF">2023-12-13T00:52:25Z</dcterms:modified>
  <dc:language>pl-PL</dc:language>
</cp:coreProperties>
</file>