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8593360A-2DA5-45FF-8A6C-73DE35359C51}" xr6:coauthVersionLast="47" xr6:coauthVersionMax="47" xr10:uidLastSave="{00000000-0000-0000-0000-000000000000}"/>
  <bookViews>
    <workbookView xWindow="17190" yWindow="45" windowWidth="33795" windowHeight="20775" activeTab="1" xr2:uid="{D043BADF-5FB4-419E-85DA-C93894112E8A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6" i="2" l="1"/>
  <c r="I45" i="2"/>
  <c r="I44" i="2"/>
  <c r="I43" i="2"/>
  <c r="I41" i="2"/>
  <c r="I40" i="2"/>
  <c r="M3" i="1"/>
  <c r="H52" i="2"/>
  <c r="G52" i="2"/>
  <c r="F52" i="2"/>
  <c r="E52" i="2"/>
  <c r="D52" i="2"/>
  <c r="J42" i="2"/>
  <c r="H14" i="2"/>
  <c r="G14" i="2"/>
  <c r="F14" i="2"/>
  <c r="E14" i="2"/>
  <c r="D14" i="2"/>
  <c r="G7" i="2"/>
  <c r="F7" i="2"/>
  <c r="E7" i="2"/>
  <c r="D7" i="2"/>
  <c r="H7" i="2"/>
  <c r="G45" i="2"/>
  <c r="F45" i="2"/>
  <c r="E45" i="2"/>
  <c r="D45" i="2"/>
  <c r="G42" i="2"/>
  <c r="F42" i="2"/>
  <c r="E42" i="2"/>
  <c r="D42" i="2"/>
  <c r="H47" i="2"/>
  <c r="D47" i="2"/>
  <c r="H45" i="2"/>
  <c r="M6" i="1"/>
  <c r="M5" i="1"/>
  <c r="H42" i="2"/>
  <c r="M4" i="1"/>
  <c r="M7" i="1" s="1"/>
  <c r="I42" i="2" l="1"/>
  <c r="E46" i="2"/>
  <c r="E48" i="2" s="1"/>
  <c r="E50" i="2" s="1"/>
  <c r="D46" i="2"/>
  <c r="F46" i="2"/>
  <c r="F48" i="2" s="1"/>
  <c r="F50" i="2" s="1"/>
  <c r="G46" i="2"/>
  <c r="G48" i="2" s="1"/>
  <c r="G50" i="2" s="1"/>
  <c r="H46" i="2"/>
  <c r="H48" i="2" s="1"/>
  <c r="H50" i="2" s="1"/>
  <c r="D48" i="2"/>
  <c r="D50" i="2" s="1"/>
</calcChain>
</file>

<file path=xl/sharedStrings.xml><?xml version="1.0" encoding="utf-8"?>
<sst xmlns="http://schemas.openxmlformats.org/spreadsheetml/2006/main" count="76" uniqueCount="72">
  <si>
    <t>Price JPY</t>
  </si>
  <si>
    <t>Shares</t>
  </si>
  <si>
    <t>MC JPY</t>
  </si>
  <si>
    <t>Cash JPY</t>
  </si>
  <si>
    <t>Debt JPY</t>
  </si>
  <si>
    <t>EV JPY</t>
  </si>
  <si>
    <t>Brand</t>
  </si>
  <si>
    <t>Indication</t>
  </si>
  <si>
    <t>Economics</t>
  </si>
  <si>
    <t>MOA</t>
  </si>
  <si>
    <t>Approved</t>
  </si>
  <si>
    <t>IP</t>
  </si>
  <si>
    <t>Phase</t>
  </si>
  <si>
    <t>Q222</t>
  </si>
  <si>
    <t>Main</t>
  </si>
  <si>
    <t>Revenue</t>
  </si>
  <si>
    <t>Gross Profit</t>
  </si>
  <si>
    <t>COGS</t>
  </si>
  <si>
    <t>Yen (B)</t>
  </si>
  <si>
    <t>Net Income</t>
  </si>
  <si>
    <t>Taxes</t>
  </si>
  <si>
    <t>Pretax Income</t>
  </si>
  <si>
    <t>Interest Income</t>
  </si>
  <si>
    <t>Operating Income</t>
  </si>
  <si>
    <t>Operating Expenses</t>
  </si>
  <si>
    <t>SG&amp;A</t>
  </si>
  <si>
    <t>R&amp;D</t>
  </si>
  <si>
    <t>Edoxaban</t>
  </si>
  <si>
    <t>Japan</t>
  </si>
  <si>
    <t>Lixiana</t>
  </si>
  <si>
    <t>Tarlige</t>
  </si>
  <si>
    <t>Pralia</t>
  </si>
  <si>
    <t>Efient</t>
  </si>
  <si>
    <t>Tenelia</t>
  </si>
  <si>
    <t>Vimpat</t>
  </si>
  <si>
    <t>Ranmark</t>
  </si>
  <si>
    <t>Canalia</t>
  </si>
  <si>
    <t>Loxonin</t>
  </si>
  <si>
    <t>Enhertu</t>
  </si>
  <si>
    <t>Emgality</t>
  </si>
  <si>
    <t>Espha</t>
  </si>
  <si>
    <t>Vaccines</t>
  </si>
  <si>
    <t>HC</t>
  </si>
  <si>
    <t>Enhertu US</t>
  </si>
  <si>
    <t>Enhertu EU</t>
  </si>
  <si>
    <t>Turalio</t>
  </si>
  <si>
    <t>Injectafer</t>
  </si>
  <si>
    <t>Venofer</t>
  </si>
  <si>
    <t>EU Lixiana</t>
  </si>
  <si>
    <t>EU Nilemdo/Nustendi</t>
  </si>
  <si>
    <t>EU Olmesartan</t>
  </si>
  <si>
    <t>ASCA</t>
  </si>
  <si>
    <t>Headcount</t>
  </si>
  <si>
    <t>Tarlige (mirogabalin)</t>
  </si>
  <si>
    <t>Pralia (denosumab)</t>
  </si>
  <si>
    <t>AMGN</t>
  </si>
  <si>
    <t>Efient (prasugrel)</t>
  </si>
  <si>
    <t>Tenelia (teneligliptin)</t>
  </si>
  <si>
    <t>T2D</t>
  </si>
  <si>
    <t>Osteoporosis</t>
  </si>
  <si>
    <t>Pain</t>
  </si>
  <si>
    <t>Enhertu JP</t>
  </si>
  <si>
    <t>Savaysa/Lixiana (edoxaban)</t>
  </si>
  <si>
    <t>Savaysa</t>
  </si>
  <si>
    <t>Lixiana EU</t>
  </si>
  <si>
    <t>Lixiana JP</t>
  </si>
  <si>
    <t>Other</t>
  </si>
  <si>
    <t>Enhertu Other</t>
  </si>
  <si>
    <t>Gross Margin</t>
  </si>
  <si>
    <t>Q322</t>
  </si>
  <si>
    <t>Q122</t>
  </si>
  <si>
    <t>Q422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</si>
</sst>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;@"/>
    <numFmt numFmtId="165" formatCode="0.0"/>
    <numFmt numFmtId="166" formatCode="#,##0.0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3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right"/>
    </xf>
    <xf numFmtId="0" fontId="2" fillId="0" borderId="0" xfId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5" fontId="1" fillId="0" borderId="0" xfId="0" applyNumberFormat="1" applyFont="1"/>
    <xf numFmtId="9" fontId="0" fillId="0" borderId="0" xfId="0" applyNumberFormat="1"/>
    <xf numFmtId="164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5" fontId="1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0</xdr:row>
      <xdr:rowOff>36636</xdr:rowOff>
    </xdr:from>
    <xdr:to>
      <xdr:col>9</xdr:col>
      <xdr:colOff>95250</xdr:colOff>
      <xdr:row>64</xdr:row>
      <xdr:rowOff>95251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3014F26-274D-D0C5-D7E1-49E5073301CB}"/>
            </a:ext>
          </a:extLst>
        </xdr:cNvPr>
        <xdr:cNvCxnSpPr/>
      </xdr:nvCxnSpPr>
      <xdr:spPr>
        <a:xfrm>
          <a:off x="6564923" y="36636"/>
          <a:ext cx="0" cy="1037492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FBF67-5934-4EC1-85D7-91280292AF8D}">
  <dimension ref="B2:N12"/>
  <sheetViews>
    <sheetView zoomScale="130" zoomScaleNormal="130" workbookViewId="0">
      <selection activeCell="A5" sqref="A5"/>
    </sheetView>
  </sheetViews>
  <sheetFormatPr defaultRowHeight="12.75" x14ac:dyDescent="0.2"/>
  <cols>
    <col min="1" max="1" width="3.42578125" customWidth="1"/>
    <col min="2" max="2" width="18.5703125" customWidth="1"/>
    <col min="3" max="3" width="13" customWidth="1"/>
    <col min="4" max="4" width="11.5703125" customWidth="1"/>
    <col min="12" max="12" width="9.7109375" customWidth="1"/>
  </cols>
  <sheetData>
    <row r="2" spans="2:14" x14ac:dyDescent="0.2">
      <c r="B2" s="4" t="s">
        <v>6</v>
      </c>
      <c r="C2" s="5" t="s">
        <v>7</v>
      </c>
      <c r="D2" s="5" t="s">
        <v>8</v>
      </c>
      <c r="E2" s="5" t="s">
        <v>9</v>
      </c>
      <c r="F2" s="5" t="s">
        <v>10</v>
      </c>
      <c r="G2" s="6" t="s">
        <v>11</v>
      </c>
      <c r="L2" t="s">
        <v>0</v>
      </c>
      <c r="M2" s="1">
        <v>4150</v>
      </c>
    </row>
    <row r="3" spans="2:14" x14ac:dyDescent="0.2">
      <c r="B3" s="2" t="s">
        <v>62</v>
      </c>
      <c r="C3" s="7"/>
      <c r="D3" s="7"/>
      <c r="E3" s="7"/>
      <c r="F3" s="7"/>
      <c r="G3" s="8"/>
      <c r="L3" t="s">
        <v>1</v>
      </c>
      <c r="M3" s="1">
        <f>1947.034029-30.002636</f>
        <v>1917.031393</v>
      </c>
      <c r="N3" s="11" t="s">
        <v>69</v>
      </c>
    </row>
    <row r="4" spans="2:14" x14ac:dyDescent="0.2">
      <c r="B4" s="2" t="s">
        <v>53</v>
      </c>
      <c r="C4" s="7" t="s">
        <v>60</v>
      </c>
      <c r="D4" s="7"/>
      <c r="E4" s="7"/>
      <c r="F4" s="7"/>
      <c r="G4" s="8"/>
      <c r="L4" t="s">
        <v>2</v>
      </c>
      <c r="M4" s="1">
        <f>+M2*M3/1000</f>
        <v>7955.6802809499995</v>
      </c>
    </row>
    <row r="5" spans="2:14" x14ac:dyDescent="0.2">
      <c r="B5" s="2" t="s">
        <v>54</v>
      </c>
      <c r="C5" s="7" t="s">
        <v>59</v>
      </c>
      <c r="D5" s="7" t="s">
        <v>55</v>
      </c>
      <c r="E5" s="7"/>
      <c r="F5" s="7"/>
      <c r="G5" s="8"/>
      <c r="L5" t="s">
        <v>3</v>
      </c>
      <c r="M5" s="1">
        <f>658.064+136.178+149.131</f>
        <v>943.37299999999993</v>
      </c>
      <c r="N5" s="11" t="s">
        <v>13</v>
      </c>
    </row>
    <row r="6" spans="2:14" x14ac:dyDescent="0.2">
      <c r="B6" s="2" t="s">
        <v>56</v>
      </c>
      <c r="C6" s="7"/>
      <c r="D6" s="7"/>
      <c r="E6" s="7"/>
      <c r="F6" s="7"/>
      <c r="G6" s="8"/>
      <c r="L6" t="s">
        <v>4</v>
      </c>
      <c r="M6" s="1">
        <f>142.973+20.394</f>
        <v>163.36700000000002</v>
      </c>
      <c r="N6" s="11" t="s">
        <v>13</v>
      </c>
    </row>
    <row r="7" spans="2:14" x14ac:dyDescent="0.2">
      <c r="B7" s="3" t="s">
        <v>57</v>
      </c>
      <c r="C7" s="9" t="s">
        <v>58</v>
      </c>
      <c r="D7" s="9"/>
      <c r="E7" s="9"/>
      <c r="F7" s="9"/>
      <c r="G7" s="10"/>
      <c r="L7" t="s">
        <v>5</v>
      </c>
      <c r="M7" s="1">
        <f>+M4-M5+M6</f>
        <v>7175.6742809500001</v>
      </c>
    </row>
    <row r="8" spans="2:14" x14ac:dyDescent="0.2">
      <c r="B8" s="3"/>
      <c r="C8" s="9"/>
      <c r="D8" s="9"/>
      <c r="E8" s="9"/>
      <c r="F8" s="9" t="s">
        <v>12</v>
      </c>
      <c r="G8" s="10"/>
    </row>
    <row r="9" spans="2:14" x14ac:dyDescent="0.2">
      <c r="B9" s="2"/>
      <c r="C9" s="7"/>
      <c r="D9" s="7"/>
      <c r="E9" s="7"/>
      <c r="F9" s="7"/>
      <c r="G9" s="8"/>
    </row>
    <row r="10" spans="2:14" x14ac:dyDescent="0.2">
      <c r="B10" s="2"/>
      <c r="C10" s="7"/>
      <c r="D10" s="7"/>
      <c r="E10" s="7"/>
      <c r="F10" s="7"/>
      <c r="G10" s="8"/>
    </row>
    <row r="11" spans="2:14" x14ac:dyDescent="0.2">
      <c r="B11" s="2"/>
      <c r="C11" s="7"/>
      <c r="D11" s="7"/>
      <c r="E11" s="7"/>
      <c r="F11" s="7"/>
      <c r="G11" s="8"/>
    </row>
    <row r="12" spans="2:14" x14ac:dyDescent="0.2">
      <c r="B12" s="3"/>
      <c r="C12" s="9"/>
      <c r="D12" s="9"/>
      <c r="E12" s="9"/>
      <c r="F12" s="9"/>
      <c r="G12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F968C-0A99-4EB6-8B10-E503E69B2E33}">
  <dimension ref="A1:K55"/>
  <sheetViews>
    <sheetView tabSelected="1" zoomScale="130" zoomScaleNormal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38" sqref="I38"/>
    </sheetView>
  </sheetViews>
  <sheetFormatPr defaultRowHeight="12.75" x14ac:dyDescent="0.2"/>
  <cols>
    <col min="1" max="1" width="5" bestFit="1" customWidth="1"/>
    <col min="2" max="2" width="18.140625" bestFit="1" customWidth="1"/>
    <col min="3" max="7" width="10.5703125" customWidth="1"/>
    <col min="8" max="10" width="10.5703125" style="11" customWidth="1"/>
    <col min="11" max="11" width="9.140625" style="11"/>
  </cols>
  <sheetData>
    <row r="1" spans="1:11" x14ac:dyDescent="0.2">
      <c r="A1" s="12" t="s">
        <v>14</v>
      </c>
      <c r="H1" s="11" t="s">
        <v>70</v>
      </c>
      <c r="I1" s="11" t="s">
        <v>13</v>
      </c>
      <c r="J1" s="11" t="s">
        <v>69</v>
      </c>
      <c r="K1" s="11" t="s">
        <v>71</v>
      </c>
    </row>
    <row r="2" spans="1:11" s="13" customFormat="1" x14ac:dyDescent="0.2">
      <c r="B2" s="13" t="s">
        <v>18</v>
      </c>
      <c r="C2" s="13">
        <v>44286</v>
      </c>
      <c r="D2" s="13">
        <v>44377</v>
      </c>
      <c r="E2" s="13">
        <v>44469</v>
      </c>
      <c r="F2" s="13">
        <v>44561</v>
      </c>
      <c r="G2" s="13">
        <v>44651</v>
      </c>
      <c r="H2" s="18">
        <v>44742</v>
      </c>
      <c r="I2" s="18">
        <v>44834</v>
      </c>
      <c r="J2" s="18">
        <v>44926</v>
      </c>
      <c r="K2" s="18">
        <v>45016</v>
      </c>
    </row>
    <row r="3" spans="1:11" s="15" customFormat="1" x14ac:dyDescent="0.2">
      <c r="B3" s="15" t="s">
        <v>65</v>
      </c>
      <c r="D3" s="15">
        <v>22.9</v>
      </c>
      <c r="E3" s="15">
        <v>21.9</v>
      </c>
      <c r="F3" s="15">
        <v>25.6</v>
      </c>
      <c r="G3" s="15">
        <v>22</v>
      </c>
      <c r="H3" s="19">
        <v>25.1</v>
      </c>
      <c r="I3" s="19"/>
      <c r="J3" s="19"/>
      <c r="K3" s="19"/>
    </row>
    <row r="4" spans="1:11" s="13" customFormat="1" x14ac:dyDescent="0.2">
      <c r="B4" s="13" t="s">
        <v>63</v>
      </c>
      <c r="D4" s="15">
        <v>0.5</v>
      </c>
      <c r="E4" s="15">
        <v>0.5</v>
      </c>
      <c r="F4" s="15">
        <v>0.4</v>
      </c>
      <c r="G4" s="15">
        <v>0.5</v>
      </c>
      <c r="H4" s="19">
        <v>0.6</v>
      </c>
      <c r="I4" s="18"/>
      <c r="J4" s="18"/>
      <c r="K4" s="18"/>
    </row>
    <row r="5" spans="1:11" s="13" customFormat="1" x14ac:dyDescent="0.2">
      <c r="B5" s="13" t="s">
        <v>64</v>
      </c>
      <c r="D5" s="15">
        <v>23.4</v>
      </c>
      <c r="E5" s="15">
        <v>23.7</v>
      </c>
      <c r="F5" s="15">
        <v>27.2</v>
      </c>
      <c r="G5" s="15">
        <v>22.6</v>
      </c>
      <c r="H5" s="19">
        <v>28.6</v>
      </c>
      <c r="I5" s="18"/>
      <c r="J5" s="18"/>
      <c r="K5" s="18"/>
    </row>
    <row r="6" spans="1:11" s="13" customFormat="1" x14ac:dyDescent="0.2">
      <c r="B6" s="13" t="s">
        <v>66</v>
      </c>
      <c r="D6" s="15">
        <v>2.7</v>
      </c>
      <c r="E6" s="15">
        <v>3.6</v>
      </c>
      <c r="F6" s="15">
        <v>3.8</v>
      </c>
      <c r="G6" s="15">
        <v>4.2</v>
      </c>
      <c r="H6" s="19">
        <v>4.5999999999999996</v>
      </c>
      <c r="I6" s="18"/>
      <c r="J6" s="18"/>
      <c r="K6" s="18"/>
    </row>
    <row r="7" spans="1:11" s="16" customFormat="1" x14ac:dyDescent="0.2">
      <c r="B7" s="16" t="s">
        <v>27</v>
      </c>
      <c r="D7" s="16">
        <f t="shared" ref="D7:G7" si="0">SUM(D3:D6)</f>
        <v>49.5</v>
      </c>
      <c r="E7" s="16">
        <f t="shared" si="0"/>
        <v>49.699999999999996</v>
      </c>
      <c r="F7" s="16">
        <f t="shared" si="0"/>
        <v>57</v>
      </c>
      <c r="G7" s="16">
        <f t="shared" si="0"/>
        <v>49.300000000000004</v>
      </c>
      <c r="H7" s="20">
        <f>SUM(H3:H6)</f>
        <v>58.900000000000006</v>
      </c>
      <c r="I7" s="20"/>
      <c r="J7" s="20"/>
      <c r="K7" s="20"/>
    </row>
    <row r="8" spans="1:11" s="14" customFormat="1" x14ac:dyDescent="0.2">
      <c r="H8" s="21"/>
      <c r="I8" s="21"/>
      <c r="J8" s="21"/>
      <c r="K8" s="21"/>
    </row>
    <row r="9" spans="1:11" s="14" customFormat="1" x14ac:dyDescent="0.2">
      <c r="H9" s="21"/>
      <c r="I9" s="21"/>
      <c r="J9" s="21"/>
      <c r="K9" s="21"/>
    </row>
    <row r="10" spans="1:11" s="14" customFormat="1" x14ac:dyDescent="0.2">
      <c r="B10" s="14" t="s">
        <v>43</v>
      </c>
      <c r="D10" s="14">
        <v>9.6</v>
      </c>
      <c r="E10" s="14">
        <v>10.1</v>
      </c>
      <c r="F10" s="14">
        <v>11.9</v>
      </c>
      <c r="G10" s="14">
        <v>13.8</v>
      </c>
      <c r="H10" s="21">
        <v>20</v>
      </c>
      <c r="I10" s="21"/>
      <c r="J10" s="21"/>
      <c r="K10" s="21"/>
    </row>
    <row r="11" spans="1:11" s="14" customFormat="1" x14ac:dyDescent="0.2">
      <c r="B11" s="14" t="s">
        <v>44</v>
      </c>
      <c r="D11" s="14">
        <v>1.2</v>
      </c>
      <c r="E11" s="14">
        <v>1.4</v>
      </c>
      <c r="F11" s="14">
        <v>2.2999999999999998</v>
      </c>
      <c r="G11" s="14">
        <v>4.0999999999999996</v>
      </c>
      <c r="H11" s="21">
        <v>6.7</v>
      </c>
      <c r="I11" s="21"/>
      <c r="J11" s="21"/>
      <c r="K11" s="21"/>
    </row>
    <row r="12" spans="1:11" s="14" customFormat="1" x14ac:dyDescent="0.2">
      <c r="B12" s="14" t="s">
        <v>61</v>
      </c>
      <c r="D12" s="14">
        <v>2.2000000000000002</v>
      </c>
      <c r="E12" s="14">
        <v>2.2000000000000002</v>
      </c>
      <c r="F12" s="14">
        <v>2.6</v>
      </c>
      <c r="G12" s="14">
        <v>2.6</v>
      </c>
      <c r="H12" s="21">
        <v>2.4</v>
      </c>
      <c r="I12" s="21"/>
      <c r="J12" s="21"/>
      <c r="K12" s="21"/>
    </row>
    <row r="13" spans="1:11" s="14" customFormat="1" x14ac:dyDescent="0.2">
      <c r="B13" s="14" t="s">
        <v>67</v>
      </c>
      <c r="D13" s="14">
        <v>0</v>
      </c>
      <c r="E13" s="14">
        <v>0</v>
      </c>
      <c r="F13" s="14">
        <v>0</v>
      </c>
      <c r="G13" s="14">
        <v>1.4</v>
      </c>
      <c r="H13" s="21">
        <v>2.2000000000000002</v>
      </c>
      <c r="I13" s="21"/>
      <c r="J13" s="21"/>
      <c r="K13" s="21"/>
    </row>
    <row r="14" spans="1:11" s="16" customFormat="1" x14ac:dyDescent="0.2">
      <c r="B14" s="16" t="s">
        <v>38</v>
      </c>
      <c r="D14" s="16">
        <f>SUM(D10:D13)</f>
        <v>13</v>
      </c>
      <c r="E14" s="16">
        <f>SUM(E10:E13)</f>
        <v>13.7</v>
      </c>
      <c r="F14" s="16">
        <f>SUM(F10:F13)</f>
        <v>16.8</v>
      </c>
      <c r="G14" s="16">
        <f>SUM(G10:G13)</f>
        <v>21.9</v>
      </c>
      <c r="H14" s="20">
        <f>SUM(H10:H13)</f>
        <v>31.299999999999997</v>
      </c>
      <c r="I14" s="20"/>
      <c r="J14" s="20"/>
      <c r="K14" s="20"/>
    </row>
    <row r="15" spans="1:11" s="14" customFormat="1" x14ac:dyDescent="0.2">
      <c r="H15" s="21"/>
      <c r="I15" s="21"/>
      <c r="J15" s="21"/>
      <c r="K15" s="21"/>
    </row>
    <row r="16" spans="1:11" s="14" customFormat="1" x14ac:dyDescent="0.2">
      <c r="B16" s="14" t="s">
        <v>45</v>
      </c>
      <c r="D16" s="14">
        <v>0.6</v>
      </c>
      <c r="H16" s="21">
        <v>0.8</v>
      </c>
      <c r="I16" s="21"/>
      <c r="J16" s="21"/>
      <c r="K16" s="21"/>
    </row>
    <row r="17" spans="2:11" s="14" customFormat="1" x14ac:dyDescent="0.2">
      <c r="B17" s="14" t="s">
        <v>46</v>
      </c>
      <c r="D17" s="14">
        <v>14.9</v>
      </c>
      <c r="H17" s="21">
        <v>14.1</v>
      </c>
      <c r="I17" s="21"/>
      <c r="J17" s="21"/>
      <c r="K17" s="21"/>
    </row>
    <row r="18" spans="2:11" s="14" customFormat="1" x14ac:dyDescent="0.2">
      <c r="B18" s="14" t="s">
        <v>47</v>
      </c>
      <c r="D18" s="14">
        <v>7.9</v>
      </c>
      <c r="H18" s="21">
        <v>12.4</v>
      </c>
      <c r="I18" s="21"/>
      <c r="J18" s="21"/>
      <c r="K18" s="21"/>
    </row>
    <row r="19" spans="2:11" s="14" customFormat="1" x14ac:dyDescent="0.2">
      <c r="B19" s="14" t="s">
        <v>48</v>
      </c>
      <c r="D19" s="14">
        <v>23.4</v>
      </c>
      <c r="H19" s="21">
        <v>28.6</v>
      </c>
      <c r="I19" s="21"/>
      <c r="J19" s="21"/>
      <c r="K19" s="21"/>
    </row>
    <row r="20" spans="2:11" s="14" customFormat="1" x14ac:dyDescent="0.2">
      <c r="B20" s="14" t="s">
        <v>49</v>
      </c>
      <c r="D20" s="14">
        <v>0.7</v>
      </c>
      <c r="H20" s="21">
        <v>1.3</v>
      </c>
      <c r="I20" s="21"/>
      <c r="J20" s="21"/>
      <c r="K20" s="21"/>
    </row>
    <row r="21" spans="2:11" s="14" customFormat="1" x14ac:dyDescent="0.2">
      <c r="B21" s="14" t="s">
        <v>50</v>
      </c>
      <c r="D21" s="14">
        <v>5.6</v>
      </c>
      <c r="H21" s="21">
        <v>5.4</v>
      </c>
      <c r="I21" s="21"/>
      <c r="J21" s="21"/>
      <c r="K21" s="21"/>
    </row>
    <row r="22" spans="2:11" s="14" customFormat="1" x14ac:dyDescent="0.2">
      <c r="B22" s="14" t="s">
        <v>51</v>
      </c>
      <c r="D22" s="14">
        <v>26.5</v>
      </c>
      <c r="H22" s="21">
        <v>31.9</v>
      </c>
      <c r="I22" s="21"/>
      <c r="J22" s="21"/>
      <c r="K22" s="21"/>
    </row>
    <row r="23" spans="2:11" s="14" customFormat="1" x14ac:dyDescent="0.2">
      <c r="H23" s="21"/>
      <c r="I23" s="21"/>
      <c r="J23" s="21"/>
      <c r="K23" s="21"/>
    </row>
    <row r="24" spans="2:11" s="14" customFormat="1" x14ac:dyDescent="0.2">
      <c r="B24" s="14" t="s">
        <v>29</v>
      </c>
      <c r="D24" s="14">
        <v>22.9</v>
      </c>
      <c r="E24" s="14">
        <v>21.9</v>
      </c>
      <c r="F24" s="14">
        <v>25.6</v>
      </c>
      <c r="G24" s="14">
        <v>22</v>
      </c>
      <c r="H24" s="21">
        <v>25.1</v>
      </c>
      <c r="I24" s="21"/>
      <c r="J24" s="21"/>
      <c r="K24" s="21"/>
    </row>
    <row r="25" spans="2:11" s="14" customFormat="1" x14ac:dyDescent="0.2">
      <c r="B25" s="14" t="s">
        <v>30</v>
      </c>
      <c r="D25" s="14">
        <v>7.1</v>
      </c>
      <c r="E25" s="14">
        <v>7.1</v>
      </c>
      <c r="F25" s="14">
        <v>8.6999999999999993</v>
      </c>
      <c r="G25" s="14">
        <v>7.3</v>
      </c>
      <c r="H25" s="21">
        <v>8.9</v>
      </c>
      <c r="I25" s="21"/>
      <c r="J25" s="21"/>
      <c r="K25" s="21"/>
    </row>
    <row r="26" spans="2:11" s="14" customFormat="1" x14ac:dyDescent="0.2">
      <c r="B26" s="14" t="s">
        <v>31</v>
      </c>
      <c r="D26" s="14">
        <v>9.1999999999999993</v>
      </c>
      <c r="E26" s="14">
        <v>9.3000000000000007</v>
      </c>
      <c r="F26" s="14">
        <v>10.3</v>
      </c>
      <c r="G26" s="14">
        <v>9.1999999999999993</v>
      </c>
      <c r="H26" s="21">
        <v>9.9</v>
      </c>
      <c r="I26" s="21"/>
      <c r="J26" s="21"/>
      <c r="K26" s="21"/>
    </row>
    <row r="27" spans="2:11" s="14" customFormat="1" x14ac:dyDescent="0.2">
      <c r="B27" s="14" t="s">
        <v>32</v>
      </c>
      <c r="D27" s="14">
        <v>4.0999999999999996</v>
      </c>
      <c r="E27" s="14">
        <v>3.9</v>
      </c>
      <c r="F27" s="14">
        <v>4.7</v>
      </c>
      <c r="G27" s="14">
        <v>4</v>
      </c>
      <c r="H27" s="21">
        <v>4.9000000000000004</v>
      </c>
      <c r="I27" s="21"/>
      <c r="J27" s="21"/>
      <c r="K27" s="21"/>
    </row>
    <row r="28" spans="2:11" s="14" customFormat="1" x14ac:dyDescent="0.2">
      <c r="B28" s="14" t="s">
        <v>33</v>
      </c>
      <c r="D28" s="14">
        <v>6.4</v>
      </c>
      <c r="E28" s="14">
        <v>5.7</v>
      </c>
      <c r="F28" s="14">
        <v>6.5</v>
      </c>
      <c r="G28" s="14">
        <v>5.0999999999999996</v>
      </c>
      <c r="H28" s="21">
        <v>5.6</v>
      </c>
      <c r="I28" s="21"/>
      <c r="J28" s="21"/>
      <c r="K28" s="21"/>
    </row>
    <row r="29" spans="2:11" s="14" customFormat="1" x14ac:dyDescent="0.2">
      <c r="B29" s="14" t="s">
        <v>34</v>
      </c>
      <c r="D29" s="14">
        <v>4.5</v>
      </c>
      <c r="E29" s="14">
        <v>4.4000000000000004</v>
      </c>
      <c r="F29" s="14">
        <v>5.0999999999999996</v>
      </c>
      <c r="G29" s="14">
        <v>4.3</v>
      </c>
      <c r="H29" s="21">
        <v>5.3</v>
      </c>
      <c r="I29" s="21"/>
      <c r="J29" s="21"/>
      <c r="K29" s="21"/>
    </row>
    <row r="30" spans="2:11" s="14" customFormat="1" x14ac:dyDescent="0.2">
      <c r="B30" s="14" t="s">
        <v>35</v>
      </c>
      <c r="D30" s="14">
        <v>5.0999999999999996</v>
      </c>
      <c r="E30" s="14">
        <v>5</v>
      </c>
      <c r="F30" s="14">
        <v>5.5</v>
      </c>
      <c r="G30" s="14">
        <v>4.8</v>
      </c>
      <c r="H30" s="21">
        <v>4.9000000000000004</v>
      </c>
      <c r="I30" s="21"/>
      <c r="J30" s="21"/>
      <c r="K30" s="21"/>
    </row>
    <row r="31" spans="2:11" s="14" customFormat="1" x14ac:dyDescent="0.2">
      <c r="B31" s="14" t="s">
        <v>36</v>
      </c>
      <c r="D31" s="14">
        <v>4.3</v>
      </c>
      <c r="E31" s="14">
        <v>4</v>
      </c>
      <c r="F31" s="14">
        <v>4.7</v>
      </c>
      <c r="G31" s="14">
        <v>3.8</v>
      </c>
      <c r="H31" s="21">
        <v>4.0999999999999996</v>
      </c>
      <c r="I31" s="21"/>
      <c r="J31" s="21"/>
      <c r="K31" s="21"/>
    </row>
    <row r="32" spans="2:11" s="14" customFormat="1" x14ac:dyDescent="0.2">
      <c r="B32" s="14" t="s">
        <v>37</v>
      </c>
      <c r="D32" s="14">
        <v>5.8</v>
      </c>
      <c r="E32" s="14">
        <v>5.5</v>
      </c>
      <c r="F32" s="14">
        <v>6.3</v>
      </c>
      <c r="G32" s="14">
        <v>4.5999999999999996</v>
      </c>
      <c r="H32" s="21">
        <v>4.5999999999999996</v>
      </c>
      <c r="I32" s="21"/>
      <c r="J32" s="21"/>
      <c r="K32" s="21"/>
    </row>
    <row r="33" spans="2:11" s="14" customFormat="1" x14ac:dyDescent="0.2">
      <c r="B33" s="14" t="s">
        <v>38</v>
      </c>
      <c r="D33" s="14">
        <v>2.2000000000000002</v>
      </c>
      <c r="E33" s="14">
        <v>2.2000000000000002</v>
      </c>
      <c r="F33" s="14">
        <v>2.6</v>
      </c>
      <c r="G33" s="14">
        <v>2.6</v>
      </c>
      <c r="H33" s="21">
        <v>2.4</v>
      </c>
      <c r="I33" s="21"/>
      <c r="J33" s="21"/>
      <c r="K33" s="21"/>
    </row>
    <row r="34" spans="2:11" s="14" customFormat="1" x14ac:dyDescent="0.2">
      <c r="B34" s="14" t="s">
        <v>39</v>
      </c>
      <c r="D34" s="14">
        <v>0.9</v>
      </c>
      <c r="E34" s="14">
        <v>1.2</v>
      </c>
      <c r="F34" s="14">
        <v>1.3</v>
      </c>
      <c r="G34" s="14">
        <v>1.2</v>
      </c>
      <c r="H34" s="21">
        <v>1.4</v>
      </c>
      <c r="I34" s="21"/>
      <c r="J34" s="21"/>
      <c r="K34" s="21"/>
    </row>
    <row r="35" spans="2:11" s="14" customFormat="1" x14ac:dyDescent="0.2">
      <c r="B35" s="14" t="s">
        <v>40</v>
      </c>
      <c r="D35" s="14">
        <v>20</v>
      </c>
      <c r="E35" s="14">
        <v>19.8</v>
      </c>
      <c r="F35" s="14">
        <v>24.2</v>
      </c>
      <c r="G35" s="14">
        <v>18.8</v>
      </c>
      <c r="H35" s="21">
        <v>21</v>
      </c>
      <c r="I35" s="21"/>
      <c r="J35" s="21"/>
      <c r="K35" s="21"/>
    </row>
    <row r="36" spans="2:11" s="14" customFormat="1" x14ac:dyDescent="0.2">
      <c r="B36" s="14" t="s">
        <v>41</v>
      </c>
      <c r="D36" s="14">
        <v>1.4</v>
      </c>
      <c r="E36" s="14">
        <v>4</v>
      </c>
      <c r="F36" s="14">
        <v>12.3</v>
      </c>
      <c r="G36" s="14">
        <v>-2.9</v>
      </c>
      <c r="H36" s="21">
        <v>0.5</v>
      </c>
      <c r="I36" s="21"/>
      <c r="J36" s="21"/>
      <c r="K36" s="21"/>
    </row>
    <row r="37" spans="2:11" s="14" customFormat="1" x14ac:dyDescent="0.2">
      <c r="B37" s="14" t="s">
        <v>28</v>
      </c>
      <c r="D37" s="14">
        <v>129.1</v>
      </c>
      <c r="E37" s="14">
        <v>126.5</v>
      </c>
      <c r="F37" s="14">
        <v>138.1</v>
      </c>
      <c r="G37" s="14">
        <v>95.8</v>
      </c>
      <c r="H37" s="21">
        <v>109</v>
      </c>
      <c r="I37" s="21"/>
      <c r="J37" s="21"/>
      <c r="K37" s="21"/>
    </row>
    <row r="38" spans="2:11" s="14" customFormat="1" x14ac:dyDescent="0.2">
      <c r="B38" s="14" t="s">
        <v>42</v>
      </c>
      <c r="D38" s="14">
        <v>15.4</v>
      </c>
      <c r="E38" s="14">
        <v>18.399999999999999</v>
      </c>
      <c r="F38" s="14">
        <v>15.9</v>
      </c>
      <c r="G38" s="14">
        <v>15</v>
      </c>
      <c r="H38" s="21">
        <v>15.3</v>
      </c>
      <c r="I38" s="21"/>
      <c r="J38" s="21"/>
      <c r="K38" s="21"/>
    </row>
    <row r="39" spans="2:11" s="13" customFormat="1" x14ac:dyDescent="0.2">
      <c r="H39" s="18"/>
      <c r="I39" s="18"/>
      <c r="J39" s="18"/>
      <c r="K39" s="18"/>
    </row>
    <row r="40" spans="2:11" s="16" customFormat="1" x14ac:dyDescent="0.2">
      <c r="B40" s="16" t="s">
        <v>15</v>
      </c>
      <c r="D40" s="16">
        <v>264.06900000000002</v>
      </c>
      <c r="E40" s="16">
        <v>265.89999999999998</v>
      </c>
      <c r="F40" s="16">
        <v>281</v>
      </c>
      <c r="G40" s="16">
        <v>233.9</v>
      </c>
      <c r="H40" s="20">
        <v>280.31700000000001</v>
      </c>
      <c r="I40" s="20">
        <f>607.797-H40</f>
        <v>327.48</v>
      </c>
      <c r="J40" s="20">
        <v>300</v>
      </c>
      <c r="K40" s="20">
        <v>300</v>
      </c>
    </row>
    <row r="41" spans="2:11" s="14" customFormat="1" x14ac:dyDescent="0.2">
      <c r="B41" s="14" t="s">
        <v>17</v>
      </c>
      <c r="D41" s="14">
        <v>85.227999999999994</v>
      </c>
      <c r="E41" s="14">
        <v>87.4</v>
      </c>
      <c r="F41" s="14">
        <v>90.6</v>
      </c>
      <c r="G41" s="14">
        <v>84.8</v>
      </c>
      <c r="H41" s="21">
        <v>74.798000000000002</v>
      </c>
      <c r="I41" s="21">
        <f>159.567-H41</f>
        <v>84.769000000000005</v>
      </c>
      <c r="J41" s="21"/>
      <c r="K41" s="21"/>
    </row>
    <row r="42" spans="2:11" s="14" customFormat="1" x14ac:dyDescent="0.2">
      <c r="B42" s="14" t="s">
        <v>16</v>
      </c>
      <c r="D42" s="14">
        <f t="shared" ref="D42:G42" si="1">+D40-D41</f>
        <v>178.84100000000001</v>
      </c>
      <c r="E42" s="14">
        <f t="shared" si="1"/>
        <v>178.49999999999997</v>
      </c>
      <c r="F42" s="14">
        <f t="shared" si="1"/>
        <v>190.4</v>
      </c>
      <c r="G42" s="14">
        <f t="shared" si="1"/>
        <v>149.10000000000002</v>
      </c>
      <c r="H42" s="21">
        <f>+H40-H41</f>
        <v>205.51900000000001</v>
      </c>
      <c r="I42" s="21">
        <f t="shared" ref="I42:J42" si="2">+I40-I41</f>
        <v>242.71100000000001</v>
      </c>
      <c r="J42" s="21">
        <f t="shared" si="2"/>
        <v>300</v>
      </c>
      <c r="K42" s="21"/>
    </row>
    <row r="43" spans="2:11" s="14" customFormat="1" x14ac:dyDescent="0.2">
      <c r="B43" s="14" t="s">
        <v>25</v>
      </c>
      <c r="D43" s="14">
        <v>81.257999999999996</v>
      </c>
      <c r="E43" s="14">
        <v>84.5</v>
      </c>
      <c r="F43" s="14">
        <v>90</v>
      </c>
      <c r="G43" s="14">
        <v>96.4</v>
      </c>
      <c r="H43" s="21">
        <v>96.373000000000005</v>
      </c>
      <c r="I43" s="21">
        <f>209.859-H43</f>
        <v>113.486</v>
      </c>
      <c r="J43" s="21"/>
      <c r="K43" s="21"/>
    </row>
    <row r="44" spans="2:11" s="14" customFormat="1" x14ac:dyDescent="0.2">
      <c r="B44" s="14" t="s">
        <v>26</v>
      </c>
      <c r="D44" s="14">
        <v>54.037999999999997</v>
      </c>
      <c r="E44" s="14">
        <v>55</v>
      </c>
      <c r="F44" s="14">
        <v>60.1</v>
      </c>
      <c r="G44" s="14">
        <v>85</v>
      </c>
      <c r="H44" s="21">
        <v>74.930999999999997</v>
      </c>
      <c r="I44" s="21">
        <f>150.654-H44</f>
        <v>75.722999999999999</v>
      </c>
      <c r="J44" s="21"/>
      <c r="K44" s="21"/>
    </row>
    <row r="45" spans="2:11" s="14" customFormat="1" x14ac:dyDescent="0.2">
      <c r="B45" s="14" t="s">
        <v>24</v>
      </c>
      <c r="D45" s="14">
        <f t="shared" ref="D45:G45" si="3">+D43+D44</f>
        <v>135.29599999999999</v>
      </c>
      <c r="E45" s="14">
        <f t="shared" si="3"/>
        <v>139.5</v>
      </c>
      <c r="F45" s="14">
        <f t="shared" si="3"/>
        <v>150.1</v>
      </c>
      <c r="G45" s="14">
        <f t="shared" si="3"/>
        <v>181.4</v>
      </c>
      <c r="H45" s="21">
        <f>+H43+H44</f>
        <v>171.304</v>
      </c>
      <c r="I45" s="21">
        <f>+I43+I44</f>
        <v>189.209</v>
      </c>
      <c r="J45" s="21"/>
      <c r="K45" s="21"/>
    </row>
    <row r="46" spans="2:11" s="14" customFormat="1" x14ac:dyDescent="0.2">
      <c r="B46" s="14" t="s">
        <v>23</v>
      </c>
      <c r="D46" s="14">
        <f t="shared" ref="D46:G46" si="4">+D42-D45</f>
        <v>43.545000000000016</v>
      </c>
      <c r="E46" s="14">
        <f t="shared" si="4"/>
        <v>38.999999999999972</v>
      </c>
      <c r="F46" s="14">
        <f t="shared" si="4"/>
        <v>40.300000000000011</v>
      </c>
      <c r="G46" s="14">
        <f t="shared" si="4"/>
        <v>-32.299999999999983</v>
      </c>
      <c r="H46" s="21">
        <f>+H42-H45</f>
        <v>34.215000000000003</v>
      </c>
      <c r="I46" s="21">
        <f>+I42-I45</f>
        <v>53.50200000000001</v>
      </c>
      <c r="J46" s="21"/>
      <c r="K46" s="21"/>
    </row>
    <row r="47" spans="2:11" s="14" customFormat="1" x14ac:dyDescent="0.2">
      <c r="B47" s="14" t="s">
        <v>22</v>
      </c>
      <c r="D47" s="14">
        <f>2.225+2.055-0.759-0.002</f>
        <v>3.5190000000000006</v>
      </c>
      <c r="H47" s="21">
        <f>0.168+1.562-6.507-0.021</f>
        <v>-4.7979999999999992</v>
      </c>
      <c r="I47" s="21"/>
      <c r="J47" s="21"/>
      <c r="K47" s="21"/>
    </row>
    <row r="48" spans="2:11" s="14" customFormat="1" x14ac:dyDescent="0.2">
      <c r="B48" s="14" t="s">
        <v>21</v>
      </c>
      <c r="D48" s="14">
        <f>+D46+D47</f>
        <v>47.064000000000014</v>
      </c>
      <c r="E48" s="14">
        <f t="shared" ref="E48:H48" si="5">+E46+E47</f>
        <v>38.999999999999972</v>
      </c>
      <c r="F48" s="14">
        <f t="shared" si="5"/>
        <v>40.300000000000011</v>
      </c>
      <c r="G48" s="14">
        <f t="shared" si="5"/>
        <v>-32.299999999999983</v>
      </c>
      <c r="H48" s="21">
        <f t="shared" si="5"/>
        <v>29.417000000000005</v>
      </c>
      <c r="I48" s="21"/>
      <c r="J48" s="21"/>
      <c r="K48" s="21"/>
    </row>
    <row r="49" spans="2:11" s="14" customFormat="1" x14ac:dyDescent="0.2">
      <c r="B49" s="14" t="s">
        <v>20</v>
      </c>
      <c r="D49" s="14">
        <v>11.842000000000001</v>
      </c>
      <c r="H49" s="21">
        <v>10.563000000000001</v>
      </c>
      <c r="I49" s="21"/>
      <c r="J49" s="21"/>
      <c r="K49" s="21"/>
    </row>
    <row r="50" spans="2:11" s="14" customFormat="1" x14ac:dyDescent="0.2">
      <c r="B50" s="14" t="s">
        <v>19</v>
      </c>
      <c r="D50" s="14">
        <f>+D48-D49</f>
        <v>35.222000000000016</v>
      </c>
      <c r="E50" s="14">
        <f t="shared" ref="E50:H50" si="6">+E48-E49</f>
        <v>38.999999999999972</v>
      </c>
      <c r="F50" s="14">
        <f t="shared" si="6"/>
        <v>40.300000000000011</v>
      </c>
      <c r="G50" s="14">
        <f t="shared" si="6"/>
        <v>-32.299999999999983</v>
      </c>
      <c r="H50" s="21">
        <f t="shared" si="6"/>
        <v>18.854000000000006</v>
      </c>
      <c r="I50" s="21"/>
      <c r="J50" s="21"/>
      <c r="K50" s="21"/>
    </row>
    <row r="52" spans="2:11" x14ac:dyDescent="0.2">
      <c r="B52" s="14" t="s">
        <v>68</v>
      </c>
      <c r="D52" s="17">
        <f>+D42/D40</f>
        <v>0.67725102151331662</v>
      </c>
      <c r="E52" s="17">
        <f t="shared" ref="E52:H52" si="7">+E42/E40</f>
        <v>0.67130500188040609</v>
      </c>
      <c r="F52" s="17">
        <f t="shared" si="7"/>
        <v>0.67758007117437724</v>
      </c>
      <c r="G52" s="17">
        <f t="shared" si="7"/>
        <v>0.63745190252244555</v>
      </c>
      <c r="H52" s="22">
        <f t="shared" si="7"/>
        <v>0.73316637949178964</v>
      </c>
      <c r="I52" s="22"/>
      <c r="J52" s="22"/>
      <c r="K52" s="22"/>
    </row>
    <row r="55" spans="2:11" x14ac:dyDescent="0.2">
      <c r="B55" s="14" t="s">
        <v>52</v>
      </c>
      <c r="H55" s="23">
        <v>16739</v>
      </c>
    </row>
  </sheetData>
  <hyperlinks>
    <hyperlink ref="A1" location="Main!A1" display="Main" xr:uid="{67E039B0-57DC-4A4A-BF3B-490AD339C2EB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 Shkreli</cp:lastModifiedBy>
  <dcterms:created xsi:type="dcterms:W3CDTF">2022-10-13T19:58:48Z</dcterms:created>
  <dcterms:modified xsi:type="dcterms:W3CDTF">2022-12-26T21:06:19Z</dcterms:modified>
</cp:coreProperties>
</file>