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2FF9D9FE-0EFF-4385-8236-55B0F9C19106}" xr6:coauthVersionLast="47" xr6:coauthVersionMax="47" xr10:uidLastSave="{00000000-0000-0000-0000-000000000000}"/>
  <bookViews>
    <workbookView xWindow="10590" yWindow="5700" windowWidth="18645" windowHeight="9315" xr2:uid="{FE36D645-8410-4180-9CAC-35B704723A8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6" i="2" l="1"/>
  <c r="G16" i="2"/>
  <c r="G9" i="2"/>
  <c r="G10" i="2" s="1"/>
  <c r="G12" i="2" s="1"/>
  <c r="K9" i="2"/>
  <c r="K10" i="2" s="1"/>
  <c r="K12" i="2" s="1"/>
  <c r="N7" i="1"/>
  <c r="N5" i="1"/>
  <c r="N4" i="1"/>
  <c r="K17" i="2" l="1"/>
  <c r="K19" i="2" s="1"/>
  <c r="K21" i="2" s="1"/>
  <c r="K22" i="2" s="1"/>
  <c r="G17" i="2"/>
  <c r="G19" i="2" s="1"/>
  <c r="G21" i="2" s="1"/>
  <c r="G22" i="2" s="1"/>
</calcChain>
</file>

<file path=xl/sharedStrings.xml><?xml version="1.0" encoding="utf-8"?>
<sst xmlns="http://schemas.openxmlformats.org/spreadsheetml/2006/main" count="56" uniqueCount="49">
  <si>
    <t>Price</t>
  </si>
  <si>
    <t>Shares</t>
  </si>
  <si>
    <t>MC</t>
  </si>
  <si>
    <t>Cash</t>
  </si>
  <si>
    <t>Debt</t>
  </si>
  <si>
    <t>EV</t>
  </si>
  <si>
    <t>Q122</t>
  </si>
  <si>
    <t>Brand</t>
  </si>
  <si>
    <t>Generic</t>
  </si>
  <si>
    <t>Indication</t>
  </si>
  <si>
    <t>MOA</t>
  </si>
  <si>
    <t>Economics</t>
  </si>
  <si>
    <t>bamlanivimab</t>
  </si>
  <si>
    <t>bebtelovimab</t>
  </si>
  <si>
    <t>COVID-19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</si>
  <si>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</si>
  <si>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</si>
  <si>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</si>
  <si>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</si>
  <si>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</si>
  <si>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</si>
  <si>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</si>
  <si>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</si>
  <si>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</si>
  <si>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</si>
  <si>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</si>
  <si>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</si>
  <si>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</si>
  <si>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Royalty</t>
  </si>
  <si>
    <t>Other</t>
  </si>
  <si>
    <t>COGS</t>
  </si>
  <si>
    <t>Gross Margin</t>
  </si>
  <si>
    <t>R&amp;D</t>
  </si>
  <si>
    <t>S&amp;M</t>
  </si>
  <si>
    <t>G&amp;A</t>
  </si>
  <si>
    <t>OpInc</t>
  </si>
  <si>
    <t>OpEx</t>
  </si>
  <si>
    <t>Pretax</t>
  </si>
  <si>
    <t>Taxes</t>
  </si>
  <si>
    <t>Net Income</t>
  </si>
  <si>
    <t>EPS</t>
  </si>
  <si>
    <t>Program Starts</t>
  </si>
  <si>
    <t>Clinical Programs</t>
  </si>
  <si>
    <t>Partners</t>
  </si>
  <si>
    <t>Total Programs</t>
  </si>
  <si>
    <t>Empirico</t>
  </si>
  <si>
    <t>LLY</t>
  </si>
  <si>
    <t>Everest Medicines</t>
  </si>
  <si>
    <t>Moderna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</si>
</sst>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B118-86A5-4BB4-B0F5-DF5AB0939AE2}">
  <dimension ref="B2:O8"/>
  <sheetViews>
    <sheetView tabSelected="1" workbookViewId="0">
      <selection activeCell="E9" sqref="E9"/>
    </sheetView>
  </sheetViews>
  <sheetFormatPr defaultRowHeight="12.75" x14ac:dyDescent="0.2"/>
  <cols>
    <col min="3" max="3" width="12.140625" bestFit="1" customWidth="1"/>
  </cols>
  <sheetData>
    <row r="2" spans="2:15" x14ac:dyDescent="0.2">
      <c r="B2" t="s">
        <v>7</v>
      </c>
      <c r="C2" t="s">
        <v>8</v>
      </c>
      <c r="D2" t="s">
        <v>9</v>
      </c>
      <c r="E2" t="s">
        <v>10</v>
      </c>
      <c r="F2" t="s">
        <v>11</v>
      </c>
      <c r="M2" t="s">
        <v>0</v>
      </c>
      <c r="N2" s="1">
        <v>10.47</v>
      </c>
    </row>
    <row r="3" spans="2:15" x14ac:dyDescent="0.2">
      <c r="C3" t="s">
        <v>12</v>
      </c>
      <c r="D3" t="s">
        <v>14</v>
      </c>
      <c r="F3" t="s">
        <v>46</v>
      </c>
      <c r="M3" t="s">
        <v>1</v>
      </c>
      <c r="N3" s="3">
        <v>311.48201699999998</v>
      </c>
      <c r="O3" s="2" t="s">
        <v>6</v>
      </c>
    </row>
    <row r="4" spans="2:15" x14ac:dyDescent="0.2">
      <c r="C4" t="s">
        <v>13</v>
      </c>
      <c r="D4" t="s">
        <v>14</v>
      </c>
      <c r="F4" t="s">
        <v>46</v>
      </c>
      <c r="M4" t="s">
        <v>2</v>
      </c>
      <c r="N4" s="3">
        <f>+N2*N3</f>
        <v>3261.2167179900002</v>
      </c>
      <c r="O4" s="2"/>
    </row>
    <row r="5" spans="2:15" x14ac:dyDescent="0.2">
      <c r="M5" t="s">
        <v>3</v>
      </c>
      <c r="N5" s="3">
        <f>786.053+25+58.882</f>
        <v>869.93499999999995</v>
      </c>
      <c r="O5" s="2" t="s">
        <v>6</v>
      </c>
    </row>
    <row r="6" spans="2:15" x14ac:dyDescent="0.2">
      <c r="F6" t="s">
        <v>45</v>
      </c>
      <c r="M6" t="s">
        <v>4</v>
      </c>
      <c r="N6" s="3">
        <v>0</v>
      </c>
      <c r="O6" s="2" t="s">
        <v>6</v>
      </c>
    </row>
    <row r="7" spans="2:15" x14ac:dyDescent="0.2">
      <c r="F7" t="s">
        <v>47</v>
      </c>
      <c r="M7" t="s">
        <v>5</v>
      </c>
      <c r="N7" s="3">
        <f>+N4-N5+N6</f>
        <v>2391.2817179900003</v>
      </c>
    </row>
    <row r="8" spans="2:15" x14ac:dyDescent="0.2">
      <c r="F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F2CB-B771-4FC8-9F4E-8864AF060D69}">
  <dimension ref="A1:N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bestFit="1" customWidth="1"/>
    <col min="2" max="2" width="15.7109375" bestFit="1" customWidth="1"/>
    <col min="3" max="14" width="9.140625" style="2"/>
  </cols>
  <sheetData>
    <row r="1" spans="1:14" x14ac:dyDescent="0.2">
      <c r="A1" s="8" t="s">
        <v>15</v>
      </c>
    </row>
    <row r="2" spans="1:14" x14ac:dyDescent="0.2"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6</v>
      </c>
      <c r="L2" s="2" t="s">
        <v>25</v>
      </c>
      <c r="M2" s="2" t="s">
        <v>26</v>
      </c>
      <c r="N2" s="2" t="s">
        <v>27</v>
      </c>
    </row>
    <row r="3" spans="1:14" x14ac:dyDescent="0.2">
      <c r="B3" t="s">
        <v>43</v>
      </c>
      <c r="G3" s="2">
        <v>29</v>
      </c>
      <c r="K3" s="2">
        <v>36</v>
      </c>
    </row>
    <row r="4" spans="1:14" x14ac:dyDescent="0.2">
      <c r="B4" t="s">
        <v>44</v>
      </c>
      <c r="G4" s="2">
        <v>119</v>
      </c>
      <c r="K4" s="2">
        <v>158</v>
      </c>
    </row>
    <row r="5" spans="1:14" x14ac:dyDescent="0.2">
      <c r="B5" t="s">
        <v>41</v>
      </c>
      <c r="G5" s="2">
        <v>54</v>
      </c>
      <c r="K5" s="2">
        <v>84</v>
      </c>
    </row>
    <row r="6" spans="1:14" x14ac:dyDescent="0.2">
      <c r="B6" t="s">
        <v>42</v>
      </c>
      <c r="G6" s="2">
        <v>1</v>
      </c>
      <c r="K6" s="2">
        <v>6</v>
      </c>
    </row>
    <row r="8" spans="1:14" s="3" customFormat="1" x14ac:dyDescent="0.2">
      <c r="B8" s="3" t="s">
        <v>28</v>
      </c>
      <c r="C8" s="4"/>
      <c r="D8" s="4"/>
      <c r="E8" s="4"/>
      <c r="F8" s="4"/>
      <c r="G8" s="4">
        <v>171.49600000000001</v>
      </c>
      <c r="H8" s="4"/>
      <c r="I8" s="4"/>
      <c r="J8" s="4"/>
      <c r="K8" s="4">
        <v>307.017</v>
      </c>
      <c r="L8" s="4"/>
      <c r="M8" s="4"/>
      <c r="N8" s="4"/>
    </row>
    <row r="9" spans="1:14" s="3" customFormat="1" x14ac:dyDescent="0.2">
      <c r="B9" s="3" t="s">
        <v>29</v>
      </c>
      <c r="C9" s="4"/>
      <c r="D9" s="4"/>
      <c r="E9" s="4"/>
      <c r="F9" s="4"/>
      <c r="G9" s="4">
        <f>3.986+20.259+7</f>
        <v>31.245000000000001</v>
      </c>
      <c r="H9" s="4"/>
      <c r="I9" s="4"/>
      <c r="J9" s="4"/>
      <c r="K9" s="4">
        <f>9.333+0.231</f>
        <v>9.5640000000000001</v>
      </c>
      <c r="L9" s="4"/>
      <c r="M9" s="4"/>
      <c r="N9" s="4"/>
    </row>
    <row r="10" spans="1:14" s="5" customFormat="1" x14ac:dyDescent="0.2">
      <c r="B10" s="5" t="s">
        <v>16</v>
      </c>
      <c r="C10" s="6"/>
      <c r="D10" s="6"/>
      <c r="E10" s="6"/>
      <c r="F10" s="6"/>
      <c r="G10" s="6">
        <f>+G8+G9</f>
        <v>202.74100000000001</v>
      </c>
      <c r="H10" s="6"/>
      <c r="I10" s="6"/>
      <c r="J10" s="6"/>
      <c r="K10" s="6">
        <f>+K8+K9</f>
        <v>316.58100000000002</v>
      </c>
      <c r="L10" s="6"/>
      <c r="M10" s="6"/>
      <c r="N10" s="6"/>
    </row>
    <row r="11" spans="1:14" s="3" customFormat="1" x14ac:dyDescent="0.2">
      <c r="B11" s="3" t="s">
        <v>30</v>
      </c>
      <c r="C11" s="4"/>
      <c r="D11" s="4"/>
      <c r="E11" s="4"/>
      <c r="F11" s="4"/>
      <c r="G11" s="4">
        <v>20.010000000000002</v>
      </c>
      <c r="H11" s="4"/>
      <c r="I11" s="4"/>
      <c r="J11" s="4"/>
      <c r="K11" s="4">
        <v>44.637</v>
      </c>
      <c r="L11" s="4"/>
      <c r="M11" s="4"/>
      <c r="N11" s="4"/>
    </row>
    <row r="12" spans="1:14" s="3" customFormat="1" x14ac:dyDescent="0.2">
      <c r="B12" s="3" t="s">
        <v>31</v>
      </c>
      <c r="C12" s="4"/>
      <c r="D12" s="4"/>
      <c r="E12" s="4"/>
      <c r="F12" s="4"/>
      <c r="G12" s="4">
        <f>+G10-G11</f>
        <v>182.73100000000002</v>
      </c>
      <c r="H12" s="4"/>
      <c r="I12" s="4"/>
      <c r="J12" s="4"/>
      <c r="K12" s="4">
        <f>+K10-K11</f>
        <v>271.94400000000002</v>
      </c>
      <c r="L12" s="4"/>
      <c r="M12" s="4"/>
      <c r="N12" s="4"/>
    </row>
    <row r="13" spans="1:14" s="3" customFormat="1" x14ac:dyDescent="0.2">
      <c r="B13" s="3" t="s">
        <v>32</v>
      </c>
      <c r="C13" s="4"/>
      <c r="D13" s="4"/>
      <c r="E13" s="4"/>
      <c r="F13" s="4"/>
      <c r="G13" s="4">
        <v>12.352</v>
      </c>
      <c r="H13" s="4"/>
      <c r="I13" s="4"/>
      <c r="J13" s="4"/>
      <c r="K13" s="4">
        <v>26.366</v>
      </c>
      <c r="L13" s="4"/>
      <c r="M13" s="4"/>
      <c r="N13" s="4"/>
    </row>
    <row r="14" spans="1:14" s="3" customFormat="1" x14ac:dyDescent="0.2">
      <c r="B14" s="3" t="s">
        <v>33</v>
      </c>
      <c r="C14" s="4"/>
      <c r="D14" s="4"/>
      <c r="E14" s="4"/>
      <c r="F14" s="4"/>
      <c r="G14" s="4">
        <v>2.5779999999999998</v>
      </c>
      <c r="H14" s="4"/>
      <c r="I14" s="4"/>
      <c r="J14" s="4"/>
      <c r="K14" s="4">
        <v>2.37</v>
      </c>
      <c r="L14" s="4"/>
      <c r="M14" s="4"/>
      <c r="N14" s="4"/>
    </row>
    <row r="15" spans="1:14" s="3" customFormat="1" x14ac:dyDescent="0.2">
      <c r="B15" s="3" t="s">
        <v>34</v>
      </c>
      <c r="C15" s="4"/>
      <c r="D15" s="4"/>
      <c r="E15" s="4"/>
      <c r="F15" s="4"/>
      <c r="G15" s="4">
        <v>6.4219999999999997</v>
      </c>
      <c r="H15" s="4"/>
      <c r="I15" s="4"/>
      <c r="J15" s="4"/>
      <c r="K15" s="4">
        <v>14.268000000000001</v>
      </c>
      <c r="L15" s="4"/>
      <c r="M15" s="4"/>
      <c r="N15" s="4"/>
    </row>
    <row r="16" spans="1:14" s="3" customFormat="1" x14ac:dyDescent="0.2">
      <c r="B16" s="3" t="s">
        <v>36</v>
      </c>
      <c r="C16" s="4"/>
      <c r="D16" s="4"/>
      <c r="E16" s="4"/>
      <c r="F16" s="4"/>
      <c r="G16" s="4">
        <f>SUM(G13:G15)</f>
        <v>21.352</v>
      </c>
      <c r="H16" s="4"/>
      <c r="I16" s="4"/>
      <c r="J16" s="4"/>
      <c r="K16" s="4">
        <f>SUM(K13:K15)</f>
        <v>43.004000000000005</v>
      </c>
      <c r="L16" s="4"/>
      <c r="M16" s="4"/>
      <c r="N16" s="4"/>
    </row>
    <row r="17" spans="2:14" s="3" customFormat="1" x14ac:dyDescent="0.2">
      <c r="B17" s="3" t="s">
        <v>35</v>
      </c>
      <c r="C17" s="4"/>
      <c r="D17" s="4"/>
      <c r="E17" s="4"/>
      <c r="F17" s="4"/>
      <c r="G17" s="4">
        <f>+G12-G16</f>
        <v>161.37900000000002</v>
      </c>
      <c r="H17" s="4"/>
      <c r="I17" s="4"/>
      <c r="J17" s="4"/>
      <c r="K17" s="4">
        <f>+K12-K16</f>
        <v>228.94</v>
      </c>
      <c r="L17" s="4"/>
      <c r="M17" s="4"/>
      <c r="N17" s="4"/>
    </row>
    <row r="18" spans="2:14" s="3" customFormat="1" x14ac:dyDescent="0.2">
      <c r="B18" s="3" t="s">
        <v>29</v>
      </c>
      <c r="C18" s="4"/>
      <c r="D18" s="4"/>
      <c r="E18" s="4"/>
      <c r="F18" s="4"/>
      <c r="G18" s="4">
        <v>0.26500000000000001</v>
      </c>
      <c r="H18" s="4"/>
      <c r="I18" s="4"/>
      <c r="J18" s="4"/>
      <c r="K18" s="4">
        <v>0.66500000000000004</v>
      </c>
      <c r="L18" s="4"/>
      <c r="M18" s="4"/>
      <c r="N18" s="4"/>
    </row>
    <row r="19" spans="2:14" s="3" customFormat="1" x14ac:dyDescent="0.2">
      <c r="B19" s="3" t="s">
        <v>37</v>
      </c>
      <c r="C19" s="4"/>
      <c r="D19" s="4"/>
      <c r="E19" s="4"/>
      <c r="F19" s="4"/>
      <c r="G19" s="4">
        <f>+G17+G18</f>
        <v>161.64400000000001</v>
      </c>
      <c r="H19" s="4"/>
      <c r="I19" s="4"/>
      <c r="J19" s="4"/>
      <c r="K19" s="4">
        <f>+K17+K18</f>
        <v>229.60499999999999</v>
      </c>
      <c r="L19" s="4"/>
      <c r="M19" s="4"/>
      <c r="N19" s="4"/>
    </row>
    <row r="20" spans="2:14" s="3" customFormat="1" x14ac:dyDescent="0.2">
      <c r="B20" s="3" t="s">
        <v>38</v>
      </c>
      <c r="C20" s="4"/>
      <c r="D20" s="4"/>
      <c r="E20" s="4"/>
      <c r="F20" s="4"/>
      <c r="G20" s="4">
        <v>44.265999999999998</v>
      </c>
      <c r="H20" s="4"/>
      <c r="I20" s="4"/>
      <c r="J20" s="4"/>
      <c r="K20" s="4">
        <v>62.235999999999997</v>
      </c>
      <c r="L20" s="4"/>
      <c r="M20" s="4"/>
      <c r="N20" s="4"/>
    </row>
    <row r="21" spans="2:14" s="3" customFormat="1" x14ac:dyDescent="0.2">
      <c r="B21" s="3" t="s">
        <v>39</v>
      </c>
      <c r="C21" s="4"/>
      <c r="D21" s="4"/>
      <c r="E21" s="4"/>
      <c r="F21" s="4"/>
      <c r="G21" s="4">
        <f>+G19-G20</f>
        <v>117.37800000000001</v>
      </c>
      <c r="H21" s="4"/>
      <c r="I21" s="4"/>
      <c r="J21" s="4"/>
      <c r="K21" s="4">
        <f>+K19-K20</f>
        <v>167.369</v>
      </c>
      <c r="L21" s="4"/>
      <c r="M21" s="4"/>
      <c r="N21" s="4"/>
    </row>
    <row r="22" spans="2:14" x14ac:dyDescent="0.2">
      <c r="B22" s="3" t="s">
        <v>40</v>
      </c>
      <c r="G22" s="7">
        <f>+G21/G23</f>
        <v>0.36648243184950585</v>
      </c>
      <c r="K22" s="7">
        <f>+K21/K23</f>
        <v>0.53733118082383546</v>
      </c>
    </row>
    <row r="23" spans="2:14" s="3" customFormat="1" x14ac:dyDescent="0.2">
      <c r="B23" s="3" t="s">
        <v>1</v>
      </c>
      <c r="C23" s="4"/>
      <c r="D23" s="4"/>
      <c r="E23" s="4"/>
      <c r="F23" s="4"/>
      <c r="G23" s="4">
        <v>320.28274699999997</v>
      </c>
      <c r="H23" s="4"/>
      <c r="I23" s="4"/>
      <c r="J23" s="4"/>
      <c r="K23" s="4">
        <v>311.48201699999998</v>
      </c>
      <c r="L23" s="4"/>
      <c r="M23" s="4"/>
      <c r="N23" s="4"/>
    </row>
  </sheetData>
  <hyperlinks>
    <hyperlink ref="A1" location="Main!A1" display="Main" xr:uid="{1FABC3B6-F712-41CD-9448-C02FC15754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2022-07-22T12:48:32Z</dcterms:created>
  <dcterms:modified xsi:type="dcterms:W3CDTF">2022-07-22T13:12:39Z</dcterms:modified>
</cp:coreProperties>
</file>