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D214295-CD10-47F6-AE76-733A393A2D02}" xr6:coauthVersionLast="47" xr6:coauthVersionMax="47" xr10:uidLastSave="{00000000-0000-0000-0000-000000000000}"/>
  <bookViews>
    <workbookView xWindow="14925" yWindow="2025" windowWidth="29250" windowHeight="18735" activeTab="1" xr2:uid="{449F5976-BBB2-4D6E-9B28-E8B6EC62A52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AD18" i="2"/>
  <c r="AD14" i="2"/>
  <c r="AD13" i="2"/>
  <c r="AD11" i="2"/>
  <c r="AD10" i="2"/>
  <c r="AD9" i="2"/>
  <c r="AD8" i="2"/>
  <c r="AD5" i="2"/>
  <c r="AB18" i="2"/>
  <c r="AC18" i="2"/>
  <c r="AB10" i="2"/>
  <c r="AA10" i="2"/>
  <c r="AA8" i="2"/>
  <c r="AA5" i="2"/>
  <c r="AB8" i="2"/>
  <c r="AB5" i="2"/>
  <c r="AC9" i="2"/>
  <c r="AC11" i="2" s="1"/>
  <c r="AC13" i="2" s="1"/>
  <c r="AC14" i="2" s="1"/>
  <c r="AC10" i="2"/>
  <c r="AC8" i="2"/>
  <c r="AC5" i="2"/>
  <c r="M7" i="1"/>
  <c r="M4" i="1"/>
  <c r="X2" i="2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A9" i="2" l="1"/>
  <c r="AA11" i="2" s="1"/>
  <c r="AA13" i="2" s="1"/>
  <c r="AA14" i="2" s="1"/>
  <c r="AB9" i="2"/>
  <c r="AB11" i="2" s="1"/>
  <c r="AB13" i="2" s="1"/>
  <c r="AB14" i="2" s="1"/>
</calcChain>
</file>

<file path=xl/sharedStrings.xml><?xml version="1.0" encoding="utf-8"?>
<sst xmlns="http://schemas.openxmlformats.org/spreadsheetml/2006/main" count="40" uniqueCount="36">
  <si>
    <t>Price</t>
  </si>
  <si>
    <t>Shares</t>
  </si>
  <si>
    <t>MC</t>
  </si>
  <si>
    <t>Cash</t>
  </si>
  <si>
    <t>Debt</t>
  </si>
  <si>
    <t>EV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</si>
  <si>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</si>
  <si>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</si>
  <si>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</si>
  <si>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</si>
  <si>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</si>
  <si>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</si>
  <si>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</si>
  <si>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</si>
  <si>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</si>
  <si>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</si>
  <si>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</si>
  <si>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</si>
  <si>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</si>
  <si>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</si>
  <si>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</si>
  <si>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</si>
  <si>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</si>
  <si>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</si>
  <si>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EPS</t>
  </si>
  <si>
    <t>COGS</t>
  </si>
  <si>
    <t>Gross Margin</t>
  </si>
  <si>
    <t>R&amp;D</t>
  </si>
  <si>
    <t>MS&amp;A</t>
  </si>
  <si>
    <t>Operating Expenses</t>
  </si>
  <si>
    <t>Operating Income</t>
  </si>
  <si>
    <t>Interest</t>
  </si>
  <si>
    <t>Pretax</t>
  </si>
  <si>
    <t>Taxes</t>
  </si>
  <si>
    <t>Net Income</t>
  </si>
  <si>
    <t>Revenue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</si>
</sst>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32657</xdr:colOff>
      <xdr:row>0</xdr:row>
      <xdr:rowOff>38100</xdr:rowOff>
    </xdr:from>
    <xdr:to>
      <xdr:col>30</xdr:col>
      <xdr:colOff>32657</xdr:colOff>
      <xdr:row>35</xdr:row>
      <xdr:rowOff>48986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7725BA9-4D49-D0CA-4A29-7A2421674B5B}"/>
            </a:ext>
          </a:extLst>
        </xdr:cNvPr>
        <xdr:cNvCxnSpPr/>
      </xdr:nvCxnSpPr>
      <xdr:spPr>
        <a:xfrm>
          <a:off x="18641786" y="38100"/>
          <a:ext cx="0" cy="57258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D5A4-2898-4A25-B128-984AAEABB5C4}">
  <dimension ref="L2:N7"/>
  <sheetViews>
    <sheetView zoomScale="190" zoomScaleNormal="190" workbookViewId="0">
      <selection activeCell="M4" sqref="M4"/>
    </sheetView>
  </sheetViews>
  <sheetFormatPr defaultRowHeight="12.75" x14ac:dyDescent="0.2"/>
  <sheetData>
    <row r="2" spans="12:14" x14ac:dyDescent="0.2">
      <c r="L2" t="s">
        <v>0</v>
      </c>
      <c r="M2" s="1">
        <v>81</v>
      </c>
    </row>
    <row r="3" spans="12:14" x14ac:dyDescent="0.2">
      <c r="L3" t="s">
        <v>1</v>
      </c>
      <c r="M3" s="3">
        <v>1618</v>
      </c>
      <c r="N3" s="2" t="s">
        <v>19</v>
      </c>
    </row>
    <row r="4" spans="12:14" x14ac:dyDescent="0.2">
      <c r="L4" t="s">
        <v>2</v>
      </c>
      <c r="M4" s="3">
        <f>+M2*M3</f>
        <v>131058</v>
      </c>
    </row>
    <row r="5" spans="12:14" x14ac:dyDescent="0.2">
      <c r="L5" t="s">
        <v>3</v>
      </c>
      <c r="M5" s="3">
        <f>4835+1020</f>
        <v>5855</v>
      </c>
      <c r="N5" s="2" t="s">
        <v>19</v>
      </c>
    </row>
    <row r="6" spans="12:14" x14ac:dyDescent="0.2">
      <c r="L6" t="s">
        <v>4</v>
      </c>
      <c r="M6" s="3">
        <v>2467</v>
      </c>
      <c r="N6" s="2" t="s">
        <v>19</v>
      </c>
    </row>
    <row r="7" spans="12:14" x14ac:dyDescent="0.2">
      <c r="L7" t="s">
        <v>5</v>
      </c>
      <c r="M7" s="3">
        <f>+M4-M5+M6</f>
        <v>127670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65FD-8E44-4C73-A775-FD93E4059E5E}">
  <dimension ref="A1:AN18"/>
  <sheetViews>
    <sheetView tabSelected="1" zoomScale="175" zoomScaleNormal="175"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Y3" sqref="Y3"/>
    </sheetView>
  </sheetViews>
  <sheetFormatPr defaultRowHeight="12.75" x14ac:dyDescent="0.2"/>
  <cols>
    <col min="1" max="1" width="5" bestFit="1" customWidth="1"/>
    <col min="2" max="2" width="18.140625" bestFit="1" customWidth="1"/>
    <col min="3" max="18" width="9.140625" style="2"/>
  </cols>
  <sheetData>
    <row r="1" spans="1:40" x14ac:dyDescent="0.2">
      <c r="A1" t="s">
        <v>6</v>
      </c>
    </row>
    <row r="2" spans="1:40" x14ac:dyDescent="0.2"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U2">
        <v>2013</v>
      </c>
      <c r="V2">
        <v>2014</v>
      </c>
      <c r="W2">
        <v>2015</v>
      </c>
      <c r="X2">
        <f>+W2+1</f>
        <v>2016</v>
      </c>
      <c r="Y2">
        <f t="shared" ref="Y2:AN2" si="0">+X2+1</f>
        <v>2017</v>
      </c>
      <c r="Z2">
        <f t="shared" si="0"/>
        <v>2018</v>
      </c>
      <c r="AA2">
        <f t="shared" si="0"/>
        <v>2019</v>
      </c>
      <c r="AB2">
        <f t="shared" si="0"/>
        <v>2020</v>
      </c>
      <c r="AC2">
        <f t="shared" si="0"/>
        <v>2021</v>
      </c>
      <c r="AD2">
        <f t="shared" si="0"/>
        <v>2022</v>
      </c>
      <c r="AE2">
        <f t="shared" si="0"/>
        <v>2023</v>
      </c>
      <c r="AF2">
        <f t="shared" si="0"/>
        <v>2024</v>
      </c>
      <c r="AG2">
        <f t="shared" si="0"/>
        <v>2025</v>
      </c>
      <c r="AH2">
        <f t="shared" si="0"/>
        <v>2026</v>
      </c>
      <c r="AI2">
        <f t="shared" si="0"/>
        <v>2027</v>
      </c>
      <c r="AJ2">
        <f t="shared" si="0"/>
        <v>2028</v>
      </c>
      <c r="AK2">
        <f t="shared" si="0"/>
        <v>2029</v>
      </c>
      <c r="AL2">
        <f t="shared" si="0"/>
        <v>2030</v>
      </c>
      <c r="AM2">
        <f t="shared" si="0"/>
        <v>2031</v>
      </c>
      <c r="AN2">
        <f t="shared" si="0"/>
        <v>2032</v>
      </c>
    </row>
    <row r="3" spans="1:40" s="4" customFormat="1" x14ac:dyDescent="0.2">
      <c r="B3" s="4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U3" s="6">
        <v>5299</v>
      </c>
      <c r="V3" s="6">
        <v>5506</v>
      </c>
      <c r="W3" s="6">
        <v>3991</v>
      </c>
      <c r="X3" s="6">
        <v>4272</v>
      </c>
      <c r="Y3" s="6">
        <v>5329</v>
      </c>
      <c r="AA3" s="6">
        <v>6731</v>
      </c>
      <c r="AB3" s="6">
        <v>9763</v>
      </c>
      <c r="AC3" s="6">
        <v>16434</v>
      </c>
      <c r="AD3" s="6">
        <v>23601</v>
      </c>
    </row>
    <row r="4" spans="1:40" x14ac:dyDescent="0.2">
      <c r="B4" t="s">
        <v>25</v>
      </c>
      <c r="AA4" s="3">
        <v>3863</v>
      </c>
      <c r="AB4" s="3">
        <v>5416</v>
      </c>
      <c r="AC4" s="3">
        <v>8505</v>
      </c>
      <c r="AD4" s="3">
        <v>11550</v>
      </c>
    </row>
    <row r="5" spans="1:40" x14ac:dyDescent="0.2">
      <c r="B5" t="s">
        <v>26</v>
      </c>
      <c r="AA5" s="3">
        <f>+AA3-AA4</f>
        <v>2868</v>
      </c>
      <c r="AB5" s="3">
        <f>+AB3-AB4</f>
        <v>4347</v>
      </c>
      <c r="AC5" s="3">
        <f>+AC3-AC4</f>
        <v>7929</v>
      </c>
      <c r="AD5" s="3">
        <f>+AD3-AD4</f>
        <v>12051</v>
      </c>
    </row>
    <row r="6" spans="1:40" x14ac:dyDescent="0.2">
      <c r="B6" t="s">
        <v>27</v>
      </c>
      <c r="AA6" s="3">
        <v>1547</v>
      </c>
      <c r="AB6" s="3">
        <v>1983</v>
      </c>
      <c r="AC6" s="3">
        <v>2845</v>
      </c>
      <c r="AD6" s="3">
        <v>5005</v>
      </c>
    </row>
    <row r="7" spans="1:40" x14ac:dyDescent="0.2">
      <c r="B7" t="s">
        <v>28</v>
      </c>
      <c r="AA7" s="3">
        <v>750</v>
      </c>
      <c r="AB7" s="3">
        <v>995</v>
      </c>
      <c r="AC7" s="3">
        <v>1448</v>
      </c>
      <c r="AD7" s="3">
        <v>2336</v>
      </c>
    </row>
    <row r="8" spans="1:40" x14ac:dyDescent="0.2">
      <c r="B8" t="s">
        <v>29</v>
      </c>
      <c r="AA8" s="3">
        <f>+AA6+AA7</f>
        <v>2297</v>
      </c>
      <c r="AB8" s="3">
        <f>+AB6+AB7</f>
        <v>2978</v>
      </c>
      <c r="AC8" s="3">
        <f>+AC6+AC7</f>
        <v>4293</v>
      </c>
      <c r="AD8" s="3">
        <f t="shared" ref="AD8" si="1">+AD6+AD7</f>
        <v>7341</v>
      </c>
    </row>
    <row r="9" spans="1:40" x14ac:dyDescent="0.2">
      <c r="B9" t="s">
        <v>30</v>
      </c>
      <c r="AA9" s="3">
        <f>+AA5-AA8</f>
        <v>571</v>
      </c>
      <c r="AB9" s="3">
        <f>+AB5-AB8</f>
        <v>1369</v>
      </c>
      <c r="AC9" s="3">
        <f>+AC5-AC8</f>
        <v>3636</v>
      </c>
      <c r="AD9" s="3">
        <f t="shared" ref="AD9" si="2">+AD5-AD8</f>
        <v>4710</v>
      </c>
    </row>
    <row r="10" spans="1:40" x14ac:dyDescent="0.2">
      <c r="B10" t="s">
        <v>31</v>
      </c>
      <c r="AA10" s="3">
        <f>-94-165</f>
        <v>-259</v>
      </c>
      <c r="AB10" s="3">
        <f>-47-47</f>
        <v>-94</v>
      </c>
      <c r="AC10" s="3">
        <f>-34+55</f>
        <v>21</v>
      </c>
      <c r="AD10" s="3">
        <f>-88+8</f>
        <v>-80</v>
      </c>
    </row>
    <row r="11" spans="1:40" x14ac:dyDescent="0.2">
      <c r="B11" t="s">
        <v>32</v>
      </c>
      <c r="AA11" s="3">
        <f>+AA9+AA10</f>
        <v>312</v>
      </c>
      <c r="AB11" s="3">
        <f>+AB9+AB10</f>
        <v>1275</v>
      </c>
      <c r="AC11" s="3">
        <f>+AC9+AC10</f>
        <v>3657</v>
      </c>
      <c r="AD11" s="3">
        <f>+AD9+AD10</f>
        <v>4630</v>
      </c>
    </row>
    <row r="12" spans="1:40" x14ac:dyDescent="0.2">
      <c r="B12" t="s">
        <v>33</v>
      </c>
      <c r="AA12" s="3">
        <v>0</v>
      </c>
      <c r="AB12" s="3">
        <v>0</v>
      </c>
      <c r="AC12" s="3">
        <v>513</v>
      </c>
      <c r="AD12" s="3">
        <v>0</v>
      </c>
    </row>
    <row r="13" spans="1:40" x14ac:dyDescent="0.2">
      <c r="B13" t="s">
        <v>34</v>
      </c>
      <c r="AA13" s="3">
        <f>+AA11-AA12</f>
        <v>312</v>
      </c>
      <c r="AB13" s="3">
        <f>+AB11-AB12</f>
        <v>1275</v>
      </c>
      <c r="AC13" s="3">
        <f>+AC11-AC12</f>
        <v>3144</v>
      </c>
      <c r="AD13" s="3">
        <f>+AD11-AD12</f>
        <v>4630</v>
      </c>
    </row>
    <row r="14" spans="1:40" x14ac:dyDescent="0.2">
      <c r="B14" t="s">
        <v>24</v>
      </c>
      <c r="AA14" s="1">
        <f>+AA13/AA15</f>
        <v>0.27857142857142858</v>
      </c>
      <c r="AB14" s="1">
        <f>+AB13/AB15</f>
        <v>1.056338028169014</v>
      </c>
      <c r="AC14" s="1">
        <f>+AC13/AC15</f>
        <v>2.5581773799837264</v>
      </c>
      <c r="AD14" s="1">
        <f>+AD13/AD15</f>
        <v>2.9471674092934435</v>
      </c>
    </row>
    <row r="15" spans="1:40" x14ac:dyDescent="0.2">
      <c r="B15" t="s">
        <v>1</v>
      </c>
      <c r="AA15" s="3">
        <v>1120</v>
      </c>
      <c r="AB15" s="3">
        <v>1207</v>
      </c>
      <c r="AC15" s="3">
        <v>1229</v>
      </c>
      <c r="AD15" s="3">
        <v>1571</v>
      </c>
    </row>
    <row r="18" spans="2:30" x14ac:dyDescent="0.2">
      <c r="B18" t="s">
        <v>35</v>
      </c>
      <c r="AB18" s="7">
        <f>+AB3/AA3-1</f>
        <v>0.45045312732134901</v>
      </c>
      <c r="AC18" s="7">
        <f>+AC3/AB3-1</f>
        <v>0.68329406944586712</v>
      </c>
      <c r="AD18" s="7">
        <f>+AD3/AC3-1</f>
        <v>0.43610806863818907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2023-02-01T15:38:38Z</dcterms:created>
  <dcterms:modified xsi:type="dcterms:W3CDTF">2023-02-01T15:55:06Z</dcterms:modified>
</cp:coreProperties>
</file>