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C610C27-6938-40CB-9BE6-E487AA6DCC61}" xr6:coauthVersionLast="47" xr6:coauthVersionMax="47" xr10:uidLastSave="{00000000-0000-0000-0000-000000000000}"/>
  <bookViews>
    <workbookView xWindow="-50445" yWindow="795" windowWidth="27135" windowHeight="1987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0" i="2" l="1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66" i="2" s="1"/>
  <c r="S44" i="2"/>
  <c r="S43" i="2" s="1"/>
  <c r="S52" i="2"/>
  <c r="S54" i="2" s="1"/>
  <c r="T79" i="2"/>
  <c r="T23" i="2"/>
  <c r="T61" i="2"/>
  <c r="T60" i="2"/>
  <c r="T44" i="2"/>
  <c r="T43" i="2" s="1"/>
  <c r="T52" i="2"/>
  <c r="T97" i="2"/>
  <c r="L4" i="1"/>
  <c r="L7" i="1" s="1"/>
  <c r="S97" i="2"/>
  <c r="V11" i="2"/>
  <c r="U11" i="2"/>
  <c r="P87" i="2"/>
  <c r="P89" i="2" s="1"/>
  <c r="P80" i="2"/>
  <c r="P83" i="2" s="1"/>
  <c r="T66" i="2" l="1"/>
  <c r="S89" i="2"/>
  <c r="T76" i="2"/>
  <c r="T77" i="2" s="1"/>
  <c r="T80" i="2"/>
  <c r="T83" i="2" s="1"/>
  <c r="T89" i="2"/>
  <c r="S91" i="2"/>
  <c r="T54" i="2"/>
  <c r="P76" i="2"/>
  <c r="P77" i="2" s="1"/>
  <c r="V10" i="2"/>
  <c r="V37" i="2" s="1"/>
  <c r="U10" i="2"/>
  <c r="U37" i="2" s="1"/>
  <c r="V12" i="2"/>
  <c r="U12" i="2"/>
  <c r="V13" i="2"/>
  <c r="V35" i="2" s="1"/>
  <c r="U13" i="2"/>
  <c r="U35" i="2" s="1"/>
  <c r="V14" i="2"/>
  <c r="V34" i="2" s="1"/>
  <c r="U14" i="2"/>
  <c r="U34" i="2" s="1"/>
  <c r="S15" i="2"/>
  <c r="S35" i="2"/>
  <c r="V22" i="2"/>
  <c r="U22" i="2"/>
  <c r="V21" i="2"/>
  <c r="U21" i="2"/>
  <c r="V20" i="2"/>
  <c r="V23" i="2" s="1"/>
  <c r="U20" i="2"/>
  <c r="U30" i="2"/>
  <c r="V30" i="2" s="1"/>
  <c r="T37" i="2"/>
  <c r="S37" i="2"/>
  <c r="T35" i="2"/>
  <c r="T34" i="2"/>
  <c r="S34" i="2"/>
  <c r="K41" i="2"/>
  <c r="AJ17" i="2"/>
  <c r="AJ14" i="2"/>
  <c r="AJ13" i="2"/>
  <c r="AJ12" i="2"/>
  <c r="AJ11" i="2"/>
  <c r="AJ15" i="2" s="1"/>
  <c r="AJ10" i="2"/>
  <c r="AJ9" i="2"/>
  <c r="AJ8" i="2"/>
  <c r="AJ105" i="2"/>
  <c r="AJ102" i="2"/>
  <c r="AG23" i="2"/>
  <c r="AF23" i="2"/>
  <c r="AE23" i="2"/>
  <c r="AD23" i="2"/>
  <c r="AD19" i="2"/>
  <c r="AD38" i="2" s="1"/>
  <c r="AC23" i="2"/>
  <c r="AC19" i="2"/>
  <c r="AC38" i="2" s="1"/>
  <c r="AB23" i="2"/>
  <c r="AB19" i="2"/>
  <c r="AB38" i="2" s="1"/>
  <c r="AD32" i="2"/>
  <c r="AC32" i="2"/>
  <c r="AB32" i="2"/>
  <c r="AA32" i="2"/>
  <c r="R87" i="2"/>
  <c r="R89" i="2" s="1"/>
  <c r="R80" i="2"/>
  <c r="R83" i="2" s="1"/>
  <c r="R76" i="2"/>
  <c r="R77" i="2" s="1"/>
  <c r="R93" i="2" s="1"/>
  <c r="R37" i="2"/>
  <c r="R35" i="2"/>
  <c r="R34" i="2"/>
  <c r="R23" i="2"/>
  <c r="T93" i="2" l="1"/>
  <c r="T91" i="2"/>
  <c r="U23" i="2"/>
  <c r="P93" i="2"/>
  <c r="P91" i="2"/>
  <c r="AJ16" i="2"/>
  <c r="U25" i="2"/>
  <c r="V25" i="2" s="1"/>
  <c r="S23" i="2"/>
  <c r="AD24" i="2"/>
  <c r="AD26" i="2" s="1"/>
  <c r="AD39" i="2"/>
  <c r="AD28" i="2"/>
  <c r="AB24" i="2"/>
  <c r="AB26" i="2" s="1"/>
  <c r="AC24" i="2"/>
  <c r="AC26" i="2" s="1"/>
  <c r="R91" i="2"/>
  <c r="AB28" i="2" l="1"/>
  <c r="AB39" i="2"/>
  <c r="AC39" i="2"/>
  <c r="AC28" i="2"/>
  <c r="R61" i="2" l="1"/>
  <c r="R60" i="2"/>
  <c r="R52" i="2"/>
  <c r="R44" i="2"/>
  <c r="K98" i="2"/>
  <c r="R97" i="2"/>
  <c r="Q34" i="2"/>
  <c r="P34" i="2"/>
  <c r="O34" i="2"/>
  <c r="Q97" i="2"/>
  <c r="P97" i="2"/>
  <c r="O97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V9" i="2"/>
  <c r="U9" i="2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G37" i="2"/>
  <c r="AF37" i="2"/>
  <c r="AG34" i="2"/>
  <c r="AF34" i="2"/>
  <c r="AG15" i="2"/>
  <c r="AG16" i="2" s="1"/>
  <c r="AF15" i="2"/>
  <c r="AF16" i="2" s="1"/>
  <c r="AE15" i="2"/>
  <c r="AE16" i="2" s="1"/>
  <c r="AH14" i="2"/>
  <c r="AH34" i="2" s="1"/>
  <c r="AH13" i="2"/>
  <c r="AH35" i="2" s="1"/>
  <c r="AH12" i="2"/>
  <c r="AH11" i="2"/>
  <c r="AH10" i="2"/>
  <c r="AH37" i="2" s="1"/>
  <c r="AH9" i="2"/>
  <c r="AH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I8" i="2"/>
  <c r="AI14" i="2"/>
  <c r="AI11" i="2"/>
  <c r="AI10" i="2"/>
  <c r="AI9" i="2"/>
  <c r="AI12" i="2"/>
  <c r="AG35" i="2"/>
  <c r="AF35" i="2"/>
  <c r="AI13" i="2"/>
  <c r="AJ25" i="2"/>
  <c r="AJ30" i="2"/>
  <c r="AK30" i="2" s="1"/>
  <c r="AL30" i="2" s="1"/>
  <c r="AM30" i="2" s="1"/>
  <c r="AN30" i="2" s="1"/>
  <c r="AO30" i="2" s="1"/>
  <c r="AP30" i="2" s="1"/>
  <c r="AQ30" i="2" s="1"/>
  <c r="AR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I23" i="2"/>
  <c r="AH23" i="2"/>
  <c r="AJ2" i="2"/>
  <c r="AK2" i="2" s="1"/>
  <c r="AL2" i="2" s="1"/>
  <c r="AM2" i="2" s="1"/>
  <c r="AN2" i="2" s="1"/>
  <c r="AO2" i="2" s="1"/>
  <c r="AP2" i="2" s="1"/>
  <c r="AQ2" i="2" s="1"/>
  <c r="AR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8" i="2" l="1"/>
  <c r="O41" i="2"/>
  <c r="G40" i="2"/>
  <c r="G41" i="2"/>
  <c r="M98" i="2"/>
  <c r="M41" i="2"/>
  <c r="I40" i="2"/>
  <c r="I41" i="2"/>
  <c r="H19" i="2"/>
  <c r="H38" i="2" s="1"/>
  <c r="H41" i="2"/>
  <c r="P98" i="2"/>
  <c r="P41" i="2"/>
  <c r="L98" i="2"/>
  <c r="L41" i="2"/>
  <c r="R54" i="2"/>
  <c r="R43" i="2"/>
  <c r="AF32" i="2"/>
  <c r="AF19" i="2"/>
  <c r="AE32" i="2"/>
  <c r="AE19" i="2"/>
  <c r="AG19" i="2"/>
  <c r="AG32" i="2"/>
  <c r="T15" i="2"/>
  <c r="O54" i="2"/>
  <c r="N66" i="2"/>
  <c r="Q54" i="2"/>
  <c r="G98" i="2"/>
  <c r="U15" i="2"/>
  <c r="O91" i="2"/>
  <c r="R16" i="2"/>
  <c r="R36" i="2"/>
  <c r="G66" i="2"/>
  <c r="N54" i="2"/>
  <c r="R66" i="2"/>
  <c r="V15" i="2"/>
  <c r="V36" i="2" s="1"/>
  <c r="G54" i="2"/>
  <c r="G91" i="2"/>
  <c r="C91" i="2"/>
  <c r="AH15" i="2"/>
  <c r="AH16" i="2" s="1"/>
  <c r="AH32" i="2" s="1"/>
  <c r="AI37" i="2"/>
  <c r="AK11" i="2"/>
  <c r="AL11" i="2" s="1"/>
  <c r="G19" i="2"/>
  <c r="G38" i="2" s="1"/>
  <c r="K32" i="2"/>
  <c r="AK12" i="2"/>
  <c r="AL12" i="2" s="1"/>
  <c r="AM12" i="2" s="1"/>
  <c r="AN12" i="2" s="1"/>
  <c r="AO12" i="2" s="1"/>
  <c r="AP12" i="2" s="1"/>
  <c r="AQ12" i="2" s="1"/>
  <c r="AR12" i="2" s="1"/>
  <c r="AI35" i="2"/>
  <c r="AI34" i="2"/>
  <c r="K36" i="2"/>
  <c r="AF36" i="2"/>
  <c r="AG36" i="2"/>
  <c r="AI15" i="2"/>
  <c r="AI16" i="2" s="1"/>
  <c r="C24" i="2"/>
  <c r="C26" i="2" s="1"/>
  <c r="C28" i="2" s="1"/>
  <c r="AJ34" i="2"/>
  <c r="P54" i="2"/>
  <c r="AJ22" i="2"/>
  <c r="AK22" i="2" s="1"/>
  <c r="AL22" i="2" s="1"/>
  <c r="AM22" i="2" s="1"/>
  <c r="AN22" i="2" s="1"/>
  <c r="AO22" i="2" s="1"/>
  <c r="AP22" i="2" s="1"/>
  <c r="AQ22" i="2" s="1"/>
  <c r="AR22" i="2" s="1"/>
  <c r="Q23" i="2"/>
  <c r="AJ21" i="2"/>
  <c r="AK21" i="2" s="1"/>
  <c r="AL21" i="2" s="1"/>
  <c r="AM21" i="2" s="1"/>
  <c r="AN21" i="2" s="1"/>
  <c r="AO21" i="2" s="1"/>
  <c r="AP21" i="2" s="1"/>
  <c r="AQ21" i="2" s="1"/>
  <c r="AR21" i="2" s="1"/>
  <c r="AK9" i="2"/>
  <c r="AL9" i="2" s="1"/>
  <c r="P43" i="2"/>
  <c r="AJ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I32" i="2"/>
  <c r="V16" i="2"/>
  <c r="U16" i="2"/>
  <c r="U36" i="2"/>
  <c r="T16" i="2"/>
  <c r="T36" i="2"/>
  <c r="S16" i="2"/>
  <c r="S36" i="2"/>
  <c r="AM9" i="2"/>
  <c r="AG38" i="2"/>
  <c r="AG24" i="2"/>
  <c r="AG26" i="2" s="1"/>
  <c r="AE38" i="2"/>
  <c r="AE24" i="2"/>
  <c r="AE26" i="2" s="1"/>
  <c r="AF38" i="2"/>
  <c r="AF24" i="2"/>
  <c r="AF26" i="2" s="1"/>
  <c r="N40" i="2"/>
  <c r="N98" i="2"/>
  <c r="R32" i="2"/>
  <c r="R19" i="2"/>
  <c r="R38" i="2" s="1"/>
  <c r="R98" i="2"/>
  <c r="C29" i="2"/>
  <c r="C68" i="2"/>
  <c r="AH40" i="2"/>
  <c r="AH19" i="2"/>
  <c r="AH38" i="2" s="1"/>
  <c r="AI36" i="2"/>
  <c r="AH36" i="2"/>
  <c r="Q16" i="2"/>
  <c r="Q41" i="2" s="1"/>
  <c r="G24" i="2"/>
  <c r="G26" i="2" s="1"/>
  <c r="AI19" i="2"/>
  <c r="AI38" i="2" s="1"/>
  <c r="AI40" i="2"/>
  <c r="G28" i="2"/>
  <c r="G39" i="2"/>
  <c r="AJ35" i="2"/>
  <c r="AJ36" i="2"/>
  <c r="AK10" i="2"/>
  <c r="AK37" i="2" s="1"/>
  <c r="AJ37" i="2"/>
  <c r="AK13" i="2"/>
  <c r="AK35" i="2" s="1"/>
  <c r="AJ23" i="2"/>
  <c r="AK20" i="2"/>
  <c r="AL13" i="2"/>
  <c r="AM11" i="2"/>
  <c r="P28" i="2"/>
  <c r="P39" i="2"/>
  <c r="AK14" i="2"/>
  <c r="AL14" i="2" s="1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H39" i="2" l="1"/>
  <c r="S32" i="2"/>
  <c r="S98" i="2"/>
  <c r="S19" i="2"/>
  <c r="T19" i="2"/>
  <c r="T24" i="2" s="1"/>
  <c r="T98" i="2"/>
  <c r="S40" i="2"/>
  <c r="S41" i="2"/>
  <c r="S24" i="2"/>
  <c r="S26" i="2" s="1"/>
  <c r="V32" i="2"/>
  <c r="V41" i="2"/>
  <c r="V40" i="2"/>
  <c r="V17" i="2"/>
  <c r="V19" i="2" s="1"/>
  <c r="U17" i="2"/>
  <c r="U19" i="2" s="1"/>
  <c r="U41" i="2"/>
  <c r="U40" i="2"/>
  <c r="T32" i="2"/>
  <c r="T40" i="2"/>
  <c r="T41" i="2"/>
  <c r="S38" i="2"/>
  <c r="AN9" i="2"/>
  <c r="AG28" i="2"/>
  <c r="AG39" i="2"/>
  <c r="AF28" i="2"/>
  <c r="AF39" i="2"/>
  <c r="AE28" i="2"/>
  <c r="AE39" i="2"/>
  <c r="Q32" i="2"/>
  <c r="Q98" i="2"/>
  <c r="Q19" i="2"/>
  <c r="U32" i="2"/>
  <c r="H29" i="2"/>
  <c r="H68" i="2"/>
  <c r="P29" i="2"/>
  <c r="P68" i="2"/>
  <c r="Q40" i="2"/>
  <c r="AJ32" i="2"/>
  <c r="AI24" i="2"/>
  <c r="AI26" i="2" s="1"/>
  <c r="AI28" i="2" s="1"/>
  <c r="AI29" i="2" s="1"/>
  <c r="AL10" i="2"/>
  <c r="AH24" i="2"/>
  <c r="AH26" i="2" s="1"/>
  <c r="AH39" i="2" s="1"/>
  <c r="G29" i="2"/>
  <c r="G68" i="2"/>
  <c r="AL15" i="2"/>
  <c r="AN11" i="2"/>
  <c r="AM13" i="2"/>
  <c r="AL35" i="2"/>
  <c r="AK23" i="2"/>
  <c r="AL20" i="2"/>
  <c r="AM14" i="2"/>
  <c r="AL34" i="2"/>
  <c r="M28" i="2"/>
  <c r="M39" i="2"/>
  <c r="O28" i="2"/>
  <c r="O39" i="2"/>
  <c r="K28" i="2"/>
  <c r="K39" i="2"/>
  <c r="L28" i="2"/>
  <c r="L39" i="2"/>
  <c r="J28" i="2"/>
  <c r="J39" i="2"/>
  <c r="I28" i="2"/>
  <c r="I39" i="2"/>
  <c r="AK34" i="2"/>
  <c r="AK15" i="2"/>
  <c r="N24" i="2"/>
  <c r="N26" i="2" s="1"/>
  <c r="Q38" i="2"/>
  <c r="Q24" i="2"/>
  <c r="Q26" i="2" s="1"/>
  <c r="R24" i="2"/>
  <c r="R26" i="2" s="1"/>
  <c r="R39" i="2" s="1"/>
  <c r="V38" i="2" l="1"/>
  <c r="V24" i="2"/>
  <c r="V26" i="2" s="1"/>
  <c r="U38" i="2"/>
  <c r="U24" i="2"/>
  <c r="U26" i="2" s="1"/>
  <c r="T38" i="2"/>
  <c r="T26" i="2"/>
  <c r="S39" i="2"/>
  <c r="AM10" i="2"/>
  <c r="AL16" i="2"/>
  <c r="AL19" i="2" s="1"/>
  <c r="AL38" i="2" s="1"/>
  <c r="AJ40" i="2"/>
  <c r="AO9" i="2"/>
  <c r="AJ19" i="2"/>
  <c r="AJ38" i="2" s="1"/>
  <c r="AI39" i="2"/>
  <c r="J29" i="2"/>
  <c r="J68" i="2"/>
  <c r="L29" i="2"/>
  <c r="L68" i="2"/>
  <c r="M29" i="2"/>
  <c r="M68" i="2"/>
  <c r="I29" i="2"/>
  <c r="I68" i="2"/>
  <c r="K29" i="2"/>
  <c r="K68" i="2"/>
  <c r="O29" i="2"/>
  <c r="O68" i="2"/>
  <c r="AL37" i="2"/>
  <c r="AL36" i="2"/>
  <c r="AH28" i="2"/>
  <c r="AH29" i="2" s="1"/>
  <c r="AM15" i="2"/>
  <c r="AM36" i="2" s="1"/>
  <c r="AN14" i="2"/>
  <c r="AM34" i="2"/>
  <c r="AM20" i="2"/>
  <c r="AL23" i="2"/>
  <c r="AN13" i="2"/>
  <c r="AM35" i="2"/>
  <c r="AN10" i="2"/>
  <c r="AM37" i="2"/>
  <c r="AO11" i="2"/>
  <c r="AK16" i="2"/>
  <c r="AK19" i="2" s="1"/>
  <c r="AK36" i="2"/>
  <c r="N28" i="2"/>
  <c r="N39" i="2"/>
  <c r="Q28" i="2"/>
  <c r="Q68" i="2" s="1"/>
  <c r="V27" i="2" l="1"/>
  <c r="V39" i="2" s="1"/>
  <c r="V28" i="2"/>
  <c r="V29" i="2" s="1"/>
  <c r="U27" i="2"/>
  <c r="U39" i="2" s="1"/>
  <c r="U28" i="2"/>
  <c r="U29" i="2" s="1"/>
  <c r="T39" i="2"/>
  <c r="T28" i="2"/>
  <c r="S28" i="2"/>
  <c r="AJ24" i="2"/>
  <c r="AJ26" i="2" s="1"/>
  <c r="AM16" i="2"/>
  <c r="AM19" i="2" s="1"/>
  <c r="AL40" i="2"/>
  <c r="AP9" i="2"/>
  <c r="AL32" i="2"/>
  <c r="N29" i="2"/>
  <c r="N68" i="2"/>
  <c r="AM40" i="2"/>
  <c r="AN15" i="2"/>
  <c r="AL24" i="2"/>
  <c r="AL17" i="2"/>
  <c r="AP11" i="2"/>
  <c r="AN34" i="2"/>
  <c r="AO14" i="2"/>
  <c r="AO10" i="2"/>
  <c r="AN37" i="2"/>
  <c r="AN35" i="2"/>
  <c r="AO13" i="2"/>
  <c r="Q29" i="2"/>
  <c r="AN20" i="2"/>
  <c r="AM23" i="2"/>
  <c r="AJ27" i="2"/>
  <c r="Q39" i="2"/>
  <c r="AK32" i="2"/>
  <c r="AK17" i="2"/>
  <c r="AK40" i="2"/>
  <c r="R28" i="2"/>
  <c r="S29" i="2" l="1"/>
  <c r="S68" i="2"/>
  <c r="T29" i="2"/>
  <c r="T68" i="2"/>
  <c r="AJ39" i="2"/>
  <c r="AN16" i="2"/>
  <c r="AN19" i="2" s="1"/>
  <c r="AN38" i="2" s="1"/>
  <c r="AQ9" i="2"/>
  <c r="R29" i="2"/>
  <c r="R68" i="2"/>
  <c r="AN36" i="2"/>
  <c r="AM38" i="2"/>
  <c r="AM32" i="2"/>
  <c r="AJ43" i="2"/>
  <c r="AK25" i="2" s="1"/>
  <c r="AO20" i="2"/>
  <c r="AN23" i="2"/>
  <c r="AJ28" i="2"/>
  <c r="AJ29" i="2" s="1"/>
  <c r="AO35" i="2"/>
  <c r="AP13" i="2"/>
  <c r="AP14" i="2"/>
  <c r="AO34" i="2"/>
  <c r="AO15" i="2"/>
  <c r="AO16" i="2" s="1"/>
  <c r="AO19" i="2" s="1"/>
  <c r="AP10" i="2"/>
  <c r="AO37" i="2"/>
  <c r="AQ11" i="2"/>
  <c r="AK24" i="2"/>
  <c r="AK38" i="2"/>
  <c r="AP15" i="2" l="1"/>
  <c r="AN32" i="2"/>
  <c r="AN40" i="2"/>
  <c r="AP16" i="2"/>
  <c r="AP19" i="2" s="1"/>
  <c r="AR9" i="2"/>
  <c r="AM24" i="2"/>
  <c r="AM17" i="2"/>
  <c r="AK26" i="2"/>
  <c r="AK27" i="2" s="1"/>
  <c r="AK39" i="2" s="1"/>
  <c r="AN17" i="2"/>
  <c r="AQ10" i="2"/>
  <c r="AP37" i="2"/>
  <c r="AP36" i="2"/>
  <c r="AR11" i="2"/>
  <c r="AO36" i="2"/>
  <c r="AQ13" i="2"/>
  <c r="AP35" i="2"/>
  <c r="AP20" i="2"/>
  <c r="AO23" i="2"/>
  <c r="AP34" i="2"/>
  <c r="AQ14" i="2"/>
  <c r="AN24" i="2"/>
  <c r="AQ34" i="2" l="1"/>
  <c r="AR14" i="2"/>
  <c r="AR34" i="2" s="1"/>
  <c r="AO38" i="2"/>
  <c r="AO32" i="2"/>
  <c r="AO40" i="2"/>
  <c r="AO24" i="2"/>
  <c r="AQ20" i="2"/>
  <c r="AP23" i="2"/>
  <c r="AR13" i="2"/>
  <c r="AR35" i="2" s="1"/>
  <c r="AQ35" i="2"/>
  <c r="AQ15" i="2"/>
  <c r="AQ16" i="2" s="1"/>
  <c r="AQ19" i="2" s="1"/>
  <c r="AP38" i="2"/>
  <c r="AP32" i="2"/>
  <c r="AP40" i="2"/>
  <c r="AR10" i="2"/>
  <c r="AR37" i="2" s="1"/>
  <c r="AQ37" i="2"/>
  <c r="AK28" i="2"/>
  <c r="AO17" i="2" l="1"/>
  <c r="AP17" i="2"/>
  <c r="AR15" i="2"/>
  <c r="AR16" i="2" s="1"/>
  <c r="AR19" i="2" s="1"/>
  <c r="AQ36" i="2"/>
  <c r="AR20" i="2"/>
  <c r="AR23" i="2" s="1"/>
  <c r="AQ23" i="2"/>
  <c r="AR36" i="2"/>
  <c r="AP24" i="2"/>
  <c r="AK29" i="2"/>
  <c r="AK43" i="2"/>
  <c r="AR38" i="2" l="1"/>
  <c r="AR40" i="2"/>
  <c r="AR32" i="2"/>
  <c r="AQ38" i="2"/>
  <c r="AQ40" i="2"/>
  <c r="AQ32" i="2"/>
  <c r="AL25" i="2"/>
  <c r="AL26" i="2" s="1"/>
  <c r="AR24" i="2" l="1"/>
  <c r="AQ24" i="2"/>
  <c r="AQ17" i="2"/>
  <c r="AR17" i="2"/>
  <c r="AL27" i="2"/>
  <c r="AL39" i="2" s="1"/>
  <c r="AL28" i="2" l="1"/>
  <c r="AL29" i="2" s="1"/>
  <c r="AL43" i="2" l="1"/>
  <c r="AM25" i="2" s="1"/>
  <c r="AM26" i="2" s="1"/>
  <c r="AM27" i="2" l="1"/>
  <c r="AM39" i="2" s="1"/>
  <c r="AM28" i="2" l="1"/>
  <c r="AM29" i="2" s="1"/>
  <c r="AM43" i="2" l="1"/>
  <c r="AN25" i="2" s="1"/>
  <c r="AN26" i="2" s="1"/>
  <c r="AN27" i="2" l="1"/>
  <c r="AN39" i="2" s="1"/>
  <c r="AN28" i="2" l="1"/>
  <c r="AN43" i="2" s="1"/>
  <c r="AN29" i="2" l="1"/>
  <c r="AO25" i="2"/>
  <c r="AO26" i="2" s="1"/>
  <c r="AO27" i="2" l="1"/>
  <c r="AO39" i="2" s="1"/>
  <c r="AO28" i="2" l="1"/>
  <c r="AO29" i="2" s="1"/>
  <c r="AO43" i="2" l="1"/>
  <c r="AP25" i="2" s="1"/>
  <c r="AP26" i="2" s="1"/>
  <c r="AP27" i="2" l="1"/>
  <c r="AP39" i="2" s="1"/>
  <c r="AP28" i="2" l="1"/>
  <c r="AP29" i="2" s="1"/>
  <c r="AP43" i="2" l="1"/>
  <c r="AQ25" i="2" s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AU35" i="2" s="1"/>
  <c r="AU36" i="2" s="1"/>
  <c r="AR43" i="2" l="1"/>
  <c r="AR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<sst xmlns="http://schemas.openxmlformats.org/spreadsheetml/2006/main" count="229" uniqueCount="204">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</sst>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21505</xdr:colOff>
      <xdr:row>0</xdr:row>
      <xdr:rowOff>0</xdr:rowOff>
    </xdr:from>
    <xdr:to>
      <xdr:col>20</xdr:col>
      <xdr:colOff>21505</xdr:colOff>
      <xdr:row>114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2414031" y="0"/>
          <a:ext cx="0" cy="17562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87039</xdr:colOff>
      <xdr:row>0</xdr:row>
      <xdr:rowOff>0</xdr:rowOff>
    </xdr:from>
    <xdr:to>
      <xdr:col>36</xdr:col>
      <xdr:colOff>87039</xdr:colOff>
      <xdr:row>114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zoomScale="175" zoomScaleNormal="175" workbookViewId="0">
      <selection activeCell="L7" sqref="L7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7.7109375" customWidth="1"/>
    <col min="11" max="12" width="13.5703125" customWidth="1"/>
  </cols>
  <sheetData>
    <row r="1" spans="8:13" x14ac:dyDescent="0.2">
      <c r="K1" s="7"/>
    </row>
    <row r="2" spans="8:13" x14ac:dyDescent="0.2">
      <c r="K2" t="s">
        <v>0</v>
      </c>
      <c r="L2" s="1">
        <v>131.33000000000001</v>
      </c>
    </row>
    <row r="3" spans="8:13" x14ac:dyDescent="0.2">
      <c r="H3" s="4"/>
      <c r="I3" s="3"/>
      <c r="K3" t="s">
        <v>1</v>
      </c>
      <c r="L3" s="3">
        <v>12629</v>
      </c>
      <c r="M3" s="2" t="s">
        <v>97</v>
      </c>
    </row>
    <row r="4" spans="8:13" x14ac:dyDescent="0.2">
      <c r="H4" s="4"/>
      <c r="K4" t="s">
        <v>2</v>
      </c>
      <c r="L4" s="3">
        <f>L2*L3</f>
        <v>1658566.57</v>
      </c>
    </row>
    <row r="5" spans="8:13" x14ac:dyDescent="0.2">
      <c r="H5" s="6"/>
      <c r="K5" t="s">
        <v>3</v>
      </c>
      <c r="L5" s="3">
        <v>149556</v>
      </c>
      <c r="M5" s="2" t="s">
        <v>97</v>
      </c>
    </row>
    <row r="6" spans="8:13" x14ac:dyDescent="0.2">
      <c r="K6" t="s">
        <v>4</v>
      </c>
      <c r="L6" s="3">
        <v>13705</v>
      </c>
      <c r="M6" s="2" t="s">
        <v>97</v>
      </c>
    </row>
    <row r="7" spans="8:13" x14ac:dyDescent="0.2">
      <c r="K7" t="s">
        <v>5</v>
      </c>
      <c r="L7" s="3">
        <f>L4-L5+L6</f>
        <v>1522715.57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3" x14ac:dyDescent="0.2">
      <c r="K17" t="s">
        <v>113</v>
      </c>
      <c r="L17" s="19" t="s">
        <v>114</v>
      </c>
    </row>
    <row r="18" spans="11:13" x14ac:dyDescent="0.2">
      <c r="K18" t="s">
        <v>115</v>
      </c>
      <c r="L18" s="19" t="s">
        <v>116</v>
      </c>
    </row>
    <row r="19" spans="11:13" x14ac:dyDescent="0.2">
      <c r="K19" t="s">
        <v>117</v>
      </c>
      <c r="L19" s="19" t="s">
        <v>118</v>
      </c>
    </row>
    <row r="20" spans="11:13" x14ac:dyDescent="0.2">
      <c r="K20" t="s">
        <v>119</v>
      </c>
      <c r="L20" s="19" t="s">
        <v>120</v>
      </c>
    </row>
    <row r="21" spans="11:13" x14ac:dyDescent="0.2">
      <c r="K21" t="s">
        <v>121</v>
      </c>
      <c r="L21" s="19" t="s">
        <v>122</v>
      </c>
    </row>
    <row r="22" spans="11:13" x14ac:dyDescent="0.2">
      <c r="K22" t="s">
        <v>123</v>
      </c>
      <c r="L22" s="19"/>
    </row>
    <row r="25" spans="11:13" x14ac:dyDescent="0.2">
      <c r="K25" t="s">
        <v>178</v>
      </c>
      <c r="L25" t="s">
        <v>176</v>
      </c>
      <c r="M25" t="s">
        <v>177</v>
      </c>
    </row>
    <row r="26" spans="11:13" x14ac:dyDescent="0.2">
      <c r="K26" t="s">
        <v>174</v>
      </c>
      <c r="L26" t="s">
        <v>173</v>
      </c>
      <c r="M26" t="s">
        <v>175</v>
      </c>
    </row>
    <row r="27" spans="11:13" x14ac:dyDescent="0.2">
      <c r="K27" t="s">
        <v>170</v>
      </c>
      <c r="L27" t="s">
        <v>171</v>
      </c>
      <c r="M27" t="s">
        <v>172</v>
      </c>
    </row>
    <row r="28" spans="11:13" x14ac:dyDescent="0.2">
      <c r="K28" t="s">
        <v>168</v>
      </c>
      <c r="L28" t="s">
        <v>169</v>
      </c>
      <c r="M28" t="s">
        <v>156</v>
      </c>
    </row>
    <row r="29" spans="11:13" x14ac:dyDescent="0.2">
      <c r="K29" t="s">
        <v>165</v>
      </c>
      <c r="L29" t="s">
        <v>166</v>
      </c>
      <c r="M29" t="s">
        <v>167</v>
      </c>
    </row>
    <row r="30" spans="11:13" x14ac:dyDescent="0.2">
      <c r="K30" t="s">
        <v>118</v>
      </c>
      <c r="L30" t="s">
        <v>164</v>
      </c>
      <c r="M30" t="s">
        <v>148</v>
      </c>
    </row>
    <row r="31" spans="11:13" x14ac:dyDescent="0.2">
      <c r="K31" t="s">
        <v>162</v>
      </c>
      <c r="L31" t="s">
        <v>163</v>
      </c>
      <c r="M31" t="s">
        <v>140</v>
      </c>
    </row>
    <row r="32" spans="11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t="s">
        <v>128</v>
      </c>
      <c r="L38" t="s">
        <v>129</v>
      </c>
      <c r="M38" t="s">
        <v>148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t="s">
        <v>130</v>
      </c>
      <c r="L43" t="s">
        <v>127</v>
      </c>
      <c r="M43" t="s">
        <v>132</v>
      </c>
    </row>
    <row r="44" spans="11:14" x14ac:dyDescent="0.2">
      <c r="K44" t="s">
        <v>126</v>
      </c>
      <c r="L44" t="s">
        <v>125</v>
      </c>
    </row>
    <row r="45" spans="11:14" x14ac:dyDescent="0.2">
      <c r="K45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W105"/>
  <sheetViews>
    <sheetView tabSelected="1" zoomScale="160" zoomScaleNormal="160" workbookViewId="0">
      <pane xSplit="2" ySplit="2" topLeftCell="N3" activePane="bottomRight" state="frozen"/>
      <selection pane="topRight" activeCell="C1" sqref="C1"/>
      <selection pane="bottomLeft" activeCell="A4" sqref="A4"/>
      <selection pane="bottomRight" activeCell="U18" sqref="U18"/>
    </sheetView>
  </sheetViews>
  <sheetFormatPr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2" width="9.140625" style="2"/>
    <col min="36" max="36" width="9.140625" customWidth="1"/>
    <col min="43" max="44" width="9.28515625" customWidth="1"/>
    <col min="47" max="47" width="9.5703125" customWidth="1"/>
  </cols>
  <sheetData>
    <row r="1" spans="1:44" x14ac:dyDescent="0.2">
      <c r="A1" s="12" t="s">
        <v>7</v>
      </c>
    </row>
    <row r="2" spans="1:44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f>AI2+1</f>
        <v>2022</v>
      </c>
      <c r="AK2">
        <f t="shared" ref="AK2:AR2" si="0">AJ2+1</f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x14ac:dyDescent="0.2">
      <c r="B3" t="s">
        <v>200</v>
      </c>
      <c r="P3" s="11">
        <v>32727</v>
      </c>
      <c r="Q3" s="11"/>
      <c r="R3" s="11"/>
      <c r="S3" s="11">
        <v>32864</v>
      </c>
      <c r="T3" s="11">
        <v>35073</v>
      </c>
    </row>
    <row r="4" spans="1:44" x14ac:dyDescent="0.2">
      <c r="B4" t="s">
        <v>201</v>
      </c>
      <c r="P4" s="11">
        <v>20533</v>
      </c>
      <c r="Q4" s="11"/>
      <c r="R4" s="11"/>
      <c r="S4" s="11">
        <v>21078</v>
      </c>
      <c r="T4" s="11">
        <v>22289</v>
      </c>
    </row>
    <row r="5" spans="1:44" x14ac:dyDescent="0.2">
      <c r="B5" t="s">
        <v>202</v>
      </c>
      <c r="P5" s="11">
        <v>11710</v>
      </c>
      <c r="Q5" s="11"/>
      <c r="R5" s="11"/>
      <c r="S5" s="11">
        <v>11681</v>
      </c>
      <c r="T5" s="11">
        <v>12728</v>
      </c>
    </row>
    <row r="6" spans="1:44" x14ac:dyDescent="0.2">
      <c r="B6" t="s">
        <v>203</v>
      </c>
      <c r="P6" s="11">
        <v>4340</v>
      </c>
      <c r="Q6" s="11"/>
      <c r="R6" s="11"/>
      <c r="S6" s="11">
        <v>4080</v>
      </c>
      <c r="T6" s="11">
        <v>4511</v>
      </c>
    </row>
    <row r="8" spans="1:44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/>
      <c r="V8" s="11"/>
      <c r="AE8" s="3">
        <v>-169</v>
      </c>
      <c r="AF8" s="3">
        <v>-138</v>
      </c>
      <c r="AG8" s="3">
        <v>455</v>
      </c>
      <c r="AH8" s="3">
        <f t="shared" ref="AH8:AH14" si="1">SUM(G8:J8)</f>
        <v>176</v>
      </c>
      <c r="AI8" s="3">
        <f t="shared" ref="AI8:AI11" si="2">SUM(K8:N8)</f>
        <v>149</v>
      </c>
      <c r="AJ8" s="3">
        <f t="shared" ref="AJ8:AJ14" si="3">SUM(O8:R8)</f>
        <v>1960</v>
      </c>
    </row>
    <row r="9" spans="1:44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f t="shared" ref="U9:V9" si="4">+Q9</f>
        <v>209</v>
      </c>
      <c r="V9" s="11">
        <f t="shared" si="4"/>
        <v>226</v>
      </c>
      <c r="AE9" s="3">
        <v>477</v>
      </c>
      <c r="AF9" s="3">
        <v>595</v>
      </c>
      <c r="AG9" s="3">
        <v>659</v>
      </c>
      <c r="AH9" s="3">
        <f t="shared" si="1"/>
        <v>657</v>
      </c>
      <c r="AI9" s="3">
        <f t="shared" si="2"/>
        <v>753</v>
      </c>
      <c r="AJ9" s="3">
        <f t="shared" si="3"/>
        <v>1068</v>
      </c>
      <c r="AK9" s="3">
        <f>+AJ9*1.01</f>
        <v>1078.68</v>
      </c>
      <c r="AL9" s="3">
        <f t="shared" ref="AL9:AR9" si="5">+AK9*1.01</f>
        <v>1089.4668000000001</v>
      </c>
      <c r="AM9" s="3">
        <f t="shared" si="5"/>
        <v>1100.3614680000001</v>
      </c>
      <c r="AN9" s="3">
        <f t="shared" si="5"/>
        <v>1111.3650826800001</v>
      </c>
      <c r="AO9" s="3">
        <f t="shared" si="5"/>
        <v>1122.4787335068002</v>
      </c>
      <c r="AP9" s="3">
        <f t="shared" si="5"/>
        <v>1133.7035208418681</v>
      </c>
      <c r="AQ9" s="3">
        <f t="shared" si="5"/>
        <v>1145.0405560502868</v>
      </c>
      <c r="AR9" s="3">
        <f t="shared" si="5"/>
        <v>1156.4909616107898</v>
      </c>
    </row>
    <row r="10" spans="1:44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f>+Q10*1.3</f>
        <v>8928.4</v>
      </c>
      <c r="V10" s="11">
        <f>+R10*1.3</f>
        <v>9509.5</v>
      </c>
      <c r="AE10" s="3">
        <v>4056</v>
      </c>
      <c r="AF10" s="3">
        <v>5838</v>
      </c>
      <c r="AG10" s="3">
        <v>8918</v>
      </c>
      <c r="AH10" s="3">
        <f t="shared" si="1"/>
        <v>13059</v>
      </c>
      <c r="AI10" s="3">
        <f t="shared" si="2"/>
        <v>19206</v>
      </c>
      <c r="AJ10" s="3">
        <f t="shared" si="3"/>
        <v>26280</v>
      </c>
      <c r="AK10" s="3">
        <f>+AJ10*1.4</f>
        <v>36792</v>
      </c>
      <c r="AL10" s="3">
        <f t="shared" ref="AL10" si="6">+AK10*1.4</f>
        <v>51508.799999999996</v>
      </c>
      <c r="AM10" s="3">
        <f>+AL10*1.3</f>
        <v>66961.440000000002</v>
      </c>
      <c r="AN10" s="3">
        <f>+AM10*1.3</f>
        <v>87049.872000000003</v>
      </c>
      <c r="AO10" s="3">
        <f>+AN10*1.3</f>
        <v>113164.83360000001</v>
      </c>
      <c r="AP10" s="3">
        <f>+AO10*1.2</f>
        <v>135797.80032000001</v>
      </c>
      <c r="AQ10" s="3">
        <f>+AP10*1.2</f>
        <v>162957.360384</v>
      </c>
      <c r="AR10" s="3">
        <f>+AQ10*1.2</f>
        <v>195548.83246079998</v>
      </c>
    </row>
    <row r="11" spans="1:44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f>+Q11*1.05</f>
        <v>7239.75</v>
      </c>
      <c r="V11" s="11">
        <f>+R11*1.05</f>
        <v>9235.8000000000011</v>
      </c>
      <c r="AE11" s="3">
        <v>10914</v>
      </c>
      <c r="AF11" s="3">
        <v>14063</v>
      </c>
      <c r="AG11" s="3">
        <v>17014</v>
      </c>
      <c r="AH11" s="3">
        <f t="shared" si="1"/>
        <v>21711</v>
      </c>
      <c r="AI11" s="3">
        <f t="shared" si="2"/>
        <v>28032</v>
      </c>
      <c r="AJ11" s="3">
        <f t="shared" si="3"/>
        <v>29055</v>
      </c>
      <c r="AK11" s="3">
        <f>+AJ11*1.03</f>
        <v>29926.65</v>
      </c>
      <c r="AL11" s="3">
        <f t="shared" ref="AL11:AR11" si="7">+AK11*1.03</f>
        <v>30824.449500000002</v>
      </c>
      <c r="AM11" s="3">
        <f t="shared" si="7"/>
        <v>31749.182985000003</v>
      </c>
      <c r="AN11" s="3">
        <f t="shared" si="7"/>
        <v>32701.658474550004</v>
      </c>
      <c r="AO11" s="3">
        <f t="shared" si="7"/>
        <v>33682.708228786505</v>
      </c>
      <c r="AP11" s="3">
        <f t="shared" si="7"/>
        <v>34693.189475650099</v>
      </c>
      <c r="AQ11" s="3">
        <f t="shared" si="7"/>
        <v>35733.985159919604</v>
      </c>
      <c r="AR11" s="3">
        <f t="shared" si="7"/>
        <v>36806.004714717194</v>
      </c>
    </row>
    <row r="12" spans="1:44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f t="shared" ref="U12:V14" si="8">+Q12*1.03</f>
        <v>8108.16</v>
      </c>
      <c r="V12" s="11">
        <f t="shared" si="8"/>
        <v>8729.25</v>
      </c>
      <c r="AE12" s="3">
        <v>17616</v>
      </c>
      <c r="AF12" s="3">
        <v>20010</v>
      </c>
      <c r="AG12" s="3">
        <v>21547</v>
      </c>
      <c r="AH12" s="3">
        <f t="shared" si="1"/>
        <v>23090</v>
      </c>
      <c r="AI12" s="3">
        <f>SUM(K12:N12)</f>
        <v>31701</v>
      </c>
      <c r="AJ12" s="3">
        <f t="shared" si="3"/>
        <v>32780</v>
      </c>
      <c r="AK12" s="3">
        <f>+AJ12*1.03</f>
        <v>33763.4</v>
      </c>
      <c r="AL12" s="3">
        <f t="shared" ref="AL12:AR12" si="9">+AK12*1.03</f>
        <v>34776.302000000003</v>
      </c>
      <c r="AM12" s="3">
        <f t="shared" si="9"/>
        <v>35819.591060000006</v>
      </c>
      <c r="AN12" s="3">
        <f t="shared" si="9"/>
        <v>36894.178791800005</v>
      </c>
      <c r="AO12" s="3">
        <f t="shared" si="9"/>
        <v>38001.004155554008</v>
      </c>
      <c r="AP12" s="3">
        <f t="shared" si="9"/>
        <v>39141.034280220629</v>
      </c>
      <c r="AQ12" s="3">
        <f t="shared" si="9"/>
        <v>40315.265308627248</v>
      </c>
      <c r="AR12" s="3">
        <f t="shared" si="9"/>
        <v>41524.723267886067</v>
      </c>
    </row>
    <row r="13" spans="1:44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f t="shared" si="8"/>
        <v>7283.13</v>
      </c>
      <c r="V13" s="11">
        <f t="shared" si="8"/>
        <v>8201.89</v>
      </c>
      <c r="AE13" s="3">
        <v>8150</v>
      </c>
      <c r="AF13" s="3">
        <v>11155</v>
      </c>
      <c r="AG13" s="3">
        <v>15149</v>
      </c>
      <c r="AH13" s="3">
        <f t="shared" si="1"/>
        <v>19772</v>
      </c>
      <c r="AI13" s="3">
        <f>SUM(K13:N13)</f>
        <v>28845</v>
      </c>
      <c r="AJ13" s="3">
        <f t="shared" si="3"/>
        <v>29243</v>
      </c>
      <c r="AK13" s="3">
        <f>+AJ13*1.05</f>
        <v>30705.15</v>
      </c>
      <c r="AL13" s="3">
        <f t="shared" ref="AL13:AR13" si="10">+AK13*1.05</f>
        <v>32240.407500000001</v>
      </c>
      <c r="AM13" s="3">
        <f t="shared" si="10"/>
        <v>33852.427875000001</v>
      </c>
      <c r="AN13" s="3">
        <f t="shared" si="10"/>
        <v>35545.049268750001</v>
      </c>
      <c r="AO13" s="3">
        <f t="shared" si="10"/>
        <v>37322.301732187501</v>
      </c>
      <c r="AP13" s="3">
        <f t="shared" si="10"/>
        <v>39188.416818796875</v>
      </c>
      <c r="AQ13" s="3">
        <f t="shared" si="10"/>
        <v>41147.837659736724</v>
      </c>
      <c r="AR13" s="3">
        <f t="shared" si="10"/>
        <v>43205.229542723566</v>
      </c>
    </row>
    <row r="14" spans="1:44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f t="shared" si="8"/>
        <v>40725.17</v>
      </c>
      <c r="V14" s="11">
        <f t="shared" si="8"/>
        <v>43882.12</v>
      </c>
      <c r="AE14" s="3">
        <v>69811</v>
      </c>
      <c r="AF14" s="3">
        <v>85296</v>
      </c>
      <c r="AG14" s="3">
        <v>98115</v>
      </c>
      <c r="AH14" s="3">
        <f t="shared" si="1"/>
        <v>104062</v>
      </c>
      <c r="AI14" s="3">
        <f>SUM(K14:N14)</f>
        <v>148951</v>
      </c>
      <c r="AJ14" s="3">
        <f t="shared" si="3"/>
        <v>162450</v>
      </c>
      <c r="AK14" s="3">
        <f>+AJ14*1.1</f>
        <v>178695</v>
      </c>
      <c r="AL14" s="3">
        <f t="shared" ref="AL14:AR14" si="11">+AK14*1.1</f>
        <v>196564.50000000003</v>
      </c>
      <c r="AM14" s="3">
        <f t="shared" si="11"/>
        <v>216220.95000000004</v>
      </c>
      <c r="AN14" s="3">
        <f t="shared" si="11"/>
        <v>237843.04500000007</v>
      </c>
      <c r="AO14" s="3">
        <f t="shared" si="11"/>
        <v>261627.3495000001</v>
      </c>
      <c r="AP14" s="3">
        <f t="shared" si="11"/>
        <v>287790.08445000014</v>
      </c>
      <c r="AQ14" s="3">
        <f t="shared" si="11"/>
        <v>316569.09289500018</v>
      </c>
      <c r="AR14" s="3">
        <f t="shared" si="11"/>
        <v>348226.00218450022</v>
      </c>
    </row>
    <row r="15" spans="1:44" s="3" customFormat="1" x14ac:dyDescent="0.2">
      <c r="B15" s="3" t="s">
        <v>38</v>
      </c>
      <c r="C15" s="11">
        <f t="shared" ref="C15:G15" si="12">SUM(C11:C14)</f>
        <v>34207</v>
      </c>
      <c r="D15" s="11">
        <f t="shared" si="12"/>
        <v>0</v>
      </c>
      <c r="E15" s="11">
        <f t="shared" si="12"/>
        <v>0</v>
      </c>
      <c r="F15" s="11">
        <f t="shared" si="12"/>
        <v>0</v>
      </c>
      <c r="G15" s="11">
        <f t="shared" si="12"/>
        <v>38198</v>
      </c>
      <c r="H15" s="11">
        <f t="shared" ref="H15" si="13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4">SUM(L11:L14)</f>
        <v>57067</v>
      </c>
      <c r="M15" s="11">
        <f t="shared" ref="M15:Q15" si="15">SUM(M11:M14)</f>
        <v>59884</v>
      </c>
      <c r="N15" s="11">
        <f t="shared" si="15"/>
        <v>69400</v>
      </c>
      <c r="O15" s="11">
        <f t="shared" si="15"/>
        <v>61472</v>
      </c>
      <c r="P15" s="11">
        <f t="shared" si="15"/>
        <v>62841</v>
      </c>
      <c r="Q15" s="11">
        <f t="shared" si="15"/>
        <v>61377</v>
      </c>
      <c r="R15" s="11">
        <f>SUM(R11:R14)</f>
        <v>67838</v>
      </c>
      <c r="S15" s="11">
        <f>SUM(S11:S14)</f>
        <v>61961</v>
      </c>
      <c r="T15" s="11">
        <f>SUM(T11:T14)</f>
        <v>66285</v>
      </c>
      <c r="U15" s="11">
        <f>SUM(U11:U14)</f>
        <v>63356.21</v>
      </c>
      <c r="V15" s="11">
        <f>SUM(V11:V14)</f>
        <v>70049.06</v>
      </c>
      <c r="AE15" s="11">
        <f t="shared" ref="AE15:AH15" si="16">SUM(AE11:AE14)</f>
        <v>106491</v>
      </c>
      <c r="AF15" s="11">
        <f t="shared" si="16"/>
        <v>130524</v>
      </c>
      <c r="AG15" s="11">
        <f t="shared" si="16"/>
        <v>151825</v>
      </c>
      <c r="AH15" s="11">
        <f t="shared" si="16"/>
        <v>168635</v>
      </c>
      <c r="AI15" s="11">
        <f>SUM(AI11:AI14)</f>
        <v>237529</v>
      </c>
      <c r="AJ15" s="11">
        <f>SUM(AJ11:AJ14)</f>
        <v>253528</v>
      </c>
      <c r="AK15" s="11">
        <f>SUM(AK11:AK14)</f>
        <v>273090.2</v>
      </c>
      <c r="AL15" s="11">
        <f t="shared" ref="AL15:AR15" si="17">SUM(AL11:AL14)</f>
        <v>294405.65900000004</v>
      </c>
      <c r="AM15" s="11">
        <f t="shared" si="17"/>
        <v>317642.15192000009</v>
      </c>
      <c r="AN15" s="11">
        <f t="shared" si="17"/>
        <v>342983.9315351001</v>
      </c>
      <c r="AO15" s="11">
        <f t="shared" si="17"/>
        <v>370633.36361652811</v>
      </c>
      <c r="AP15" s="11">
        <f t="shared" si="17"/>
        <v>400812.72502466774</v>
      </c>
      <c r="AQ15" s="11">
        <f t="shared" si="17"/>
        <v>433766.18102328375</v>
      </c>
      <c r="AR15" s="11">
        <f t="shared" si="17"/>
        <v>469761.95970982703</v>
      </c>
    </row>
    <row r="16" spans="1:44" s="9" customFormat="1" x14ac:dyDescent="0.2">
      <c r="B16" s="9" t="s">
        <v>8</v>
      </c>
      <c r="C16" s="10">
        <f t="shared" ref="C16:G16" si="18">C15+C10+C9+C8</f>
        <v>36339</v>
      </c>
      <c r="D16" s="10">
        <f t="shared" si="18"/>
        <v>0</v>
      </c>
      <c r="E16" s="10">
        <f t="shared" si="18"/>
        <v>0</v>
      </c>
      <c r="F16" s="10">
        <f t="shared" si="18"/>
        <v>0</v>
      </c>
      <c r="G16" s="10">
        <f t="shared" si="18"/>
        <v>41159</v>
      </c>
      <c r="H16" s="10">
        <f t="shared" ref="H16" si="19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0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V16" si="21">Q15+Q10+Q9+Q8</f>
        <v>69092</v>
      </c>
      <c r="R16" s="10">
        <f>R15+R10+R9+R8</f>
        <v>76048</v>
      </c>
      <c r="S16" s="10">
        <f t="shared" si="21"/>
        <v>69787</v>
      </c>
      <c r="T16" s="10">
        <f t="shared" si="21"/>
        <v>74604</v>
      </c>
      <c r="U16" s="10">
        <f t="shared" si="21"/>
        <v>72493.61</v>
      </c>
      <c r="V16" s="10">
        <f t="shared" si="21"/>
        <v>79784.56</v>
      </c>
      <c r="W16" s="10"/>
      <c r="X16" s="10"/>
      <c r="Y16" s="10"/>
      <c r="Z16" s="10">
        <v>46039</v>
      </c>
      <c r="AA16" s="10">
        <v>55519</v>
      </c>
      <c r="AB16" s="10">
        <v>66001</v>
      </c>
      <c r="AC16" s="10">
        <v>74989</v>
      </c>
      <c r="AD16" s="10">
        <v>90272</v>
      </c>
      <c r="AE16" s="10">
        <f t="shared" ref="AE16:AH16" si="22">AE15+AE10+AE9+AE8</f>
        <v>110855</v>
      </c>
      <c r="AF16" s="10">
        <f t="shared" si="22"/>
        <v>136819</v>
      </c>
      <c r="AG16" s="10">
        <f t="shared" si="22"/>
        <v>161857</v>
      </c>
      <c r="AH16" s="10">
        <f t="shared" si="22"/>
        <v>182527</v>
      </c>
      <c r="AI16" s="10">
        <f>AI15+AI10+AI9+AI8</f>
        <v>257637</v>
      </c>
      <c r="AJ16" s="10">
        <f>AJ15+AJ10+AJ9+AJ8</f>
        <v>282836</v>
      </c>
      <c r="AK16" s="10">
        <f t="shared" ref="AK16" si="23">AK15+AK10+AK9+AK8</f>
        <v>310960.88</v>
      </c>
      <c r="AL16" s="10">
        <f t="shared" ref="AL16" si="24">AL15+AL10+AL9+AL8</f>
        <v>347003.92580000003</v>
      </c>
      <c r="AM16" s="10">
        <f t="shared" ref="AM16" si="25">AM15+AM10+AM9+AM8</f>
        <v>385703.95338800008</v>
      </c>
      <c r="AN16" s="10">
        <f t="shared" ref="AN16" si="26">AN15+AN10+AN9+AN8</f>
        <v>431145.16861778009</v>
      </c>
      <c r="AO16" s="10">
        <f t="shared" ref="AO16" si="27">AO15+AO10+AO9+AO8</f>
        <v>484920.67595003493</v>
      </c>
      <c r="AP16" s="10">
        <f t="shared" ref="AP16" si="28">AP15+AP10+AP9+AP8</f>
        <v>537744.22886550962</v>
      </c>
      <c r="AQ16" s="10">
        <f t="shared" ref="AQ16" si="29">AQ15+AQ10+AQ9+AQ8</f>
        <v>597868.581963334</v>
      </c>
      <c r="AR16" s="10">
        <f t="shared" ref="AR16" si="30">AR15+AR10+AR9+AR8</f>
        <v>666467.28313223785</v>
      </c>
    </row>
    <row r="17" spans="2:101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f t="shared" ref="U17:V17" si="31">U16*0.45</f>
        <v>32622.124500000002</v>
      </c>
      <c r="V17" s="11">
        <f t="shared" si="31"/>
        <v>35903.052000000003</v>
      </c>
      <c r="AB17" s="3">
        <v>25691</v>
      </c>
      <c r="AC17" s="3">
        <v>28164</v>
      </c>
      <c r="AD17" s="3">
        <v>35138</v>
      </c>
      <c r="AE17" s="3">
        <v>45583</v>
      </c>
      <c r="AF17" s="3">
        <v>59549</v>
      </c>
      <c r="AG17" s="3">
        <v>71896</v>
      </c>
      <c r="AH17" s="3">
        <v>84732</v>
      </c>
      <c r="AI17" s="3">
        <v>110939</v>
      </c>
      <c r="AJ17" s="3">
        <f>SUM(O17:R17)</f>
        <v>126203</v>
      </c>
      <c r="AK17" s="3">
        <f>+AK16-AK19</f>
        <v>136822.78719999999</v>
      </c>
      <c r="AL17" s="3">
        <f t="shared" ref="AL17:AR17" si="32">+AL16-AL19</f>
        <v>152681.72735199999</v>
      </c>
      <c r="AM17" s="3">
        <f t="shared" si="32"/>
        <v>169709.73949072001</v>
      </c>
      <c r="AN17" s="3">
        <f t="shared" si="32"/>
        <v>189703.87419182321</v>
      </c>
      <c r="AO17" s="3">
        <f t="shared" si="32"/>
        <v>213365.09741801536</v>
      </c>
      <c r="AP17" s="3">
        <f t="shared" si="32"/>
        <v>236607.46070082422</v>
      </c>
      <c r="AQ17" s="3">
        <f t="shared" si="32"/>
        <v>263062.17606386694</v>
      </c>
      <c r="AR17" s="3">
        <f t="shared" si="32"/>
        <v>293245.6045781846</v>
      </c>
    </row>
    <row r="18" spans="2:101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/>
      <c r="T18" s="11">
        <v>12537</v>
      </c>
      <c r="U18" s="11"/>
      <c r="V18" s="11"/>
    </row>
    <row r="19" spans="2:101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3">H16-H17</f>
        <v>19744</v>
      </c>
      <c r="I19" s="11">
        <f t="shared" ref="I19" si="34">I16-I17</f>
        <v>25056</v>
      </c>
      <c r="J19" s="11">
        <f t="shared" ref="J19:N19" si="35">J16-J17</f>
        <v>30818</v>
      </c>
      <c r="K19" s="11">
        <f t="shared" si="35"/>
        <v>31211</v>
      </c>
      <c r="L19" s="11">
        <f t="shared" si="35"/>
        <v>35653</v>
      </c>
      <c r="M19" s="11">
        <f t="shared" si="35"/>
        <v>37497</v>
      </c>
      <c r="N19" s="11">
        <f t="shared" si="35"/>
        <v>42337</v>
      </c>
      <c r="O19" s="11">
        <f>O16-O17</f>
        <v>38412</v>
      </c>
      <c r="P19" s="11">
        <f t="shared" ref="P19:Q19" si="36">P16-P17</f>
        <v>39581</v>
      </c>
      <c r="Q19" s="11">
        <f t="shared" si="36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 t="shared" ref="U19:V19" si="37">U16-U17</f>
        <v>39871.485499999995</v>
      </c>
      <c r="V19" s="11">
        <f t="shared" si="37"/>
        <v>43881.507999999994</v>
      </c>
      <c r="AB19" s="3">
        <f t="shared" ref="AB19:AG19" si="38">+AB16-AB17</f>
        <v>40310</v>
      </c>
      <c r="AC19" s="3">
        <f t="shared" si="38"/>
        <v>46825</v>
      </c>
      <c r="AD19" s="3">
        <f t="shared" si="38"/>
        <v>55134</v>
      </c>
      <c r="AE19" s="3">
        <f t="shared" si="38"/>
        <v>65272</v>
      </c>
      <c r="AF19" s="3">
        <f t="shared" si="38"/>
        <v>77270</v>
      </c>
      <c r="AG19" s="3">
        <f t="shared" si="38"/>
        <v>89961</v>
      </c>
      <c r="AH19" s="3">
        <f>AH16-AH17</f>
        <v>97795</v>
      </c>
      <c r="AI19" s="3">
        <f t="shared" ref="AI19" si="39">AI16-AI17</f>
        <v>146698</v>
      </c>
      <c r="AJ19" s="3">
        <f>+AJ16-AJ17</f>
        <v>156633</v>
      </c>
      <c r="AK19" s="3">
        <f>+AK16*0.56</f>
        <v>174138.09280000001</v>
      </c>
      <c r="AL19" s="3">
        <f t="shared" ref="AL19:AR19" si="40">+AL16*0.56</f>
        <v>194322.19844800004</v>
      </c>
      <c r="AM19" s="3">
        <f t="shared" si="40"/>
        <v>215994.21389728007</v>
      </c>
      <c r="AN19" s="3">
        <f t="shared" si="40"/>
        <v>241441.29442595688</v>
      </c>
      <c r="AO19" s="3">
        <f t="shared" si="40"/>
        <v>271555.57853201957</v>
      </c>
      <c r="AP19" s="3">
        <f t="shared" si="40"/>
        <v>301136.7681646854</v>
      </c>
      <c r="AQ19" s="3">
        <f t="shared" si="40"/>
        <v>334806.40589946706</v>
      </c>
      <c r="AR19" s="3">
        <f t="shared" si="40"/>
        <v>373221.67855405324</v>
      </c>
    </row>
    <row r="20" spans="2:101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f t="shared" ref="U20:U22" si="41">Q20*1.03</f>
        <v>10581.19</v>
      </c>
      <c r="V20" s="11">
        <f t="shared" ref="V20:V22" si="42">R20*1.03</f>
        <v>10575.01</v>
      </c>
      <c r="AB20" s="3">
        <v>9832</v>
      </c>
      <c r="AC20" s="3">
        <v>12282</v>
      </c>
      <c r="AD20" s="3">
        <v>13948</v>
      </c>
      <c r="AE20" s="3">
        <v>16625</v>
      </c>
      <c r="AF20" s="3">
        <v>21419</v>
      </c>
      <c r="AG20" s="3">
        <v>26018</v>
      </c>
      <c r="AH20" s="3">
        <v>27573</v>
      </c>
      <c r="AI20" s="3">
        <v>31562</v>
      </c>
      <c r="AJ20" s="3">
        <f t="shared" ref="AJ20:AJ22" si="43">SUM(O20:R20)</f>
        <v>39500</v>
      </c>
      <c r="AK20" s="3">
        <f>+AJ20*1.05</f>
        <v>41475</v>
      </c>
      <c r="AL20" s="3">
        <f t="shared" ref="AL20:AR20" si="44">+AK20*1.05</f>
        <v>43548.75</v>
      </c>
      <c r="AM20" s="3">
        <f t="shared" si="44"/>
        <v>45726.1875</v>
      </c>
      <c r="AN20" s="3">
        <f t="shared" si="44"/>
        <v>48012.496875000004</v>
      </c>
      <c r="AO20" s="3">
        <f t="shared" si="44"/>
        <v>50413.121718750008</v>
      </c>
      <c r="AP20" s="3">
        <f t="shared" si="44"/>
        <v>52933.77780468751</v>
      </c>
      <c r="AQ20" s="3">
        <f t="shared" si="44"/>
        <v>55580.466694921888</v>
      </c>
      <c r="AR20" s="3">
        <f t="shared" si="44"/>
        <v>58359.490029667984</v>
      </c>
    </row>
    <row r="21" spans="2:101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f t="shared" si="41"/>
        <v>7136.87</v>
      </c>
      <c r="V21" s="11">
        <f t="shared" si="42"/>
        <v>7398.49</v>
      </c>
      <c r="AB21" s="3">
        <v>8131</v>
      </c>
      <c r="AC21" s="3">
        <v>9047</v>
      </c>
      <c r="AD21" s="3">
        <v>10485</v>
      </c>
      <c r="AE21" s="3">
        <v>12893</v>
      </c>
      <c r="AF21" s="3">
        <v>16333</v>
      </c>
      <c r="AG21" s="3">
        <v>18464</v>
      </c>
      <c r="AH21" s="3">
        <v>17946</v>
      </c>
      <c r="AI21" s="3">
        <v>22912</v>
      </c>
      <c r="AJ21" s="3">
        <f t="shared" si="43"/>
        <v>26567</v>
      </c>
      <c r="AK21" s="3">
        <f>+AJ21*1.05</f>
        <v>27895.350000000002</v>
      </c>
      <c r="AL21" s="3">
        <f t="shared" ref="AL21:AR21" si="45">+AK21*1.05</f>
        <v>29290.117500000004</v>
      </c>
      <c r="AM21" s="3">
        <f t="shared" si="45"/>
        <v>30754.623375000006</v>
      </c>
      <c r="AN21" s="3">
        <f t="shared" si="45"/>
        <v>32292.354543750007</v>
      </c>
      <c r="AO21" s="3">
        <f t="shared" si="45"/>
        <v>33906.972270937506</v>
      </c>
      <c r="AP21" s="3">
        <f t="shared" si="45"/>
        <v>35602.320884484383</v>
      </c>
      <c r="AQ21" s="3">
        <f t="shared" si="45"/>
        <v>37382.436928708601</v>
      </c>
      <c r="AR21" s="3">
        <f t="shared" si="45"/>
        <v>39251.558775144033</v>
      </c>
    </row>
    <row r="22" spans="2:101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f t="shared" si="41"/>
        <v>3704.9100000000003</v>
      </c>
      <c r="V22" s="11">
        <f t="shared" si="42"/>
        <v>5248.88</v>
      </c>
      <c r="AB22" s="3">
        <v>5851</v>
      </c>
      <c r="AC22" s="3">
        <v>6136</v>
      </c>
      <c r="AD22" s="3">
        <v>6985</v>
      </c>
      <c r="AE22" s="3">
        <v>6872</v>
      </c>
      <c r="AF22" s="3">
        <v>8126</v>
      </c>
      <c r="AG22" s="3">
        <v>9551</v>
      </c>
      <c r="AH22" s="3">
        <v>11052</v>
      </c>
      <c r="AI22" s="3">
        <v>13510</v>
      </c>
      <c r="AJ22" s="3">
        <f t="shared" si="43"/>
        <v>15724</v>
      </c>
      <c r="AK22" s="3">
        <f>+AJ22*1.05</f>
        <v>16510.2</v>
      </c>
      <c r="AL22" s="3">
        <f t="shared" ref="AL22:AR22" si="46">+AK22*1.05</f>
        <v>17335.710000000003</v>
      </c>
      <c r="AM22" s="3">
        <f t="shared" si="46"/>
        <v>18202.495500000005</v>
      </c>
      <c r="AN22" s="3">
        <f t="shared" si="46"/>
        <v>19112.620275000005</v>
      </c>
      <c r="AO22" s="3">
        <f t="shared" si="46"/>
        <v>20068.251288750005</v>
      </c>
      <c r="AP22" s="3">
        <f t="shared" si="46"/>
        <v>21071.663853187507</v>
      </c>
      <c r="AQ22" s="3">
        <f t="shared" si="46"/>
        <v>22125.247045846882</v>
      </c>
      <c r="AR22" s="3">
        <f t="shared" si="46"/>
        <v>23231.509398139227</v>
      </c>
    </row>
    <row r="23" spans="2:101" s="3" customFormat="1" x14ac:dyDescent="0.2">
      <c r="B23" s="3" t="s">
        <v>26</v>
      </c>
      <c r="C23" s="11">
        <f t="shared" ref="C23" si="47">SUM(C20:C22)</f>
        <v>12022</v>
      </c>
      <c r="D23" s="11"/>
      <c r="E23" s="11"/>
      <c r="F23" s="11"/>
      <c r="G23" s="11">
        <f t="shared" ref="G23" si="48">SUM(G20:G22)</f>
        <v>14200</v>
      </c>
      <c r="H23" s="11">
        <f t="shared" ref="H23" si="49">SUM(H20:H22)</f>
        <v>13361</v>
      </c>
      <c r="I23" s="11">
        <f t="shared" ref="I23" si="50">SUM(I20:I22)</f>
        <v>13843</v>
      </c>
      <c r="J23" s="11">
        <f t="shared" ref="J23" si="51">SUM(J20:J22)</f>
        <v>15167</v>
      </c>
      <c r="K23" s="11">
        <f>SUM(K20:K22)</f>
        <v>14774</v>
      </c>
      <c r="L23" s="11">
        <f t="shared" ref="L23:O23" si="52">SUM(L20:L22)</f>
        <v>16292</v>
      </c>
      <c r="M23" s="11">
        <f t="shared" si="52"/>
        <v>16466</v>
      </c>
      <c r="N23" s="11">
        <f t="shared" si="52"/>
        <v>20452</v>
      </c>
      <c r="O23" s="11">
        <f t="shared" si="52"/>
        <v>18318</v>
      </c>
      <c r="P23" s="11">
        <f t="shared" ref="P23:Q23" si="53">SUM(P20:P22)</f>
        <v>20128</v>
      </c>
      <c r="Q23" s="11">
        <f t="shared" si="53"/>
        <v>20799</v>
      </c>
      <c r="R23" s="11">
        <f>SUM(R20:R22)</f>
        <v>22546</v>
      </c>
      <c r="S23" s="11">
        <f t="shared" ref="S23:V23" si="54">SUM(S20:S22)</f>
        <v>21760</v>
      </c>
      <c r="T23" s="11">
        <f>SUM(T20:T22)</f>
        <v>20850</v>
      </c>
      <c r="U23" s="11">
        <f t="shared" si="54"/>
        <v>21422.97</v>
      </c>
      <c r="V23" s="11">
        <f t="shared" si="54"/>
        <v>23222.38</v>
      </c>
      <c r="AB23" s="3">
        <f>SUM(AB20:AB22)</f>
        <v>23814</v>
      </c>
      <c r="AC23" s="3">
        <f t="shared" ref="AC23:AG23" si="55">SUM(AC20:AC22)</f>
        <v>27465</v>
      </c>
      <c r="AD23" s="3">
        <f t="shared" si="55"/>
        <v>31418</v>
      </c>
      <c r="AE23" s="3">
        <f t="shared" si="55"/>
        <v>36390</v>
      </c>
      <c r="AF23" s="3">
        <f t="shared" si="55"/>
        <v>45878</v>
      </c>
      <c r="AG23" s="3">
        <f t="shared" si="55"/>
        <v>54033</v>
      </c>
      <c r="AH23" s="3">
        <f>SUM(AH20:AH22)</f>
        <v>56571</v>
      </c>
      <c r="AI23" s="3">
        <f t="shared" ref="AI23:AK23" si="56">SUM(AI20:AI22)</f>
        <v>67984</v>
      </c>
      <c r="AJ23" s="3">
        <f t="shared" si="56"/>
        <v>81791</v>
      </c>
      <c r="AK23" s="3">
        <f t="shared" si="56"/>
        <v>85880.55</v>
      </c>
      <c r="AL23" s="3">
        <f t="shared" ref="AL23:AR23" si="57">SUM(AL20:AL22)</f>
        <v>90174.577500000014</v>
      </c>
      <c r="AM23" s="3">
        <f t="shared" si="57"/>
        <v>94683.306375000015</v>
      </c>
      <c r="AN23" s="3">
        <f t="shared" si="57"/>
        <v>99417.47169375002</v>
      </c>
      <c r="AO23" s="3">
        <f t="shared" si="57"/>
        <v>104388.34527843751</v>
      </c>
      <c r="AP23" s="3">
        <f t="shared" si="57"/>
        <v>109607.7625423594</v>
      </c>
      <c r="AQ23" s="3">
        <f t="shared" si="57"/>
        <v>115088.15066947739</v>
      </c>
      <c r="AR23" s="3">
        <f t="shared" si="57"/>
        <v>120842.55820295124</v>
      </c>
    </row>
    <row r="24" spans="2:101" s="3" customFormat="1" x14ac:dyDescent="0.2">
      <c r="B24" s="3" t="s">
        <v>27</v>
      </c>
      <c r="C24" s="11">
        <f t="shared" ref="C24" si="58">C19-C23</f>
        <v>8305</v>
      </c>
      <c r="D24" s="11"/>
      <c r="E24" s="11"/>
      <c r="F24" s="11"/>
      <c r="G24" s="11">
        <f t="shared" ref="G24" si="59">G19-G23</f>
        <v>7977</v>
      </c>
      <c r="H24" s="11">
        <f t="shared" ref="H24" si="60">H19-H23</f>
        <v>6383</v>
      </c>
      <c r="I24" s="11">
        <f t="shared" ref="I24" si="61">I19-I23</f>
        <v>11213</v>
      </c>
      <c r="J24" s="11">
        <f t="shared" ref="J24" si="62">J19-J23</f>
        <v>15651</v>
      </c>
      <c r="K24" s="11">
        <f t="shared" ref="K24:N24" si="63">K19-K23</f>
        <v>16437</v>
      </c>
      <c r="L24" s="11">
        <f t="shared" si="63"/>
        <v>19361</v>
      </c>
      <c r="M24" s="11">
        <f t="shared" si="63"/>
        <v>21031</v>
      </c>
      <c r="N24" s="11">
        <f t="shared" si="63"/>
        <v>21885</v>
      </c>
      <c r="O24" s="11">
        <f>O19-O23</f>
        <v>20094</v>
      </c>
      <c r="P24" s="11">
        <f t="shared" ref="P24:R24" si="64">P19-P23</f>
        <v>19453</v>
      </c>
      <c r="Q24" s="11">
        <f t="shared" si="64"/>
        <v>17135</v>
      </c>
      <c r="R24" s="11">
        <f t="shared" si="64"/>
        <v>18160</v>
      </c>
      <c r="S24" s="11">
        <f t="shared" ref="S24:V24" si="65">S19-S23</f>
        <v>17415</v>
      </c>
      <c r="T24" s="11">
        <f>T19-T23</f>
        <v>21838</v>
      </c>
      <c r="U24" s="11">
        <f t="shared" si="65"/>
        <v>18448.515499999994</v>
      </c>
      <c r="V24" s="11">
        <f t="shared" si="65"/>
        <v>20659.127999999993</v>
      </c>
      <c r="AB24" s="3">
        <f>AB19-AB23</f>
        <v>16496</v>
      </c>
      <c r="AC24" s="3">
        <f t="shared" ref="AC24:AG24" si="66">AC19-AC23</f>
        <v>19360</v>
      </c>
      <c r="AD24" s="3">
        <f t="shared" si="66"/>
        <v>23716</v>
      </c>
      <c r="AE24" s="3">
        <f t="shared" si="66"/>
        <v>28882</v>
      </c>
      <c r="AF24" s="3">
        <f t="shared" si="66"/>
        <v>31392</v>
      </c>
      <c r="AG24" s="3">
        <f t="shared" si="66"/>
        <v>35928</v>
      </c>
      <c r="AH24" s="3">
        <f>AH19-AH23</f>
        <v>41224</v>
      </c>
      <c r="AI24" s="3">
        <f t="shared" ref="AI24:AK24" si="67">AI19-AI23</f>
        <v>78714</v>
      </c>
      <c r="AJ24" s="3">
        <f t="shared" si="67"/>
        <v>74842</v>
      </c>
      <c r="AK24" s="3">
        <f t="shared" si="67"/>
        <v>88257.54280000001</v>
      </c>
      <c r="AL24" s="3">
        <f t="shared" ref="AL24:AR24" si="68">AL19-AL23</f>
        <v>104147.62094800003</v>
      </c>
      <c r="AM24" s="3">
        <f t="shared" si="68"/>
        <v>121310.90752228006</v>
      </c>
      <c r="AN24" s="3">
        <f t="shared" si="68"/>
        <v>142023.82273220684</v>
      </c>
      <c r="AO24" s="3">
        <f t="shared" si="68"/>
        <v>167167.23325358206</v>
      </c>
      <c r="AP24" s="3">
        <f t="shared" si="68"/>
        <v>191529.00562232599</v>
      </c>
      <c r="AQ24" s="3">
        <f t="shared" si="68"/>
        <v>219718.25522998968</v>
      </c>
      <c r="AR24" s="3">
        <f t="shared" si="68"/>
        <v>252379.120351102</v>
      </c>
    </row>
    <row r="25" spans="2:101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f t="shared" ref="U25:V25" si="69">AVERAGE(Q25:T25)</f>
        <v>-265</v>
      </c>
      <c r="V25" s="11">
        <f t="shared" si="69"/>
        <v>-105.75</v>
      </c>
      <c r="AB25" s="3">
        <v>763</v>
      </c>
      <c r="AC25" s="3">
        <v>291</v>
      </c>
      <c r="AD25" s="3">
        <v>434</v>
      </c>
      <c r="AE25" s="3">
        <v>1047</v>
      </c>
      <c r="AF25" s="3">
        <v>8592</v>
      </c>
      <c r="AG25" s="3">
        <v>5394</v>
      </c>
      <c r="AH25" s="3">
        <v>6858</v>
      </c>
      <c r="AI25" s="3">
        <v>12020</v>
      </c>
      <c r="AJ25" s="3">
        <f t="shared" ref="AJ25:AJ27" si="70">SUM(O25:R25)</f>
        <v>-3514</v>
      </c>
      <c r="AK25" s="3">
        <f>+AJ43*$AU$34</f>
        <v>1295.53</v>
      </c>
      <c r="AL25" s="3">
        <f t="shared" ref="AL25:AR25" si="71">+AK43*$AU$34</f>
        <v>2029.86519696</v>
      </c>
      <c r="AM25" s="3">
        <f t="shared" si="71"/>
        <v>2900.5205833486725</v>
      </c>
      <c r="AN25" s="3">
        <f t="shared" si="71"/>
        <v>3919.0542938148278</v>
      </c>
      <c r="AO25" s="3">
        <f t="shared" si="71"/>
        <v>5115.7858854282058</v>
      </c>
      <c r="AP25" s="3">
        <f t="shared" si="71"/>
        <v>6528.5066423680892</v>
      </c>
      <c r="AQ25" s="3">
        <f t="shared" si="71"/>
        <v>8152.5782429385808</v>
      </c>
      <c r="AR25" s="3">
        <f t="shared" si="71"/>
        <v>10021.119077416592</v>
      </c>
    </row>
    <row r="26" spans="2:101" s="3" customFormat="1" x14ac:dyDescent="0.2">
      <c r="B26" s="3" t="s">
        <v>29</v>
      </c>
      <c r="C26" s="11">
        <f t="shared" ref="C26" si="72">C24+C25</f>
        <v>9843</v>
      </c>
      <c r="D26" s="11"/>
      <c r="E26" s="11"/>
      <c r="F26" s="11"/>
      <c r="G26" s="11">
        <f t="shared" ref="G26" si="73">G24+G25</f>
        <v>7757</v>
      </c>
      <c r="H26" s="11">
        <f t="shared" ref="H26" si="74">H24+H25</f>
        <v>8277</v>
      </c>
      <c r="I26" s="11">
        <f t="shared" ref="I26" si="75">I24+I25</f>
        <v>13359</v>
      </c>
      <c r="J26" s="11">
        <f t="shared" ref="J26" si="76">J24+J25</f>
        <v>18689</v>
      </c>
      <c r="K26" s="11">
        <f>K24+K25</f>
        <v>21283</v>
      </c>
      <c r="L26" s="11">
        <f t="shared" ref="L26:O26" si="77">L24+L25</f>
        <v>21625</v>
      </c>
      <c r="M26" s="11">
        <f t="shared" si="77"/>
        <v>23064</v>
      </c>
      <c r="N26" s="11">
        <f t="shared" si="77"/>
        <v>24402</v>
      </c>
      <c r="O26" s="11">
        <f t="shared" si="77"/>
        <v>18934</v>
      </c>
      <c r="P26" s="11">
        <f t="shared" ref="P26:V26" si="78">P24+P25</f>
        <v>19014</v>
      </c>
      <c r="Q26" s="11">
        <f t="shared" si="78"/>
        <v>16233</v>
      </c>
      <c r="R26" s="11">
        <f t="shared" si="78"/>
        <v>17147</v>
      </c>
      <c r="S26" s="11">
        <f t="shared" si="78"/>
        <v>18205</v>
      </c>
      <c r="T26" s="11">
        <f t="shared" si="78"/>
        <v>21903</v>
      </c>
      <c r="U26" s="11">
        <f t="shared" si="78"/>
        <v>18183.515499999994</v>
      </c>
      <c r="V26" s="11">
        <f t="shared" si="78"/>
        <v>20553.377999999993</v>
      </c>
      <c r="AB26" s="3">
        <f t="shared" ref="AB26:AG26" si="79">+AB24+AB25</f>
        <v>17259</v>
      </c>
      <c r="AC26" s="3">
        <f t="shared" si="79"/>
        <v>19651</v>
      </c>
      <c r="AD26" s="3">
        <f t="shared" si="79"/>
        <v>24150</v>
      </c>
      <c r="AE26" s="3">
        <f t="shared" si="79"/>
        <v>29929</v>
      </c>
      <c r="AF26" s="3">
        <f t="shared" si="79"/>
        <v>39984</v>
      </c>
      <c r="AG26" s="3">
        <f t="shared" si="79"/>
        <v>41322</v>
      </c>
      <c r="AH26" s="3">
        <f>AH24+AH25</f>
        <v>48082</v>
      </c>
      <c r="AI26" s="3">
        <f t="shared" ref="AI26:AK26" si="80">AI24+AI25</f>
        <v>90734</v>
      </c>
      <c r="AJ26" s="3">
        <f t="shared" si="80"/>
        <v>71328</v>
      </c>
      <c r="AK26" s="3">
        <f t="shared" si="80"/>
        <v>89553.072800000009</v>
      </c>
      <c r="AL26" s="3">
        <f t="shared" ref="AL26:AR26" si="81">AL24+AL25</f>
        <v>106177.48614496003</v>
      </c>
      <c r="AM26" s="3">
        <f t="shared" si="81"/>
        <v>124211.42810562873</v>
      </c>
      <c r="AN26" s="3">
        <f t="shared" si="81"/>
        <v>145942.87702602166</v>
      </c>
      <c r="AO26" s="3">
        <f t="shared" si="81"/>
        <v>172283.01913901026</v>
      </c>
      <c r="AP26" s="3">
        <f t="shared" si="81"/>
        <v>198057.51226469409</v>
      </c>
      <c r="AQ26" s="3">
        <f t="shared" si="81"/>
        <v>227870.83347292827</v>
      </c>
      <c r="AR26" s="3">
        <f t="shared" si="81"/>
        <v>262400.23942851857</v>
      </c>
    </row>
    <row r="27" spans="2:101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f t="shared" ref="U27:V27" si="82">U26*0.2</f>
        <v>3636.7030999999988</v>
      </c>
      <c r="V27" s="11">
        <f t="shared" si="82"/>
        <v>4110.6755999999987</v>
      </c>
      <c r="AB27" s="3">
        <v>3639</v>
      </c>
      <c r="AC27" s="3">
        <v>3303</v>
      </c>
      <c r="AD27" s="3">
        <v>4672</v>
      </c>
      <c r="AE27" s="3">
        <v>14531</v>
      </c>
      <c r="AF27" s="3">
        <v>4177</v>
      </c>
      <c r="AG27" s="3">
        <v>5282</v>
      </c>
      <c r="AH27" s="3">
        <v>7813</v>
      </c>
      <c r="AI27" s="3">
        <v>14701</v>
      </c>
      <c r="AJ27" s="3">
        <f t="shared" si="70"/>
        <v>11356</v>
      </c>
      <c r="AK27" s="3">
        <f>+AK26*0.18</f>
        <v>16119.553104000001</v>
      </c>
      <c r="AL27" s="3">
        <f t="shared" ref="AL27:AR27" si="83">+AL26*0.18</f>
        <v>19111.947506092805</v>
      </c>
      <c r="AM27" s="3">
        <f t="shared" si="83"/>
        <v>22358.057059013172</v>
      </c>
      <c r="AN27" s="3">
        <f t="shared" si="83"/>
        <v>26269.717864683898</v>
      </c>
      <c r="AO27" s="3">
        <f t="shared" si="83"/>
        <v>31010.943445021843</v>
      </c>
      <c r="AP27" s="3">
        <f t="shared" si="83"/>
        <v>35650.352207644937</v>
      </c>
      <c r="AQ27" s="3">
        <f t="shared" si="83"/>
        <v>41016.750025127083</v>
      </c>
      <c r="AR27" s="3">
        <f t="shared" si="83"/>
        <v>47232.043097133341</v>
      </c>
    </row>
    <row r="28" spans="2:101" s="3" customFormat="1" x14ac:dyDescent="0.2">
      <c r="B28" s="3" t="s">
        <v>31</v>
      </c>
      <c r="C28" s="11">
        <f t="shared" ref="C28" si="84">C26-C27</f>
        <v>8354</v>
      </c>
      <c r="D28" s="11"/>
      <c r="E28" s="11"/>
      <c r="F28" s="11"/>
      <c r="G28" s="11">
        <f t="shared" ref="G28" si="85">G26-G27</f>
        <v>6836</v>
      </c>
      <c r="H28" s="11">
        <f t="shared" ref="H28" si="86">H26-H27</f>
        <v>6959</v>
      </c>
      <c r="I28" s="11">
        <f t="shared" ref="I28" si="87">I26-I27</f>
        <v>11247</v>
      </c>
      <c r="J28" s="11">
        <f t="shared" ref="J28" si="88">J26-J27</f>
        <v>15227</v>
      </c>
      <c r="K28" s="11">
        <f>K26-K27</f>
        <v>17930</v>
      </c>
      <c r="L28" s="11">
        <f t="shared" ref="L28:O28" si="89">L26-L27</f>
        <v>18165</v>
      </c>
      <c r="M28" s="11">
        <f t="shared" si="89"/>
        <v>18936</v>
      </c>
      <c r="N28" s="11">
        <f t="shared" si="89"/>
        <v>20642</v>
      </c>
      <c r="O28" s="11">
        <f t="shared" si="89"/>
        <v>16436</v>
      </c>
      <c r="P28" s="11">
        <f t="shared" ref="P28:V28" si="90">P26-P27</f>
        <v>16002</v>
      </c>
      <c r="Q28" s="11">
        <f t="shared" si="90"/>
        <v>13910</v>
      </c>
      <c r="R28" s="11">
        <f t="shared" si="90"/>
        <v>13624</v>
      </c>
      <c r="S28" s="11">
        <f t="shared" si="90"/>
        <v>15051</v>
      </c>
      <c r="T28" s="11">
        <f t="shared" si="90"/>
        <v>18368</v>
      </c>
      <c r="U28" s="11">
        <f t="shared" si="90"/>
        <v>14546.812399999995</v>
      </c>
      <c r="V28" s="11">
        <f t="shared" si="90"/>
        <v>16442.702399999995</v>
      </c>
      <c r="AB28" s="3">
        <f t="shared" ref="AB28:AG28" si="91">+AB26-AB27</f>
        <v>13620</v>
      </c>
      <c r="AC28" s="3">
        <f t="shared" si="91"/>
        <v>16348</v>
      </c>
      <c r="AD28" s="3">
        <f t="shared" si="91"/>
        <v>19478</v>
      </c>
      <c r="AE28" s="3">
        <f t="shared" si="91"/>
        <v>15398</v>
      </c>
      <c r="AF28" s="3">
        <f t="shared" si="91"/>
        <v>35807</v>
      </c>
      <c r="AG28" s="3">
        <f t="shared" si="91"/>
        <v>36040</v>
      </c>
      <c r="AH28" s="3">
        <f>AH26-AH27</f>
        <v>40269</v>
      </c>
      <c r="AI28" s="3">
        <f t="shared" ref="AI28:AK28" si="92">AI26-AI27</f>
        <v>76033</v>
      </c>
      <c r="AJ28" s="3">
        <f t="shared" si="92"/>
        <v>59972</v>
      </c>
      <c r="AK28" s="3">
        <f t="shared" si="92"/>
        <v>73433.519696000003</v>
      </c>
      <c r="AL28" s="3">
        <f t="shared" ref="AL28:AR28" si="93">AL26-AL27</f>
        <v>87065.53863886722</v>
      </c>
      <c r="AM28" s="3">
        <f t="shared" si="93"/>
        <v>101853.37104661556</v>
      </c>
      <c r="AN28" s="3">
        <f t="shared" si="93"/>
        <v>119673.15916133775</v>
      </c>
      <c r="AO28" s="3">
        <f t="shared" si="93"/>
        <v>141272.07569398842</v>
      </c>
      <c r="AP28" s="3">
        <f t="shared" si="93"/>
        <v>162407.16005704916</v>
      </c>
      <c r="AQ28" s="3">
        <f t="shared" si="93"/>
        <v>186854.08344780118</v>
      </c>
      <c r="AR28" s="3">
        <f t="shared" si="93"/>
        <v>215168.19633138523</v>
      </c>
      <c r="AS28" s="3">
        <f>+AR28*(1+$AU$32)</f>
        <v>213016.51436807137</v>
      </c>
      <c r="AT28" s="3">
        <f t="shared" ref="AT28:CW28" si="94">+AS28*(1+$AU$32)</f>
        <v>210886.34922439064</v>
      </c>
      <c r="AU28" s="3">
        <f t="shared" si="94"/>
        <v>208777.48573214674</v>
      </c>
      <c r="AV28" s="3">
        <f t="shared" si="94"/>
        <v>206689.71087482528</v>
      </c>
      <c r="AW28" s="3">
        <f t="shared" si="94"/>
        <v>204622.81376607702</v>
      </c>
      <c r="AX28" s="3">
        <f t="shared" si="94"/>
        <v>202576.58562841624</v>
      </c>
      <c r="AY28" s="3">
        <f t="shared" si="94"/>
        <v>200550.81977213209</v>
      </c>
      <c r="AZ28" s="3">
        <f t="shared" si="94"/>
        <v>198545.31157441076</v>
      </c>
      <c r="BA28" s="3">
        <f t="shared" si="94"/>
        <v>196559.85845866665</v>
      </c>
      <c r="BB28" s="3">
        <f t="shared" si="94"/>
        <v>194594.25987407999</v>
      </c>
      <c r="BC28" s="3">
        <f t="shared" si="94"/>
        <v>192648.31727533918</v>
      </c>
      <c r="BD28" s="3">
        <f t="shared" si="94"/>
        <v>190721.8341025858</v>
      </c>
      <c r="BE28" s="3">
        <f t="shared" si="94"/>
        <v>188814.61576155992</v>
      </c>
      <c r="BF28" s="3">
        <f t="shared" si="94"/>
        <v>186926.46960394431</v>
      </c>
      <c r="BG28" s="3">
        <f t="shared" si="94"/>
        <v>185057.20490790487</v>
      </c>
      <c r="BH28" s="3">
        <f t="shared" si="94"/>
        <v>183206.63285882582</v>
      </c>
      <c r="BI28" s="3">
        <f t="shared" si="94"/>
        <v>181374.56653023756</v>
      </c>
      <c r="BJ28" s="3">
        <f t="shared" si="94"/>
        <v>179560.82086493517</v>
      </c>
      <c r="BK28" s="3">
        <f t="shared" si="94"/>
        <v>177765.21265628582</v>
      </c>
      <c r="BL28" s="3">
        <f t="shared" si="94"/>
        <v>175987.56052972295</v>
      </c>
      <c r="BM28" s="3">
        <f t="shared" si="94"/>
        <v>174227.68492442573</v>
      </c>
      <c r="BN28" s="3">
        <f t="shared" si="94"/>
        <v>172485.40807518148</v>
      </c>
      <c r="BO28" s="3">
        <f t="shared" si="94"/>
        <v>170760.55399442965</v>
      </c>
      <c r="BP28" s="3">
        <f t="shared" si="94"/>
        <v>169052.94845448536</v>
      </c>
      <c r="BQ28" s="3">
        <f t="shared" si="94"/>
        <v>167362.41896994051</v>
      </c>
      <c r="BR28" s="3">
        <f t="shared" si="94"/>
        <v>165688.79478024109</v>
      </c>
      <c r="BS28" s="3">
        <f t="shared" si="94"/>
        <v>164031.90683243869</v>
      </c>
      <c r="BT28" s="3">
        <f t="shared" si="94"/>
        <v>162391.58776411432</v>
      </c>
      <c r="BU28" s="3">
        <f t="shared" si="94"/>
        <v>160767.67188647317</v>
      </c>
      <c r="BV28" s="3">
        <f t="shared" si="94"/>
        <v>159159.99516760843</v>
      </c>
      <c r="BW28" s="3">
        <f t="shared" si="94"/>
        <v>157568.39521593234</v>
      </c>
      <c r="BX28" s="3">
        <f t="shared" si="94"/>
        <v>155992.711263773</v>
      </c>
      <c r="BY28" s="3">
        <f t="shared" si="94"/>
        <v>154432.78415113527</v>
      </c>
      <c r="BZ28" s="3">
        <f t="shared" si="94"/>
        <v>152888.45630962393</v>
      </c>
      <c r="CA28" s="3">
        <f t="shared" si="94"/>
        <v>151359.57174652768</v>
      </c>
      <c r="CB28" s="3">
        <f t="shared" si="94"/>
        <v>149845.97602906241</v>
      </c>
      <c r="CC28" s="3">
        <f t="shared" si="94"/>
        <v>148347.51626877178</v>
      </c>
      <c r="CD28" s="3">
        <f t="shared" si="94"/>
        <v>146864.04110608407</v>
      </c>
      <c r="CE28" s="3">
        <f t="shared" si="94"/>
        <v>145395.40069502321</v>
      </c>
      <c r="CF28" s="3">
        <f t="shared" si="94"/>
        <v>143941.44668807299</v>
      </c>
      <c r="CG28" s="3">
        <f t="shared" si="94"/>
        <v>142502.03222119226</v>
      </c>
      <c r="CH28" s="3">
        <f t="shared" si="94"/>
        <v>141077.01189898033</v>
      </c>
      <c r="CI28" s="3">
        <f t="shared" si="94"/>
        <v>139666.24177999052</v>
      </c>
      <c r="CJ28" s="3">
        <f t="shared" si="94"/>
        <v>138269.57936219062</v>
      </c>
      <c r="CK28" s="3">
        <f t="shared" si="94"/>
        <v>136886.88356856871</v>
      </c>
      <c r="CL28" s="3">
        <f t="shared" si="94"/>
        <v>135518.01473288302</v>
      </c>
      <c r="CM28" s="3">
        <f t="shared" si="94"/>
        <v>134162.8345855542</v>
      </c>
      <c r="CN28" s="3">
        <f t="shared" si="94"/>
        <v>132821.20623969866</v>
      </c>
      <c r="CO28" s="3">
        <f t="shared" si="94"/>
        <v>131492.99417730168</v>
      </c>
      <c r="CP28" s="3">
        <f t="shared" si="94"/>
        <v>130178.06423552865</v>
      </c>
      <c r="CQ28" s="3">
        <f t="shared" si="94"/>
        <v>128876.28359317337</v>
      </c>
      <c r="CR28" s="3">
        <f t="shared" si="94"/>
        <v>127587.52075724164</v>
      </c>
      <c r="CS28" s="3">
        <f t="shared" si="94"/>
        <v>126311.64554966922</v>
      </c>
      <c r="CT28" s="3">
        <f t="shared" si="94"/>
        <v>125048.52909417253</v>
      </c>
      <c r="CU28" s="3">
        <f t="shared" si="94"/>
        <v>123798.0438032308</v>
      </c>
      <c r="CV28" s="3">
        <f t="shared" si="94"/>
        <v>122560.0633651985</v>
      </c>
      <c r="CW28" s="3">
        <f t="shared" si="94"/>
        <v>121334.4627315465</v>
      </c>
    </row>
    <row r="29" spans="2:101" s="7" customFormat="1" x14ac:dyDescent="0.2">
      <c r="B29" s="9" t="s">
        <v>32</v>
      </c>
      <c r="C29" s="14">
        <f t="shared" ref="C29" si="95">C28/C30</f>
        <v>11.919318455824756</v>
      </c>
      <c r="D29" s="14"/>
      <c r="E29" s="14"/>
      <c r="F29" s="14"/>
      <c r="G29" s="14">
        <f t="shared" ref="G29" si="96">G28/G30</f>
        <v>9.8748026411774639</v>
      </c>
      <c r="H29" s="14">
        <f t="shared" ref="H29" si="97">H28/H30</f>
        <v>10.129194904399265</v>
      </c>
      <c r="I29" s="14">
        <f t="shared" ref="I29" si="98">I28/I30</f>
        <v>16.398605528022852</v>
      </c>
      <c r="J29" s="14">
        <f t="shared" ref="J29" si="99">J28/J30</f>
        <v>22.295301836540162</v>
      </c>
      <c r="K29" s="14">
        <f t="shared" ref="K29:N29" si="100">K28/K30</f>
        <v>26.287585896482916</v>
      </c>
      <c r="L29" s="14">
        <f t="shared" si="100"/>
        <v>1.3364479105356091</v>
      </c>
      <c r="M29" s="14">
        <f t="shared" si="100"/>
        <v>27.990344690984287</v>
      </c>
      <c r="N29" s="14">
        <f t="shared" si="100"/>
        <v>30.69474329100823</v>
      </c>
      <c r="O29" s="14">
        <f>O28/O30</f>
        <v>24.621339792764896</v>
      </c>
      <c r="P29" s="14">
        <f t="shared" ref="P29:V29" si="101">P28/P30</f>
        <v>1.2087015635622025</v>
      </c>
      <c r="Q29" s="14">
        <f t="shared" si="101"/>
        <v>1.0620752844162786</v>
      </c>
      <c r="R29" s="14">
        <f t="shared" si="101"/>
        <v>1.0522901058160192</v>
      </c>
      <c r="S29" s="14">
        <f t="shared" si="101"/>
        <v>1.1737502924432659</v>
      </c>
      <c r="T29" s="14">
        <f t="shared" si="101"/>
        <v>1.4544302795154012</v>
      </c>
      <c r="U29" s="14">
        <f t="shared" si="101"/>
        <v>1.1518578193047744</v>
      </c>
      <c r="V29" s="14">
        <f t="shared" si="101"/>
        <v>1.3019797608678434</v>
      </c>
      <c r="AH29" s="17">
        <f>AH28/AH30</f>
        <v>58.613331625494155</v>
      </c>
      <c r="AI29" s="17">
        <f>AI28/AI30</f>
        <v>112.19701508394893</v>
      </c>
      <c r="AJ29" s="17">
        <f>AJ28/AJ30</f>
        <v>4.5799964361174039</v>
      </c>
      <c r="AK29" s="17">
        <f>AK28/AK30</f>
        <v>5.6080380594150139</v>
      </c>
      <c r="AL29" s="17">
        <f t="shared" ref="AL29:AR29" si="102">AL28/AL30</f>
        <v>6.6491005248224839</v>
      </c>
      <c r="AM29" s="17">
        <f t="shared" si="102"/>
        <v>7.778431207897734</v>
      </c>
      <c r="AN29" s="17">
        <f t="shared" si="102"/>
        <v>9.1393090518548288</v>
      </c>
      <c r="AO29" s="17">
        <f t="shared" si="102"/>
        <v>10.788794824274246</v>
      </c>
      <c r="AP29" s="17">
        <f t="shared" si="102"/>
        <v>12.402858238198393</v>
      </c>
      <c r="AQ29" s="17">
        <f t="shared" si="102"/>
        <v>14.269843197907582</v>
      </c>
      <c r="AR29" s="17">
        <f t="shared" si="102"/>
        <v>16.432161214626063</v>
      </c>
    </row>
    <row r="30" spans="2:101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f t="shared" ref="U30:V30" si="103">T30</f>
        <v>12629</v>
      </c>
      <c r="V30" s="11">
        <f t="shared" si="103"/>
        <v>12629</v>
      </c>
      <c r="AC30" s="3">
        <v>687.34799999999996</v>
      </c>
      <c r="AD30" s="3">
        <v>691.29300000000001</v>
      </c>
      <c r="AH30" s="3">
        <v>687.02800000000002</v>
      </c>
      <c r="AI30" s="3">
        <v>677.67399999999998</v>
      </c>
      <c r="AJ30" s="3">
        <f>AVERAGE(P30:R30)</f>
        <v>13094.333333333334</v>
      </c>
      <c r="AK30" s="3">
        <f>+AJ30</f>
        <v>13094.333333333334</v>
      </c>
      <c r="AL30" s="3">
        <f t="shared" ref="AL30:AR30" si="104">+AK30</f>
        <v>13094.333333333334</v>
      </c>
      <c r="AM30" s="3">
        <f t="shared" si="104"/>
        <v>13094.333333333334</v>
      </c>
      <c r="AN30" s="3">
        <f t="shared" si="104"/>
        <v>13094.333333333334</v>
      </c>
      <c r="AO30" s="3">
        <f t="shared" si="104"/>
        <v>13094.333333333334</v>
      </c>
      <c r="AP30" s="3">
        <f t="shared" si="104"/>
        <v>13094.333333333334</v>
      </c>
      <c r="AQ30" s="3">
        <f t="shared" si="104"/>
        <v>13094.333333333334</v>
      </c>
      <c r="AR30" s="3">
        <f t="shared" si="104"/>
        <v>13094.333333333334</v>
      </c>
    </row>
    <row r="32" spans="2:101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5">K16/G16-1</f>
        <v>0.34391020189994892</v>
      </c>
      <c r="L32" s="16">
        <f t="shared" si="105"/>
        <v>0.61579235971486024</v>
      </c>
      <c r="M32" s="16">
        <f t="shared" ref="M32" si="106">M16/I16-1</f>
        <v>0.41030472353973102</v>
      </c>
      <c r="N32" s="16">
        <f t="shared" ref="N32" si="107">N16/J16-1</f>
        <v>0.32386024113325607</v>
      </c>
      <c r="O32" s="16">
        <f>O16/K16-1</f>
        <v>0.22954405756228069</v>
      </c>
      <c r="P32" s="16">
        <f t="shared" ref="P32:U32" si="108">P16/L16-1</f>
        <v>0.12613122171945701</v>
      </c>
      <c r="Q32" s="16">
        <f t="shared" si="108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8"/>
        <v>7.0589079428858392E-2</v>
      </c>
      <c r="U32" s="16">
        <f t="shared" si="108"/>
        <v>4.9233051583396081E-2</v>
      </c>
      <c r="V32" s="16">
        <f>V16/R16-1</f>
        <v>4.9134231011992435E-2</v>
      </c>
      <c r="AA32" s="18">
        <f t="shared" ref="AA32:AJ32" si="109">AA16/Z16-1</f>
        <v>0.2059123786355046</v>
      </c>
      <c r="AB32" s="18">
        <f t="shared" si="109"/>
        <v>0.18880023055170292</v>
      </c>
      <c r="AC32" s="18">
        <f t="shared" si="109"/>
        <v>0.13617975485219924</v>
      </c>
      <c r="AD32" s="18">
        <f t="shared" si="109"/>
        <v>0.20380322447292265</v>
      </c>
      <c r="AE32" s="18">
        <f t="shared" si="109"/>
        <v>0.22801090038993266</v>
      </c>
      <c r="AF32" s="18">
        <f t="shared" si="109"/>
        <v>0.23421586757475987</v>
      </c>
      <c r="AG32" s="18">
        <f t="shared" si="109"/>
        <v>0.18300089899794614</v>
      </c>
      <c r="AH32" s="18">
        <f t="shared" si="109"/>
        <v>0.12770532012826141</v>
      </c>
      <c r="AI32" s="18">
        <f t="shared" si="109"/>
        <v>0.41150076427049154</v>
      </c>
      <c r="AJ32" s="18">
        <f t="shared" si="109"/>
        <v>9.7808156437157789E-2</v>
      </c>
      <c r="AK32" s="18">
        <f t="shared" ref="AK32:AR32" si="110">AK16/AJ16-1</f>
        <v>9.9438826740584574E-2</v>
      </c>
      <c r="AL32" s="18">
        <f t="shared" si="110"/>
        <v>0.11590861782999839</v>
      </c>
      <c r="AM32" s="18">
        <f t="shared" si="110"/>
        <v>0.11152619526934493</v>
      </c>
      <c r="AN32" s="18">
        <f t="shared" si="110"/>
        <v>0.11781371393947904</v>
      </c>
      <c r="AO32" s="18">
        <f t="shared" si="110"/>
        <v>0.12472714817761998</v>
      </c>
      <c r="AP32" s="18">
        <f t="shared" si="110"/>
        <v>0.10893235849757321</v>
      </c>
      <c r="AQ32" s="18">
        <f t="shared" si="110"/>
        <v>0.11180845813012263</v>
      </c>
      <c r="AR32" s="18">
        <f t="shared" si="110"/>
        <v>0.11473876239429304</v>
      </c>
      <c r="AT32" s="18" t="s">
        <v>72</v>
      </c>
      <c r="AU32" s="18">
        <v>-0.01</v>
      </c>
    </row>
    <row r="33" spans="2:47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/>
      <c r="V33" s="16"/>
      <c r="AJ33" s="18">
        <v>0.14000000000000001</v>
      </c>
      <c r="AT33" s="18" t="s">
        <v>73</v>
      </c>
      <c r="AU33" s="18">
        <v>0.08</v>
      </c>
    </row>
    <row r="34" spans="2:47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11">+K14/G14-1</f>
        <v>0.30107746306423966</v>
      </c>
      <c r="L34" s="15">
        <f t="shared" ref="L34:N34" si="112">+L14/H14-1</f>
        <v>0.68136404146535945</v>
      </c>
      <c r="M34" s="15">
        <f t="shared" si="112"/>
        <v>0.43997266307236682</v>
      </c>
      <c r="N34" s="15">
        <f t="shared" si="112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3">+S14/O14-1</f>
        <v>1.8703619566863505E-2</v>
      </c>
      <c r="T34" s="15">
        <f t="shared" si="113"/>
        <v>4.7654157143208309E-2</v>
      </c>
      <c r="U34" s="15">
        <f t="shared" si="113"/>
        <v>3.0000000000000027E-2</v>
      </c>
      <c r="V34" s="15">
        <f t="shared" si="113"/>
        <v>3.0000000000000027E-2</v>
      </c>
      <c r="AF34" s="5">
        <f t="shared" ref="AF34:AJ34" si="114">+AF14/AE14-1</f>
        <v>0.22181318130380601</v>
      </c>
      <c r="AG34" s="5">
        <f t="shared" si="114"/>
        <v>0.15028840742824978</v>
      </c>
      <c r="AH34" s="5">
        <f t="shared" si="114"/>
        <v>6.0612546501554343E-2</v>
      </c>
      <c r="AI34" s="5">
        <f t="shared" si="114"/>
        <v>0.43136783840402826</v>
      </c>
      <c r="AJ34" s="5">
        <f t="shared" si="114"/>
        <v>9.0627118985438182E-2</v>
      </c>
      <c r="AK34" s="5">
        <f>+AK14/AJ14-1</f>
        <v>0.10000000000000009</v>
      </c>
      <c r="AL34" s="15">
        <f t="shared" ref="AL34:AR34" si="115">+AL14/AK14-1</f>
        <v>0.10000000000000009</v>
      </c>
      <c r="AM34" s="15">
        <f t="shared" si="115"/>
        <v>0.10000000000000009</v>
      </c>
      <c r="AN34" s="15">
        <f t="shared" si="115"/>
        <v>0.10000000000000009</v>
      </c>
      <c r="AO34" s="15">
        <f t="shared" si="115"/>
        <v>0.10000000000000009</v>
      </c>
      <c r="AP34" s="15">
        <f t="shared" si="115"/>
        <v>0.10000000000000009</v>
      </c>
      <c r="AQ34" s="15">
        <f t="shared" si="115"/>
        <v>0.10000000000000009</v>
      </c>
      <c r="AR34" s="15">
        <f t="shared" si="115"/>
        <v>0.10000000000000009</v>
      </c>
      <c r="AT34" s="5" t="s">
        <v>74</v>
      </c>
      <c r="AU34" s="5">
        <v>0.01</v>
      </c>
    </row>
    <row r="35" spans="2:47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6">+K13/G13-1</f>
        <v>0.48712233779098568</v>
      </c>
      <c r="L35" s="15">
        <f t="shared" ref="L35:Q35" si="117">+L13/H13-1</f>
        <v>0.83683105981112282</v>
      </c>
      <c r="M35" s="15">
        <f t="shared" si="117"/>
        <v>0.4304149295215407</v>
      </c>
      <c r="N35" s="15">
        <f t="shared" si="117"/>
        <v>0.25388525780682647</v>
      </c>
      <c r="O35" s="15">
        <f t="shared" si="117"/>
        <v>0.143880099916736</v>
      </c>
      <c r="P35" s="15">
        <f t="shared" si="117"/>
        <v>4.8271922307911996E-2</v>
      </c>
      <c r="Q35" s="15">
        <f t="shared" si="117"/>
        <v>-1.8598195697432374E-2</v>
      </c>
      <c r="R35" s="15">
        <f>+R13/N13-1</f>
        <v>-7.7609174099386058E-2</v>
      </c>
      <c r="S35" s="15">
        <f t="shared" ref="S35:V35" si="118">+S13/O13-1</f>
        <v>-2.5622361333527466E-2</v>
      </c>
      <c r="T35" s="15">
        <f t="shared" si="118"/>
        <v>4.4277929155313256E-2</v>
      </c>
      <c r="U35" s="15">
        <f t="shared" si="118"/>
        <v>3.0000000000000027E-2</v>
      </c>
      <c r="V35" s="15">
        <f t="shared" si="118"/>
        <v>3.0000000000000027E-2</v>
      </c>
      <c r="AF35" s="5">
        <f t="shared" ref="AF35:AI35" si="119">+AF13/AE13-1</f>
        <v>0.36871165644171788</v>
      </c>
      <c r="AG35" s="5">
        <f t="shared" si="119"/>
        <v>0.35804571940833707</v>
      </c>
      <c r="AH35" s="5">
        <f t="shared" si="119"/>
        <v>0.30516865799722748</v>
      </c>
      <c r="AI35" s="5">
        <f t="shared" si="119"/>
        <v>0.45888124620675708</v>
      </c>
      <c r="AJ35" s="5">
        <f>+AJ13/AI13-1</f>
        <v>1.3797885248743258E-2</v>
      </c>
      <c r="AK35" s="5">
        <f>+AK13/AJ13-1</f>
        <v>5.0000000000000044E-2</v>
      </c>
      <c r="AL35" s="15">
        <f t="shared" ref="AL35:AR35" si="120">+AL13/AK13-1</f>
        <v>5.0000000000000044E-2</v>
      </c>
      <c r="AM35" s="15">
        <f t="shared" si="120"/>
        <v>5.0000000000000044E-2</v>
      </c>
      <c r="AN35" s="15">
        <f t="shared" si="120"/>
        <v>5.0000000000000044E-2</v>
      </c>
      <c r="AO35" s="15">
        <f t="shared" si="120"/>
        <v>5.0000000000000044E-2</v>
      </c>
      <c r="AP35" s="15">
        <f t="shared" si="120"/>
        <v>5.0000000000000044E-2</v>
      </c>
      <c r="AQ35" s="15">
        <f t="shared" si="120"/>
        <v>5.0000000000000044E-2</v>
      </c>
      <c r="AR35" s="15">
        <f t="shared" si="120"/>
        <v>5.0000000000000044E-2</v>
      </c>
      <c r="AT35" s="5" t="s">
        <v>75</v>
      </c>
      <c r="AU35" s="3">
        <f>NPV(AU33,AK28:CW28)+Main!L5-Main!L6</f>
        <v>2140839.8680530442</v>
      </c>
    </row>
    <row r="36" spans="2:47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1">K15/G15-1</f>
        <v>0.33980836693020566</v>
      </c>
      <c r="L36" s="15">
        <f t="shared" ref="L36" si="122">L15/H15-1</f>
        <v>0.63090508988025484</v>
      </c>
      <c r="M36" s="15">
        <f t="shared" ref="M36" si="123">M15/I15-1</f>
        <v>0.40661921875367013</v>
      </c>
      <c r="N36" s="15">
        <f t="shared" ref="N36" si="124">N15/J15-1</f>
        <v>0.31257919921320898</v>
      </c>
      <c r="O36" s="15">
        <f>O15/K15-1</f>
        <v>0.20114111532299028</v>
      </c>
      <c r="P36" s="15">
        <f t="shared" ref="P36:Q36" si="125">P15/L15-1</f>
        <v>0.10117931554138115</v>
      </c>
      <c r="Q36" s="15">
        <f t="shared" si="125"/>
        <v>2.4931534299645897E-2</v>
      </c>
      <c r="R36" s="15">
        <f>R15/N15-1</f>
        <v>-2.2507204610951015E-2</v>
      </c>
      <c r="S36" s="15">
        <f t="shared" ref="S36:V36" si="126">S15/O15-1</f>
        <v>7.9548412285268544E-3</v>
      </c>
      <c r="T36" s="15">
        <f t="shared" si="126"/>
        <v>5.4804984007256419E-2</v>
      </c>
      <c r="U36" s="15">
        <f t="shared" si="126"/>
        <v>3.2246769962689603E-2</v>
      </c>
      <c r="V36" s="15">
        <f t="shared" si="126"/>
        <v>3.2593236828915906E-2</v>
      </c>
      <c r="AF36" s="5">
        <f t="shared" ref="AF36:AJ36" si="127">+AF15/AE15-1</f>
        <v>0.22568104346846218</v>
      </c>
      <c r="AG36" s="5">
        <f t="shared" si="127"/>
        <v>0.16319604057491333</v>
      </c>
      <c r="AH36" s="5">
        <f t="shared" si="127"/>
        <v>0.11071957846204517</v>
      </c>
      <c r="AI36" s="5">
        <f t="shared" si="127"/>
        <v>0.40853915260770313</v>
      </c>
      <c r="AJ36" s="5">
        <f t="shared" si="127"/>
        <v>6.7355986005919188E-2</v>
      </c>
      <c r="AK36" s="5">
        <f>+AK15/AJ15-1</f>
        <v>7.7159919219967898E-2</v>
      </c>
      <c r="AL36" s="15">
        <f t="shared" ref="AL36:AR36" si="128">+AL15/AK15-1</f>
        <v>7.8052815516631568E-2</v>
      </c>
      <c r="AM36" s="15">
        <f t="shared" si="128"/>
        <v>7.8926787613141869E-2</v>
      </c>
      <c r="AN36" s="15">
        <f t="shared" si="128"/>
        <v>7.9780908994353084E-2</v>
      </c>
      <c r="AO36" s="15">
        <f t="shared" si="128"/>
        <v>8.0614365686686451E-2</v>
      </c>
      <c r="AP36" s="15">
        <f t="shared" si="128"/>
        <v>8.1426456360157662E-2</v>
      </c>
      <c r="AQ36" s="15">
        <f t="shared" si="128"/>
        <v>8.2216591293572172E-2</v>
      </c>
      <c r="AR36" s="15">
        <f t="shared" si="128"/>
        <v>8.2984290295815111E-2</v>
      </c>
      <c r="AT36" s="5" t="s">
        <v>76</v>
      </c>
      <c r="AU36" s="1">
        <f>+AU35/Main!L3</f>
        <v>169.51776609811103</v>
      </c>
    </row>
    <row r="37" spans="2:47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29">K10/G10-1</f>
        <v>0.4573280518545193</v>
      </c>
      <c r="L37" s="15">
        <f t="shared" ref="L37" si="130">L10/H10-1</f>
        <v>0.53907549052211512</v>
      </c>
      <c r="M37" s="15">
        <f t="shared" ref="M37" si="131">M10/I10-1</f>
        <v>0.44889663182346107</v>
      </c>
      <c r="N37" s="15">
        <f t="shared" ref="N37" si="132">N10/J10-1</f>
        <v>0.44635865309318712</v>
      </c>
      <c r="O37" s="15">
        <f>O10/K10-1</f>
        <v>0.4383493946132937</v>
      </c>
      <c r="P37" s="15">
        <f t="shared" ref="P37:Q37" si="133">P10/L10-1</f>
        <v>0.35609334485738975</v>
      </c>
      <c r="Q37" s="15">
        <f t="shared" si="133"/>
        <v>0.37635270541082155</v>
      </c>
      <c r="R37" s="15">
        <f>R10/N10-1</f>
        <v>0.3201588160981772</v>
      </c>
      <c r="S37" s="15">
        <f t="shared" ref="S37:V37" si="134">S10/O10-1</f>
        <v>0.28053599037965982</v>
      </c>
      <c r="T37" s="15">
        <f t="shared" si="134"/>
        <v>0.2796367112810707</v>
      </c>
      <c r="U37" s="15">
        <f t="shared" si="134"/>
        <v>0.30000000000000004</v>
      </c>
      <c r="V37" s="15">
        <f t="shared" si="134"/>
        <v>0.30000000000000004</v>
      </c>
      <c r="AF37" s="5">
        <f t="shared" ref="AF37:AJ37" si="135">+AF10/AE10-1</f>
        <v>0.43934911242603558</v>
      </c>
      <c r="AG37" s="5">
        <f t="shared" si="135"/>
        <v>0.52757793764988015</v>
      </c>
      <c r="AH37" s="5">
        <f t="shared" si="135"/>
        <v>0.46434178066831122</v>
      </c>
      <c r="AI37" s="5">
        <f t="shared" si="135"/>
        <v>0.47070985527222597</v>
      </c>
      <c r="AJ37" s="5">
        <f t="shared" si="135"/>
        <v>0.36832239925023424</v>
      </c>
      <c r="AK37" s="5">
        <f>+AK10/AJ10-1</f>
        <v>0.39999999999999991</v>
      </c>
      <c r="AL37" s="15">
        <f t="shared" ref="AL37:AR37" si="136">+AL10/AK10-1</f>
        <v>0.39999999999999991</v>
      </c>
      <c r="AM37" s="15">
        <f t="shared" si="136"/>
        <v>0.30000000000000027</v>
      </c>
      <c r="AN37" s="15">
        <f t="shared" si="136"/>
        <v>0.30000000000000004</v>
      </c>
      <c r="AO37" s="15">
        <f t="shared" si="136"/>
        <v>0.30000000000000004</v>
      </c>
      <c r="AP37" s="15">
        <f t="shared" si="136"/>
        <v>0.19999999999999996</v>
      </c>
      <c r="AQ37" s="15">
        <f t="shared" si="136"/>
        <v>0.19999999999999996</v>
      </c>
      <c r="AR37" s="15">
        <f t="shared" si="136"/>
        <v>0.19999999999999996</v>
      </c>
    </row>
    <row r="38" spans="2:47" s="5" customFormat="1" x14ac:dyDescent="0.2">
      <c r="B38" s="5" t="s">
        <v>33</v>
      </c>
      <c r="C38" s="15"/>
      <c r="D38" s="15"/>
      <c r="E38" s="15"/>
      <c r="F38" s="15"/>
      <c r="G38" s="15">
        <f t="shared" ref="G38:H38" si="137">G19/G16</f>
        <v>0.53881289632887097</v>
      </c>
      <c r="H38" s="15">
        <f t="shared" si="137"/>
        <v>0.51554952085019712</v>
      </c>
      <c r="I38" s="15">
        <f t="shared" ref="I38" si="138">I19/I16</f>
        <v>0.54265479825872265</v>
      </c>
      <c r="J38" s="15">
        <f t="shared" ref="J38" si="139">J19/J16</f>
        <v>0.54163590987380927</v>
      </c>
      <c r="K38" s="15">
        <f>K19/K16</f>
        <v>0.56425136493473627</v>
      </c>
      <c r="L38" s="15">
        <f t="shared" ref="L38:O38" si="140">L19/L16</f>
        <v>0.57616354234001288</v>
      </c>
      <c r="M38" s="15">
        <f t="shared" si="140"/>
        <v>0.57583156730857832</v>
      </c>
      <c r="N38" s="15">
        <f t="shared" si="140"/>
        <v>0.56205774975107869</v>
      </c>
      <c r="O38" s="15">
        <f t="shared" si="140"/>
        <v>0.5647909896928438</v>
      </c>
      <c r="P38" s="15">
        <f t="shared" ref="P38:Q38" si="141">P19/P16</f>
        <v>0.56799885197675248</v>
      </c>
      <c r="Q38" s="15">
        <f t="shared" si="141"/>
        <v>0.54903606785156023</v>
      </c>
      <c r="R38" s="15">
        <f>R19/R16</f>
        <v>0.53526719966337055</v>
      </c>
      <c r="S38" s="15">
        <f t="shared" ref="S38:V38" si="142">S19/S16</f>
        <v>0.56135096794531936</v>
      </c>
      <c r="T38" s="15">
        <f t="shared" si="142"/>
        <v>0.5721945204010509</v>
      </c>
      <c r="U38" s="15">
        <f t="shared" si="142"/>
        <v>0.54999999999999993</v>
      </c>
      <c r="V38" s="15">
        <f t="shared" si="142"/>
        <v>0.54999999999999993</v>
      </c>
      <c r="AB38" s="5">
        <f t="shared" ref="AB38" si="143">AB19/AB16</f>
        <v>0.6107483219951213</v>
      </c>
      <c r="AC38" s="5">
        <f t="shared" ref="AC38" si="144">AC19/AC16</f>
        <v>0.62442491565429592</v>
      </c>
      <c r="AD38" s="5">
        <f t="shared" ref="AD38:AE38" si="145">AD19/AD16</f>
        <v>0.61075416518964909</v>
      </c>
      <c r="AE38" s="5">
        <f t="shared" si="145"/>
        <v>0.58880519597672631</v>
      </c>
      <c r="AF38" s="5">
        <f t="shared" ref="AF38:AH38" si="146">AF19/AF16</f>
        <v>0.5647607422945643</v>
      </c>
      <c r="AG38" s="5">
        <f t="shared" si="146"/>
        <v>0.5558054331910266</v>
      </c>
      <c r="AH38" s="5">
        <f t="shared" si="146"/>
        <v>0.53578374706207854</v>
      </c>
      <c r="AI38" s="5">
        <f>AI19/AI16</f>
        <v>0.5693980290098084</v>
      </c>
      <c r="AJ38" s="5">
        <f>AJ19/AJ16</f>
        <v>0.55379442503783116</v>
      </c>
      <c r="AK38" s="5">
        <f t="shared" ref="AK38" si="147">AK19/AK16</f>
        <v>0.56000000000000005</v>
      </c>
      <c r="AL38" s="15">
        <f t="shared" ref="AL38:AR38" si="148">AL19/AL16</f>
        <v>0.56000000000000005</v>
      </c>
      <c r="AM38" s="15">
        <f t="shared" si="148"/>
        <v>0.56000000000000005</v>
      </c>
      <c r="AN38" s="15">
        <f t="shared" si="148"/>
        <v>0.56000000000000005</v>
      </c>
      <c r="AO38" s="15">
        <f t="shared" si="148"/>
        <v>0.56000000000000005</v>
      </c>
      <c r="AP38" s="15">
        <f t="shared" si="148"/>
        <v>0.56000000000000005</v>
      </c>
      <c r="AQ38" s="15">
        <f t="shared" si="148"/>
        <v>0.56000000000000005</v>
      </c>
      <c r="AR38" s="15">
        <f t="shared" si="148"/>
        <v>0.56000000000000005</v>
      </c>
    </row>
    <row r="39" spans="2:47" s="5" customFormat="1" x14ac:dyDescent="0.2">
      <c r="B39" s="5" t="s">
        <v>70</v>
      </c>
      <c r="C39" s="15"/>
      <c r="D39" s="15"/>
      <c r="E39" s="15"/>
      <c r="F39" s="15"/>
      <c r="G39" s="15">
        <f t="shared" ref="G39" si="149">+G27/G26</f>
        <v>0.11873146835116669</v>
      </c>
      <c r="H39" s="15">
        <f>+H27/H26</f>
        <v>0.15923643832306392</v>
      </c>
      <c r="I39" s="15">
        <f t="shared" ref="I39:Q39" si="150">+I27/I26</f>
        <v>0.15809566584325174</v>
      </c>
      <c r="J39" s="15">
        <f t="shared" si="150"/>
        <v>0.18524265610787094</v>
      </c>
      <c r="K39" s="15">
        <f t="shared" si="150"/>
        <v>0.15754357938260583</v>
      </c>
      <c r="L39" s="15">
        <f t="shared" si="150"/>
        <v>0.16</v>
      </c>
      <c r="M39" s="15">
        <f t="shared" si="150"/>
        <v>0.17898022892819979</v>
      </c>
      <c r="N39" s="15">
        <f t="shared" si="150"/>
        <v>0.15408573067781328</v>
      </c>
      <c r="O39" s="15">
        <f t="shared" si="150"/>
        <v>0.13193197422625963</v>
      </c>
      <c r="P39" s="15">
        <f t="shared" si="150"/>
        <v>0.15840959293152415</v>
      </c>
      <c r="Q39" s="15">
        <f t="shared" si="150"/>
        <v>0.14310355448777182</v>
      </c>
      <c r="R39" s="15">
        <f>+R27/R26</f>
        <v>0.20545868081880211</v>
      </c>
      <c r="S39" s="15">
        <f t="shared" ref="S39:V39" si="151">+S27/S26</f>
        <v>0.17324910738808019</v>
      </c>
      <c r="T39" s="15">
        <f t="shared" si="151"/>
        <v>0.16139341642697347</v>
      </c>
      <c r="U39" s="15">
        <f t="shared" si="151"/>
        <v>0.2</v>
      </c>
      <c r="V39" s="15">
        <f t="shared" si="151"/>
        <v>0.2</v>
      </c>
      <c r="AB39" s="15">
        <f t="shared" ref="AB39" si="152">+AB27/AB26</f>
        <v>0.21084651486181122</v>
      </c>
      <c r="AC39" s="15">
        <f t="shared" ref="AC39" si="153">+AC27/AC26</f>
        <v>0.16808304920869166</v>
      </c>
      <c r="AD39" s="15">
        <f t="shared" ref="AD39:AE39" si="154">+AD27/AD26</f>
        <v>0.19345755693581781</v>
      </c>
      <c r="AE39" s="15">
        <f t="shared" si="154"/>
        <v>0.48551572053860803</v>
      </c>
      <c r="AF39" s="15">
        <f t="shared" ref="AF39:AH39" si="155">+AF27/AF26</f>
        <v>0.10446678671468587</v>
      </c>
      <c r="AG39" s="15">
        <f t="shared" si="155"/>
        <v>0.12782537147282319</v>
      </c>
      <c r="AH39" s="15">
        <f t="shared" si="155"/>
        <v>0.16249324071378063</v>
      </c>
      <c r="AI39" s="15">
        <f t="shared" ref="AI39:AK39" si="156">+AI27/AI26</f>
        <v>0.16202305640663919</v>
      </c>
      <c r="AJ39" s="15">
        <f>+AJ27/AJ26</f>
        <v>0.1592081650964558</v>
      </c>
      <c r="AK39" s="15">
        <f t="shared" si="156"/>
        <v>0.18</v>
      </c>
      <c r="AL39" s="15">
        <f t="shared" ref="AL39:AR39" si="157">+AL27/AL26</f>
        <v>0.18</v>
      </c>
      <c r="AM39" s="15">
        <f t="shared" si="157"/>
        <v>0.18</v>
      </c>
      <c r="AN39" s="15">
        <f t="shared" si="157"/>
        <v>0.18</v>
      </c>
      <c r="AO39" s="15">
        <f t="shared" si="157"/>
        <v>0.18</v>
      </c>
      <c r="AP39" s="15">
        <f t="shared" si="157"/>
        <v>0.18000000000000002</v>
      </c>
      <c r="AQ39" s="15">
        <f t="shared" si="157"/>
        <v>0.18</v>
      </c>
      <c r="AR39" s="15">
        <f t="shared" si="157"/>
        <v>0.18</v>
      </c>
    </row>
    <row r="40" spans="2:47" s="5" customFormat="1" x14ac:dyDescent="0.2">
      <c r="B40" s="5" t="s">
        <v>47</v>
      </c>
      <c r="C40" s="15"/>
      <c r="D40" s="15"/>
      <c r="E40" s="15"/>
      <c r="F40" s="15"/>
      <c r="G40" s="15">
        <f t="shared" ref="G40:H40" si="158">G14/G16</f>
        <v>0.5953011492018756</v>
      </c>
      <c r="H40" s="15">
        <f t="shared" si="158"/>
        <v>0.55667545760764547</v>
      </c>
      <c r="I40" s="15">
        <f t="shared" ref="I40" si="159">I14/I16</f>
        <v>0.57041994239057459</v>
      </c>
      <c r="J40" s="15">
        <f>J14/J16</f>
        <v>0.56070512144539353</v>
      </c>
      <c r="K40" s="15">
        <f t="shared" ref="K40:O40" si="160">K14/K16</f>
        <v>0.57632787359438842</v>
      </c>
      <c r="L40" s="15">
        <f t="shared" si="160"/>
        <v>0.57926632191338079</v>
      </c>
      <c r="M40" s="15">
        <f t="shared" si="160"/>
        <v>0.58241960748180222</v>
      </c>
      <c r="N40" s="15">
        <f t="shared" si="160"/>
        <v>0.5748556256223033</v>
      </c>
      <c r="O40" s="15">
        <f t="shared" si="160"/>
        <v>0.58252341532987306</v>
      </c>
      <c r="P40" s="15">
        <f t="shared" ref="P40:Q40" si="161">P14/P16</f>
        <v>0.58389897395422252</v>
      </c>
      <c r="Q40" s="15">
        <f t="shared" si="161"/>
        <v>0.57226596422161757</v>
      </c>
      <c r="R40" s="15">
        <f>R14/R16</f>
        <v>0.56022512097622557</v>
      </c>
      <c r="S40" s="15">
        <f t="shared" ref="S40:V40" si="162">S14/S16</f>
        <v>0.57831687850172664</v>
      </c>
      <c r="T40" s="15">
        <f t="shared" si="162"/>
        <v>0.57139027397994746</v>
      </c>
      <c r="U40" s="15">
        <f t="shared" si="162"/>
        <v>0.56177599653265986</v>
      </c>
      <c r="V40" s="15">
        <f t="shared" si="162"/>
        <v>0.55000767065707956</v>
      </c>
      <c r="AH40" s="15">
        <f t="shared" ref="AH40:AK40" si="163">AH14/AH16</f>
        <v>0.57011839344316184</v>
      </c>
      <c r="AI40" s="15">
        <f t="shared" si="163"/>
        <v>0.57814289096674776</v>
      </c>
      <c r="AJ40" s="15">
        <f t="shared" si="163"/>
        <v>0.57436111386103605</v>
      </c>
      <c r="AK40" s="15">
        <f t="shared" si="163"/>
        <v>0.57465427805581204</v>
      </c>
      <c r="AL40" s="15">
        <f t="shared" ref="AL40:AR40" si="164">AL14/AL16</f>
        <v>0.56646189101990851</v>
      </c>
      <c r="AM40" s="15">
        <f t="shared" si="164"/>
        <v>0.56058785008742684</v>
      </c>
      <c r="AN40" s="15">
        <f t="shared" si="164"/>
        <v>0.55165420445857594</v>
      </c>
      <c r="AO40" s="15">
        <f t="shared" si="164"/>
        <v>0.53952607606889824</v>
      </c>
      <c r="AP40" s="15">
        <f t="shared" si="164"/>
        <v>0.53518023811646842</v>
      </c>
      <c r="AQ40" s="15">
        <f t="shared" si="164"/>
        <v>0.52949611745013003</v>
      </c>
      <c r="AR40" s="15">
        <f t="shared" si="164"/>
        <v>0.52249526870684604</v>
      </c>
    </row>
    <row r="41" spans="2:47" s="5" customFormat="1" x14ac:dyDescent="0.2">
      <c r="B41" s="5" t="s">
        <v>107</v>
      </c>
      <c r="C41" s="15"/>
      <c r="D41" s="15"/>
      <c r="E41" s="15"/>
      <c r="F41" s="15"/>
      <c r="G41" s="15">
        <f t="shared" ref="G41:J41" si="165">(G14+G13+G12)/G16</f>
        <v>0.82030661580699238</v>
      </c>
      <c r="H41" s="15">
        <f t="shared" si="165"/>
        <v>0.7798783194506097</v>
      </c>
      <c r="I41" s="15">
        <f t="shared" si="165"/>
        <v>0.80339159248911707</v>
      </c>
      <c r="J41" s="15">
        <f t="shared" si="165"/>
        <v>0.81196175612499566</v>
      </c>
      <c r="K41" s="15">
        <f t="shared" ref="K41:Q41" si="166">(K14+K13+K12)/K16</f>
        <v>0.80782442058068482</v>
      </c>
      <c r="L41" s="15">
        <f t="shared" si="166"/>
        <v>0.81519069166127989</v>
      </c>
      <c r="M41" s="15">
        <f t="shared" si="166"/>
        <v>0.81590343683774069</v>
      </c>
      <c r="N41" s="15">
        <f t="shared" si="166"/>
        <v>0.81299701294390969</v>
      </c>
      <c r="O41" s="15">
        <f t="shared" si="166"/>
        <v>0.80370822366970052</v>
      </c>
      <c r="P41" s="15">
        <f t="shared" si="166"/>
        <v>0.80774915692042759</v>
      </c>
      <c r="Q41" s="15">
        <f t="shared" si="166"/>
        <v>0.78854281248190816</v>
      </c>
      <c r="R41" s="15">
        <f>(R14+R13+R12)/R16</f>
        <v>0.77637807700399752</v>
      </c>
      <c r="S41" s="15">
        <f t="shared" ref="S41:V41" si="167">(S14+S13+S12)/S16</f>
        <v>0.78163554816799685</v>
      </c>
      <c r="T41" s="15">
        <f t="shared" si="167"/>
        <v>0.779354994370275</v>
      </c>
      <c r="U41" s="15">
        <f t="shared" si="167"/>
        <v>0.77408836447791729</v>
      </c>
      <c r="V41" s="15">
        <f t="shared" si="167"/>
        <v>0.76221840416240938</v>
      </c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3" spans="2:47" x14ac:dyDescent="0.2">
      <c r="B43" s="3" t="s">
        <v>71</v>
      </c>
      <c r="G43" s="11">
        <f>+G44-G62</f>
        <v>124580</v>
      </c>
      <c r="N43" s="11">
        <f t="shared" ref="N43:O43" si="168">+N44-N62</f>
        <v>154381</v>
      </c>
      <c r="O43" s="11">
        <f t="shared" si="168"/>
        <v>149723</v>
      </c>
      <c r="P43" s="11">
        <f>+P44-P62</f>
        <v>140928</v>
      </c>
      <c r="Q43" s="11">
        <f>+Q44-Q62</f>
        <v>132025</v>
      </c>
      <c r="R43" s="11">
        <f>+R44-R62</f>
        <v>129553</v>
      </c>
      <c r="S43" s="11">
        <f>+S44-S62</f>
        <v>132618</v>
      </c>
      <c r="T43" s="11">
        <f>+T44-T62</f>
        <v>135851</v>
      </c>
      <c r="U43" s="11"/>
      <c r="V43" s="11"/>
      <c r="AD43" s="3">
        <v>72053</v>
      </c>
      <c r="AJ43" s="3">
        <f>+R43</f>
        <v>129553</v>
      </c>
      <c r="AK43" s="3">
        <f>+AJ43+AK28</f>
        <v>202986.519696</v>
      </c>
      <c r="AL43" s="3">
        <f t="shared" ref="AL43:AR43" si="169">+AK43+AL28</f>
        <v>290052.05833486724</v>
      </c>
      <c r="AM43" s="3">
        <f t="shared" si="169"/>
        <v>391905.42938148277</v>
      </c>
      <c r="AN43" s="3">
        <f t="shared" si="169"/>
        <v>511578.58854282054</v>
      </c>
      <c r="AO43" s="3">
        <f t="shared" si="169"/>
        <v>652850.66423680889</v>
      </c>
      <c r="AP43" s="3">
        <f t="shared" si="169"/>
        <v>815257.82429385802</v>
      </c>
      <c r="AQ43" s="3">
        <f t="shared" si="169"/>
        <v>1002111.9077416592</v>
      </c>
      <c r="AR43" s="3">
        <f t="shared" si="169"/>
        <v>1217280.1040730444</v>
      </c>
    </row>
    <row r="44" spans="2:47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/>
      <c r="V44" s="11"/>
    </row>
    <row r="45" spans="2:47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/>
      <c r="V45" s="11"/>
    </row>
    <row r="46" spans="2:47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/>
      <c r="V46" s="11"/>
    </row>
    <row r="47" spans="2:47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/>
      <c r="V47" s="11"/>
    </row>
    <row r="48" spans="2:47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/>
      <c r="V48" s="11"/>
    </row>
    <row r="49" spans="2:22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/>
      <c r="V49" s="11"/>
    </row>
    <row r="50" spans="2:22" x14ac:dyDescent="0.2">
      <c r="B50" s="3" t="s">
        <v>57</v>
      </c>
      <c r="G50" s="11">
        <v>76747</v>
      </c>
      <c r="N50" s="11">
        <v>97599</v>
      </c>
      <c r="O50" s="2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/>
      <c r="V50" s="11"/>
    </row>
    <row r="51" spans="2:22" x14ac:dyDescent="0.2">
      <c r="B51" s="3" t="s">
        <v>58</v>
      </c>
      <c r="G51" s="11">
        <v>11219</v>
      </c>
      <c r="N51" s="11">
        <v>12959</v>
      </c>
      <c r="O51" s="2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/>
      <c r="V51" s="11"/>
    </row>
    <row r="52" spans="2:22" x14ac:dyDescent="0.2">
      <c r="B52" s="3" t="s">
        <v>61</v>
      </c>
      <c r="G52" s="11">
        <f>1840+20734</f>
        <v>22574</v>
      </c>
      <c r="N52" s="11">
        <f>1417+22956</f>
        <v>24373</v>
      </c>
      <c r="O52" s="2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/>
      <c r="V52" s="11"/>
    </row>
    <row r="53" spans="2:22" x14ac:dyDescent="0.2">
      <c r="B53" s="3" t="s">
        <v>60</v>
      </c>
      <c r="G53" s="11">
        <v>2748</v>
      </c>
      <c r="N53" s="11">
        <v>5361</v>
      </c>
      <c r="O53" s="2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/>
      <c r="V53" s="11"/>
    </row>
    <row r="54" spans="2:22" x14ac:dyDescent="0.2">
      <c r="B54" s="3" t="s">
        <v>59</v>
      </c>
      <c r="G54" s="11">
        <f>SUM(G44:G53)</f>
        <v>273403</v>
      </c>
      <c r="N54" s="11">
        <f t="shared" ref="N54:T54" si="170">SUM(N44:N53)</f>
        <v>359268</v>
      </c>
      <c r="O54" s="11">
        <f t="shared" si="170"/>
        <v>357096</v>
      </c>
      <c r="P54" s="11">
        <f t="shared" si="170"/>
        <v>355185</v>
      </c>
      <c r="Q54" s="11">
        <f t="shared" si="170"/>
        <v>358255</v>
      </c>
      <c r="R54" s="11">
        <f t="shared" si="170"/>
        <v>365264</v>
      </c>
      <c r="S54" s="11">
        <f t="shared" si="170"/>
        <v>369491</v>
      </c>
      <c r="T54" s="11">
        <f t="shared" si="170"/>
        <v>383044</v>
      </c>
      <c r="U54" s="11"/>
      <c r="V54" s="11"/>
    </row>
    <row r="55" spans="2:22" x14ac:dyDescent="0.2">
      <c r="B55" s="3"/>
      <c r="G55" s="11"/>
      <c r="P55" s="11"/>
      <c r="Q55" s="11"/>
      <c r="R55" s="11"/>
      <c r="S55" s="11"/>
      <c r="T55" s="11"/>
      <c r="U55" s="11"/>
      <c r="V55" s="11"/>
    </row>
    <row r="56" spans="2:22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/>
      <c r="V56" s="11"/>
    </row>
    <row r="57" spans="2:22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/>
      <c r="V57" s="11"/>
    </row>
    <row r="58" spans="2:22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/>
      <c r="V58" s="11"/>
    </row>
    <row r="59" spans="2:22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/>
      <c r="V59" s="11"/>
    </row>
    <row r="60" spans="2:22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/>
      <c r="V60" s="11"/>
    </row>
    <row r="61" spans="2:22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/>
      <c r="V61" s="11"/>
    </row>
    <row r="62" spans="2:22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/>
      <c r="V62" s="11"/>
    </row>
    <row r="63" spans="2:22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/>
      <c r="V63" s="11"/>
    </row>
    <row r="64" spans="2:22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/>
      <c r="V64" s="11"/>
    </row>
    <row r="65" spans="2:22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/>
      <c r="V65" s="11"/>
    </row>
    <row r="66" spans="2:22" x14ac:dyDescent="0.2">
      <c r="B66" s="3" t="s">
        <v>67</v>
      </c>
      <c r="G66" s="11">
        <f>SUM(G56:G65)</f>
        <v>273403</v>
      </c>
      <c r="N66" s="11">
        <f t="shared" ref="N66:T66" si="171">SUM(N56:N65)</f>
        <v>359268</v>
      </c>
      <c r="O66" s="11">
        <f t="shared" si="171"/>
        <v>357096</v>
      </c>
      <c r="P66" s="11">
        <f t="shared" si="171"/>
        <v>355185</v>
      </c>
      <c r="Q66" s="11">
        <f t="shared" si="171"/>
        <v>358255</v>
      </c>
      <c r="R66" s="11">
        <f t="shared" si="171"/>
        <v>365264</v>
      </c>
      <c r="S66" s="11">
        <f t="shared" si="171"/>
        <v>369491</v>
      </c>
      <c r="T66" s="11">
        <f t="shared" si="171"/>
        <v>383044</v>
      </c>
      <c r="U66" s="11"/>
      <c r="V66" s="11"/>
    </row>
    <row r="68" spans="2:22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T68" si="172">+H28</f>
        <v>6959</v>
      </c>
      <c r="I68" s="11">
        <f t="shared" si="172"/>
        <v>11247</v>
      </c>
      <c r="J68" s="11">
        <f t="shared" si="172"/>
        <v>15227</v>
      </c>
      <c r="K68" s="11">
        <f t="shared" si="172"/>
        <v>17930</v>
      </c>
      <c r="L68" s="11">
        <f t="shared" si="172"/>
        <v>18165</v>
      </c>
      <c r="M68" s="11">
        <f t="shared" si="172"/>
        <v>18936</v>
      </c>
      <c r="N68" s="11">
        <f t="shared" si="172"/>
        <v>20642</v>
      </c>
      <c r="O68" s="11">
        <f t="shared" si="172"/>
        <v>16436</v>
      </c>
      <c r="P68" s="11">
        <f t="shared" si="172"/>
        <v>16002</v>
      </c>
      <c r="Q68" s="11">
        <f t="shared" si="172"/>
        <v>13910</v>
      </c>
      <c r="R68" s="11">
        <f t="shared" si="172"/>
        <v>13624</v>
      </c>
      <c r="S68" s="11">
        <f t="shared" si="172"/>
        <v>15051</v>
      </c>
      <c r="T68" s="11">
        <f t="shared" si="172"/>
        <v>18368</v>
      </c>
      <c r="U68" s="11"/>
      <c r="V68" s="11"/>
    </row>
    <row r="69" spans="2:22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/>
      <c r="V69" s="11"/>
    </row>
    <row r="70" spans="2:22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/>
      <c r="V70" s="11"/>
    </row>
    <row r="71" spans="2:22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/>
      <c r="V71" s="11"/>
    </row>
    <row r="72" spans="2:22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/>
      <c r="V72" s="11"/>
    </row>
    <row r="73" spans="2:22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/>
      <c r="V73" s="11"/>
    </row>
    <row r="74" spans="2:22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/>
      <c r="V74" s="11"/>
    </row>
    <row r="75" spans="2:22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/>
      <c r="V75" s="11"/>
    </row>
    <row r="76" spans="2:22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/>
      <c r="V76" s="11"/>
    </row>
    <row r="77" spans="2:22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T77" si="173">SUM(N69:N76)</f>
        <v>0</v>
      </c>
      <c r="O77" s="11">
        <f t="shared" si="173"/>
        <v>25106</v>
      </c>
      <c r="P77" s="11">
        <f t="shared" si="173"/>
        <v>19422</v>
      </c>
      <c r="Q77" s="11">
        <f t="shared" si="173"/>
        <v>23353</v>
      </c>
      <c r="R77" s="11">
        <f t="shared" si="173"/>
        <v>23614</v>
      </c>
      <c r="S77" s="11">
        <f t="shared" si="173"/>
        <v>23509</v>
      </c>
      <c r="T77" s="11">
        <f t="shared" si="173"/>
        <v>28666</v>
      </c>
      <c r="U77" s="11"/>
      <c r="V77" s="11"/>
    </row>
    <row r="78" spans="2:22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2:22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/>
      <c r="V79" s="11"/>
    </row>
    <row r="80" spans="2:22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/>
      <c r="V80" s="11"/>
    </row>
    <row r="81" spans="2:22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/>
      <c r="V81" s="11"/>
    </row>
    <row r="82" spans="2:22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/>
      <c r="V82" s="11"/>
    </row>
    <row r="83" spans="2:22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>SUM(R79:R82)</f>
        <v>-6227</v>
      </c>
      <c r="S83" s="11">
        <f>SUM(S79:S82)</f>
        <v>-2946</v>
      </c>
      <c r="T83" s="11">
        <f>SUM(T79:T82)</f>
        <v>-10800</v>
      </c>
      <c r="U83" s="11"/>
      <c r="V83" s="11"/>
    </row>
    <row r="84" spans="2:22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2:22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/>
      <c r="V85" s="11"/>
    </row>
    <row r="86" spans="2:22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/>
      <c r="V86" s="11"/>
    </row>
    <row r="87" spans="2:22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/>
      <c r="V87" s="11"/>
    </row>
    <row r="88" spans="2:22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/>
      <c r="V88" s="11"/>
    </row>
    <row r="89" spans="2:22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>SUM(R85:R88)</f>
        <v>-17629</v>
      </c>
      <c r="S89" s="11">
        <f>SUM(S85:S88)</f>
        <v>-16568</v>
      </c>
      <c r="T89" s="11">
        <f>SUM(T85:T88)</f>
        <v>-17835</v>
      </c>
      <c r="U89" s="11"/>
      <c r="V89" s="11"/>
    </row>
    <row r="90" spans="2:22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/>
      <c r="V90" s="11"/>
    </row>
    <row r="91" spans="2:22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>+R90+R89+R83+R77</f>
        <v>-105</v>
      </c>
      <c r="S91" s="11">
        <f>+S90+S89+S83+S77</f>
        <v>4045</v>
      </c>
      <c r="T91" s="11">
        <f>+T90+T89+T83+T77</f>
        <v>5</v>
      </c>
      <c r="U91" s="11"/>
      <c r="V91" s="11"/>
    </row>
    <row r="92" spans="2:22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2:22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74">M77-M79</f>
        <v>32358</v>
      </c>
      <c r="N93" s="11">
        <f t="shared" si="174"/>
        <v>6383</v>
      </c>
      <c r="O93" s="11">
        <f>O77+O79</f>
        <v>15320</v>
      </c>
      <c r="P93" s="11">
        <f t="shared" ref="P93:S93" si="175">P77+P79</f>
        <v>12594</v>
      </c>
      <c r="Q93" s="11">
        <f t="shared" si="175"/>
        <v>16077</v>
      </c>
      <c r="R93" s="11">
        <f t="shared" si="175"/>
        <v>16019</v>
      </c>
      <c r="S93" s="11">
        <f t="shared" si="175"/>
        <v>17220</v>
      </c>
      <c r="T93" s="11">
        <f>T77+T79</f>
        <v>21778</v>
      </c>
      <c r="U93" s="11"/>
      <c r="V93" s="11"/>
    </row>
    <row r="95" spans="2:22" x14ac:dyDescent="0.2">
      <c r="R95" s="11"/>
    </row>
    <row r="96" spans="2:22" s="3" customFormat="1" x14ac:dyDescent="0.2">
      <c r="B96" s="3" t="s">
        <v>52</v>
      </c>
      <c r="C96" s="11">
        <v>103459</v>
      </c>
      <c r="D96" s="11"/>
      <c r="E96" s="11"/>
      <c r="F96" s="11"/>
      <c r="G96" s="11">
        <v>123048</v>
      </c>
      <c r="H96" s="11"/>
      <c r="I96" s="11"/>
      <c r="J96" s="11"/>
      <c r="K96" s="11">
        <v>139995</v>
      </c>
      <c r="L96" s="11">
        <v>144056</v>
      </c>
      <c r="M96" s="11">
        <v>150028</v>
      </c>
      <c r="N96" s="11">
        <v>156500</v>
      </c>
      <c r="O96" s="11">
        <v>163906</v>
      </c>
      <c r="P96" s="11">
        <v>174014</v>
      </c>
      <c r="Q96" s="11">
        <v>186779</v>
      </c>
      <c r="R96" s="11">
        <v>190234</v>
      </c>
      <c r="S96" s="11">
        <v>190711</v>
      </c>
      <c r="T96" s="11">
        <v>181798</v>
      </c>
      <c r="U96" s="11"/>
      <c r="V96" s="11"/>
    </row>
    <row r="97" spans="2:36" x14ac:dyDescent="0.2">
      <c r="B97" s="3" t="s">
        <v>81</v>
      </c>
      <c r="O97" s="15">
        <f t="shared" ref="O97:T97" si="176">+O96/K96-1</f>
        <v>0.17079895710561099</v>
      </c>
      <c r="P97" s="15">
        <f t="shared" si="176"/>
        <v>0.20796079302493475</v>
      </c>
      <c r="Q97" s="15">
        <f t="shared" si="176"/>
        <v>0.24496094062441687</v>
      </c>
      <c r="R97" s="15">
        <f t="shared" si="176"/>
        <v>0.21555271565495215</v>
      </c>
      <c r="S97" s="15">
        <f t="shared" si="176"/>
        <v>0.16353885763791443</v>
      </c>
      <c r="T97" s="15">
        <f t="shared" si="176"/>
        <v>4.4732033054811771E-2</v>
      </c>
    </row>
    <row r="98" spans="2:36" x14ac:dyDescent="0.2">
      <c r="B98" s="3" t="s">
        <v>100</v>
      </c>
      <c r="G98" s="11">
        <f>+G16/G96*1000</f>
        <v>334.49548143813797</v>
      </c>
      <c r="K98" s="11">
        <f t="shared" ref="K98:T98" si="177">+K16/K96*1000</f>
        <v>395.11411121825779</v>
      </c>
      <c r="L98" s="11">
        <f t="shared" si="177"/>
        <v>429.55517298828232</v>
      </c>
      <c r="M98" s="11">
        <f t="shared" si="177"/>
        <v>434.03897939051376</v>
      </c>
      <c r="N98" s="11">
        <f t="shared" si="177"/>
        <v>481.30990415335464</v>
      </c>
      <c r="O98" s="11">
        <f t="shared" si="177"/>
        <v>414.93905043134475</v>
      </c>
      <c r="P98" s="11">
        <f t="shared" si="177"/>
        <v>400.45628512648409</v>
      </c>
      <c r="Q98" s="11">
        <f t="shared" si="177"/>
        <v>369.91310586307884</v>
      </c>
      <c r="R98" s="11">
        <f t="shared" si="177"/>
        <v>399.76029521536634</v>
      </c>
      <c r="S98" s="11">
        <f t="shared" si="177"/>
        <v>365.93064899245451</v>
      </c>
      <c r="T98" s="11">
        <f t="shared" si="177"/>
        <v>410.36755079813861</v>
      </c>
    </row>
    <row r="101" spans="2:36" x14ac:dyDescent="0.2">
      <c r="B101" s="3" t="s">
        <v>105</v>
      </c>
      <c r="AC101">
        <v>37.94</v>
      </c>
      <c r="AD101">
        <v>38.590000000000003</v>
      </c>
      <c r="AE101">
        <v>52.32</v>
      </c>
      <c r="AF101">
        <v>51.78</v>
      </c>
      <c r="AG101">
        <v>66.849999999999994</v>
      </c>
      <c r="AH101">
        <v>87.59</v>
      </c>
      <c r="AI101">
        <v>144.68</v>
      </c>
      <c r="AJ101">
        <v>88.73</v>
      </c>
    </row>
    <row r="102" spans="2:36" x14ac:dyDescent="0.2">
      <c r="AJ102" s="5">
        <f>AJ101/AC101-1</f>
        <v>1.3386926726410122</v>
      </c>
    </row>
    <row r="104" spans="2:36" x14ac:dyDescent="0.2">
      <c r="B104" t="s">
        <v>106</v>
      </c>
      <c r="AC104" s="3">
        <v>5007.41</v>
      </c>
      <c r="AD104" s="3">
        <v>5383.12</v>
      </c>
      <c r="AE104" s="3">
        <v>6903.39</v>
      </c>
      <c r="AF104" s="3">
        <v>6635.28</v>
      </c>
      <c r="AG104" s="3">
        <v>8972.6</v>
      </c>
      <c r="AH104" s="3">
        <v>12888.28</v>
      </c>
      <c r="AI104" s="3">
        <v>15644.97</v>
      </c>
      <c r="AJ104" s="3">
        <v>10466.48</v>
      </c>
    </row>
    <row r="105" spans="2:36" x14ac:dyDescent="0.2">
      <c r="AJ105" s="5">
        <f>AJ104/AC104-1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2023-09-29T16:43:00Z</dcterms:modified>
</cp:coreProperties>
</file>