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882BF3C-6B46-4E97-9A8A-7074F0B410DE}" xr6:coauthVersionLast="47" xr6:coauthVersionMax="47" xr10:uidLastSave="{00000000-0000-0000-0000-000000000000}"/>
  <bookViews>
    <workbookView xWindow="51480" yWindow="-120" windowWidth="29040" windowHeight="15720" activeTab="1" xr2:uid="{FDA61D46-91E7-4102-8A99-F00744CD4A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4" i="2" l="1"/>
  <c r="K24" i="2"/>
  <c r="L24" i="2"/>
  <c r="J21" i="2"/>
  <c r="J20" i="2"/>
  <c r="J19" i="2"/>
  <c r="J18" i="2"/>
  <c r="J17" i="2"/>
  <c r="J15" i="2"/>
  <c r="J16" i="2" s="1"/>
  <c r="J14" i="2"/>
  <c r="J13" i="2"/>
  <c r="J12" i="2"/>
  <c r="J11" i="2"/>
  <c r="J10" i="2"/>
  <c r="J9" i="2"/>
  <c r="J8" i="2"/>
  <c r="J7" i="2"/>
  <c r="J6" i="2"/>
  <c r="J5" i="2"/>
  <c r="J4" i="2"/>
  <c r="J3" i="2"/>
  <c r="E17" i="2"/>
  <c r="E15" i="2"/>
  <c r="E7" i="2"/>
  <c r="I19" i="2"/>
  <c r="I17" i="2"/>
  <c r="I15" i="2"/>
  <c r="I7" i="2"/>
  <c r="Q17" i="2"/>
  <c r="Q15" i="2"/>
  <c r="Q7" i="2"/>
  <c r="R19" i="2"/>
  <c r="R17" i="2"/>
  <c r="R15" i="2"/>
  <c r="R7" i="2"/>
  <c r="G39" i="2"/>
  <c r="G26" i="2"/>
  <c r="K32" i="2"/>
  <c r="K39" i="2"/>
  <c r="K26" i="2"/>
  <c r="G17" i="2"/>
  <c r="G15" i="2"/>
  <c r="G7" i="2"/>
  <c r="K17" i="2"/>
  <c r="K15" i="2"/>
  <c r="K7" i="2"/>
  <c r="L21" i="2"/>
  <c r="H39" i="2"/>
  <c r="L39" i="2"/>
  <c r="H17" i="2"/>
  <c r="L17" i="2"/>
  <c r="L15" i="2"/>
  <c r="H15" i="2"/>
  <c r="H7" i="2"/>
  <c r="H16" i="2" s="1"/>
  <c r="L7" i="2"/>
  <c r="O4" i="1"/>
  <c r="O7" i="1"/>
  <c r="O6" i="1"/>
  <c r="E16" i="2" l="1"/>
  <c r="E18" i="2" s="1"/>
  <c r="E20" i="2" s="1"/>
  <c r="E21" i="2" s="1"/>
  <c r="I16" i="2"/>
  <c r="I18" i="2" s="1"/>
  <c r="I20" i="2" s="1"/>
  <c r="I21" i="2" s="1"/>
  <c r="Q16" i="2"/>
  <c r="Q18" i="2" s="1"/>
  <c r="Q20" i="2" s="1"/>
  <c r="Q21" i="2" s="1"/>
  <c r="R16" i="2"/>
  <c r="R18" i="2" s="1"/>
  <c r="R20" i="2" s="1"/>
  <c r="R21" i="2" s="1"/>
  <c r="G16" i="2"/>
  <c r="G18" i="2" s="1"/>
  <c r="G20" i="2" s="1"/>
  <c r="G21" i="2" s="1"/>
  <c r="K16" i="2"/>
  <c r="K18" i="2" s="1"/>
  <c r="K20" i="2" s="1"/>
  <c r="K21" i="2" s="1"/>
  <c r="L16" i="2"/>
  <c r="L18" i="2" s="1"/>
  <c r="L20" i="2" s="1"/>
  <c r="L26" i="2" s="1"/>
  <c r="H18" i="2"/>
  <c r="H20" i="2" s="1"/>
  <c r="H26" i="2" l="1"/>
  <c r="H21" i="2"/>
</calcChain>
</file>

<file path=xl/sharedStrings.xml><?xml version="1.0" encoding="utf-8"?>
<sst xmlns="http://schemas.openxmlformats.org/spreadsheetml/2006/main" count="57" uniqueCount="49">
  <si>
    <t>Price CAD</t>
  </si>
  <si>
    <t>Shares</t>
  </si>
  <si>
    <t>MC CAD</t>
  </si>
  <si>
    <t>EV CAD</t>
  </si>
  <si>
    <t>Cash USD</t>
  </si>
  <si>
    <t>Debt USD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</si>
  <si>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</si>
  <si>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</si>
  <si>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</si>
  <si>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</si>
  <si>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</si>
  <si>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</si>
  <si>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</si>
  <si>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</si>
  <si>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</si>
  <si>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</si>
  <si>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</si>
  <si>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</si>
  <si>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</si>
  <si>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</si>
  <si>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License</t>
  </si>
  <si>
    <t>Services</t>
  </si>
  <si>
    <t>Hardware</t>
  </si>
  <si>
    <t>Maintenance</t>
  </si>
  <si>
    <t>Staff</t>
  </si>
  <si>
    <t>Licenses</t>
  </si>
  <si>
    <t>Occupancy</t>
  </si>
  <si>
    <t>Travel, Telecom</t>
  </si>
  <si>
    <t>Professional</t>
  </si>
  <si>
    <t>Other</t>
  </si>
  <si>
    <t>Operating Profit</t>
  </si>
  <si>
    <t>Operating Costs</t>
  </si>
  <si>
    <t>Finance Costs</t>
  </si>
  <si>
    <t>Pretax Income</t>
  </si>
  <si>
    <t>Taxes</t>
  </si>
  <si>
    <t>Net Income</t>
  </si>
  <si>
    <t>Model NI</t>
  </si>
  <si>
    <t>Reported NI</t>
  </si>
  <si>
    <t>CFFO</t>
  </si>
  <si>
    <t>Depreciation</t>
  </si>
  <si>
    <t>Amortization</t>
  </si>
  <si>
    <t>IGRA revaluation</t>
  </si>
  <si>
    <t>Finance</t>
  </si>
  <si>
    <t>Bargain/Impairment</t>
  </si>
  <si>
    <t>Preferred</t>
  </si>
  <si>
    <t>FX</t>
  </si>
  <si>
    <t>WC</t>
  </si>
  <si>
    <t>EPS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</si>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</sst>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1BD8-E4FD-4768-8AA5-DD22841FBF05}">
  <dimension ref="N2:P7"/>
  <sheetViews>
    <sheetView workbookViewId="0">
      <selection activeCell="P5" sqref="P5"/>
    </sheetView>
  </sheetViews>
  <sheetFormatPr defaultRowHeight="12.75" x14ac:dyDescent="0.2"/>
  <cols>
    <col min="14" max="14" width="9.7109375" bestFit="1" customWidth="1"/>
  </cols>
  <sheetData>
    <row r="2" spans="14:16" x14ac:dyDescent="0.2">
      <c r="N2" t="s">
        <v>0</v>
      </c>
      <c r="O2">
        <v>2189.48</v>
      </c>
    </row>
    <row r="3" spans="14:16" x14ac:dyDescent="0.2">
      <c r="N3" t="s">
        <v>1</v>
      </c>
      <c r="O3" s="2">
        <v>21.19153</v>
      </c>
      <c r="P3" s="1" t="s">
        <v>6</v>
      </c>
    </row>
    <row r="4" spans="14:16" x14ac:dyDescent="0.2">
      <c r="N4" t="s">
        <v>2</v>
      </c>
      <c r="O4" s="2">
        <f>+O2*O3</f>
        <v>46398.431104399999</v>
      </c>
    </row>
    <row r="5" spans="14:16" x14ac:dyDescent="0.2">
      <c r="N5" t="s">
        <v>4</v>
      </c>
      <c r="O5" s="2">
        <v>676</v>
      </c>
      <c r="P5" s="1" t="s">
        <v>6</v>
      </c>
    </row>
    <row r="6" spans="14:16" x14ac:dyDescent="0.2">
      <c r="N6" t="s">
        <v>5</v>
      </c>
      <c r="O6" s="2">
        <f>541+746+389+206</f>
        <v>1882</v>
      </c>
      <c r="P6" s="1" t="s">
        <v>6</v>
      </c>
    </row>
    <row r="7" spans="14:16" x14ac:dyDescent="0.2">
      <c r="N7" t="s">
        <v>3</v>
      </c>
      <c r="O7" s="2">
        <f>+O4-O5+O6</f>
        <v>47604.431104399999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57C4-A57D-4C23-A569-5140111B21B9}">
  <dimension ref="A1:S3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4" sqref="C24"/>
    </sheetView>
  </sheetViews>
  <sheetFormatPr defaultRowHeight="12.75" x14ac:dyDescent="0.2"/>
  <cols>
    <col min="1" max="1" width="5" bestFit="1" customWidth="1"/>
    <col min="2" max="2" width="17.28515625" bestFit="1" customWidth="1"/>
    <col min="3" max="14" width="9.140625" style="1"/>
  </cols>
  <sheetData>
    <row r="1" spans="1:19" x14ac:dyDescent="0.2">
      <c r="A1" s="7" t="s">
        <v>7</v>
      </c>
    </row>
    <row r="2" spans="1:19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Q2">
        <v>2020</v>
      </c>
      <c r="R2">
        <v>2021</v>
      </c>
      <c r="S2">
        <v>2022</v>
      </c>
    </row>
    <row r="3" spans="1:19" s="2" customFormat="1" x14ac:dyDescent="0.2">
      <c r="B3" s="2" t="s">
        <v>20</v>
      </c>
      <c r="C3" s="3"/>
      <c r="D3" s="3"/>
      <c r="E3" s="3">
        <v>57</v>
      </c>
      <c r="F3" s="3"/>
      <c r="G3" s="3">
        <v>66</v>
      </c>
      <c r="H3" s="3">
        <v>71</v>
      </c>
      <c r="I3" s="3">
        <v>69</v>
      </c>
      <c r="J3" s="3">
        <f>+R3-I3-H3-G3</f>
        <v>81</v>
      </c>
      <c r="K3" s="3">
        <v>69</v>
      </c>
      <c r="L3" s="3">
        <v>72</v>
      </c>
      <c r="M3" s="3"/>
      <c r="N3" s="3"/>
      <c r="Q3" s="3">
        <v>234</v>
      </c>
      <c r="R3" s="3">
        <v>287</v>
      </c>
      <c r="S3" s="3"/>
    </row>
    <row r="4" spans="1:19" s="2" customFormat="1" x14ac:dyDescent="0.2">
      <c r="B4" s="2" t="s">
        <v>21</v>
      </c>
      <c r="C4" s="3"/>
      <c r="D4" s="3"/>
      <c r="E4" s="3">
        <v>187</v>
      </c>
      <c r="F4" s="3"/>
      <c r="G4" s="3">
        <v>237</v>
      </c>
      <c r="H4" s="3">
        <v>254</v>
      </c>
      <c r="I4" s="3">
        <v>256</v>
      </c>
      <c r="J4" s="3">
        <f t="shared" ref="J4:J14" si="0">+R4-I4-H4-G4</f>
        <v>286</v>
      </c>
      <c r="K4" s="3">
        <v>270</v>
      </c>
      <c r="L4" s="3">
        <v>340</v>
      </c>
      <c r="M4" s="3"/>
      <c r="N4" s="3"/>
      <c r="Q4" s="3">
        <v>751</v>
      </c>
      <c r="R4" s="3">
        <v>1033</v>
      </c>
      <c r="S4" s="3"/>
    </row>
    <row r="5" spans="1:19" s="2" customFormat="1" x14ac:dyDescent="0.2">
      <c r="B5" s="2" t="s">
        <v>22</v>
      </c>
      <c r="C5" s="3"/>
      <c r="D5" s="3"/>
      <c r="E5" s="3">
        <v>45</v>
      </c>
      <c r="F5" s="3"/>
      <c r="G5" s="3">
        <v>39</v>
      </c>
      <c r="H5" s="3">
        <v>43</v>
      </c>
      <c r="I5" s="3">
        <v>45</v>
      </c>
      <c r="J5" s="3">
        <f t="shared" si="0"/>
        <v>49</v>
      </c>
      <c r="K5" s="3">
        <v>47</v>
      </c>
      <c r="L5" s="3">
        <v>50</v>
      </c>
      <c r="M5" s="3"/>
      <c r="N5" s="3"/>
      <c r="Q5" s="3">
        <v>169</v>
      </c>
      <c r="R5" s="3">
        <v>176</v>
      </c>
      <c r="S5" s="3"/>
    </row>
    <row r="6" spans="1:19" s="2" customFormat="1" x14ac:dyDescent="0.2">
      <c r="B6" s="2" t="s">
        <v>23</v>
      </c>
      <c r="C6" s="3"/>
      <c r="D6" s="3"/>
      <c r="E6" s="3">
        <v>713</v>
      </c>
      <c r="F6" s="3"/>
      <c r="G6" s="3">
        <v>834</v>
      </c>
      <c r="H6" s="3">
        <v>880</v>
      </c>
      <c r="I6" s="3">
        <v>929</v>
      </c>
      <c r="J6" s="3">
        <f t="shared" si="0"/>
        <v>968</v>
      </c>
      <c r="K6" s="3">
        <v>1045</v>
      </c>
      <c r="L6" s="3">
        <v>1156</v>
      </c>
      <c r="M6" s="3"/>
      <c r="N6" s="3"/>
      <c r="Q6" s="3">
        <v>2815</v>
      </c>
      <c r="R6" s="3">
        <v>3611</v>
      </c>
      <c r="S6" s="3"/>
    </row>
    <row r="7" spans="1:19" s="4" customFormat="1" x14ac:dyDescent="0.2">
      <c r="B7" s="4" t="s">
        <v>8</v>
      </c>
      <c r="C7" s="5"/>
      <c r="D7" s="5"/>
      <c r="E7" s="5">
        <f>SUM(E3:E6)</f>
        <v>1002</v>
      </c>
      <c r="F7" s="5"/>
      <c r="G7" s="5">
        <f>SUM(G3:G6)</f>
        <v>1176</v>
      </c>
      <c r="H7" s="5">
        <f>SUM(H3:H6)</f>
        <v>1248</v>
      </c>
      <c r="I7" s="5">
        <f>SUM(I3:I6)</f>
        <v>1299</v>
      </c>
      <c r="J7" s="5">
        <f>SUM(J3:J6)</f>
        <v>1384</v>
      </c>
      <c r="K7" s="5">
        <f>SUM(K3:K6)</f>
        <v>1431</v>
      </c>
      <c r="L7" s="5">
        <f>SUM(L3:L6)</f>
        <v>1618</v>
      </c>
      <c r="M7" s="5"/>
      <c r="N7" s="5"/>
      <c r="Q7" s="5">
        <f>SUM(Q3:Q6)</f>
        <v>3969</v>
      </c>
      <c r="R7" s="5">
        <f>SUM(R3:R6)</f>
        <v>5107</v>
      </c>
      <c r="S7" s="5"/>
    </row>
    <row r="8" spans="1:19" s="2" customFormat="1" x14ac:dyDescent="0.2">
      <c r="B8" s="2" t="s">
        <v>24</v>
      </c>
      <c r="C8" s="3"/>
      <c r="D8" s="3"/>
      <c r="E8" s="3">
        <v>504</v>
      </c>
      <c r="F8" s="3"/>
      <c r="G8" s="3">
        <v>641</v>
      </c>
      <c r="H8" s="3">
        <v>665</v>
      </c>
      <c r="I8" s="3">
        <v>676</v>
      </c>
      <c r="J8" s="3">
        <f t="shared" si="0"/>
        <v>713</v>
      </c>
      <c r="K8" s="3">
        <v>783</v>
      </c>
      <c r="L8" s="3">
        <v>873</v>
      </c>
      <c r="M8" s="3"/>
      <c r="N8" s="3"/>
      <c r="Q8" s="3">
        <v>2050</v>
      </c>
      <c r="R8" s="3">
        <v>2695</v>
      </c>
      <c r="S8" s="3"/>
    </row>
    <row r="9" spans="1:19" s="2" customFormat="1" x14ac:dyDescent="0.2">
      <c r="B9" s="2" t="s">
        <v>22</v>
      </c>
      <c r="C9" s="3"/>
      <c r="D9" s="3"/>
      <c r="E9" s="3">
        <v>25</v>
      </c>
      <c r="F9" s="3"/>
      <c r="G9" s="3">
        <v>22</v>
      </c>
      <c r="H9" s="3">
        <v>23</v>
      </c>
      <c r="I9" s="3">
        <v>25</v>
      </c>
      <c r="J9" s="3">
        <f t="shared" si="0"/>
        <v>29</v>
      </c>
      <c r="K9" s="3">
        <v>27</v>
      </c>
      <c r="L9" s="3">
        <v>29</v>
      </c>
      <c r="M9" s="3"/>
      <c r="N9" s="3"/>
      <c r="Q9" s="3">
        <v>97</v>
      </c>
      <c r="R9" s="3">
        <v>99</v>
      </c>
      <c r="S9" s="3"/>
    </row>
    <row r="10" spans="1:19" s="2" customFormat="1" x14ac:dyDescent="0.2">
      <c r="B10" s="2" t="s">
        <v>25</v>
      </c>
      <c r="C10" s="3"/>
      <c r="D10" s="3"/>
      <c r="E10" s="3">
        <v>82</v>
      </c>
      <c r="F10" s="3"/>
      <c r="G10" s="3">
        <v>96</v>
      </c>
      <c r="H10" s="3">
        <v>109</v>
      </c>
      <c r="I10" s="3">
        <v>113</v>
      </c>
      <c r="J10" s="3">
        <f t="shared" si="0"/>
        <v>115</v>
      </c>
      <c r="K10" s="3">
        <v>122</v>
      </c>
      <c r="L10" s="3">
        <v>153</v>
      </c>
      <c r="M10" s="3"/>
      <c r="N10" s="3"/>
      <c r="Q10" s="3">
        <v>330</v>
      </c>
      <c r="R10" s="3">
        <v>433</v>
      </c>
      <c r="S10" s="3"/>
    </row>
    <row r="11" spans="1:19" s="2" customFormat="1" x14ac:dyDescent="0.2">
      <c r="B11" s="2" t="s">
        <v>26</v>
      </c>
      <c r="C11" s="3"/>
      <c r="D11" s="3"/>
      <c r="E11" s="3">
        <v>9</v>
      </c>
      <c r="F11" s="3"/>
      <c r="G11" s="3">
        <v>9</v>
      </c>
      <c r="H11" s="3">
        <v>10</v>
      </c>
      <c r="I11" s="3">
        <v>10</v>
      </c>
      <c r="J11" s="3">
        <f t="shared" si="0"/>
        <v>11</v>
      </c>
      <c r="K11" s="3">
        <v>11</v>
      </c>
      <c r="L11" s="3">
        <v>12</v>
      </c>
      <c r="M11" s="3"/>
      <c r="N11" s="3"/>
      <c r="Q11" s="3">
        <v>35</v>
      </c>
      <c r="R11" s="3">
        <v>40</v>
      </c>
      <c r="S11" s="3"/>
    </row>
    <row r="12" spans="1:19" s="2" customFormat="1" x14ac:dyDescent="0.2">
      <c r="B12" s="2" t="s">
        <v>27</v>
      </c>
      <c r="C12" s="3"/>
      <c r="D12" s="3"/>
      <c r="E12" s="3">
        <v>32</v>
      </c>
      <c r="F12" s="3"/>
      <c r="G12" s="3">
        <v>39</v>
      </c>
      <c r="H12" s="3">
        <v>44</v>
      </c>
      <c r="I12" s="3">
        <v>46</v>
      </c>
      <c r="J12" s="3">
        <f t="shared" si="0"/>
        <v>57</v>
      </c>
      <c r="K12" s="3">
        <v>56</v>
      </c>
      <c r="L12" s="3">
        <v>80</v>
      </c>
      <c r="M12" s="3"/>
      <c r="N12" s="3"/>
      <c r="Q12" s="3">
        <v>152</v>
      </c>
      <c r="R12" s="3">
        <v>186</v>
      </c>
      <c r="S12" s="3"/>
    </row>
    <row r="13" spans="1:19" s="2" customFormat="1" x14ac:dyDescent="0.2">
      <c r="B13" s="2" t="s">
        <v>28</v>
      </c>
      <c r="C13" s="3"/>
      <c r="D13" s="3"/>
      <c r="E13" s="3">
        <v>15</v>
      </c>
      <c r="F13" s="3"/>
      <c r="G13" s="3">
        <v>15</v>
      </c>
      <c r="H13" s="3">
        <v>17</v>
      </c>
      <c r="I13" s="3">
        <v>21</v>
      </c>
      <c r="J13" s="3">
        <f t="shared" si="0"/>
        <v>26</v>
      </c>
      <c r="K13" s="3">
        <v>24</v>
      </c>
      <c r="L13" s="3">
        <v>28</v>
      </c>
      <c r="M13" s="3"/>
      <c r="N13" s="3"/>
      <c r="Q13" s="3">
        <v>60</v>
      </c>
      <c r="R13" s="3">
        <v>79</v>
      </c>
      <c r="S13" s="3"/>
    </row>
    <row r="14" spans="1:19" s="2" customFormat="1" x14ac:dyDescent="0.2">
      <c r="B14" s="2" t="s">
        <v>29</v>
      </c>
      <c r="C14" s="3"/>
      <c r="D14" s="3"/>
      <c r="E14" s="3">
        <v>5</v>
      </c>
      <c r="F14" s="3"/>
      <c r="G14" s="3">
        <v>5</v>
      </c>
      <c r="H14" s="3">
        <v>14</v>
      </c>
      <c r="I14" s="3">
        <v>21</v>
      </c>
      <c r="J14" s="3">
        <f t="shared" si="0"/>
        <v>22</v>
      </c>
      <c r="K14" s="3">
        <v>35</v>
      </c>
      <c r="L14" s="3">
        <v>32</v>
      </c>
      <c r="M14" s="3"/>
      <c r="N14" s="3"/>
      <c r="Q14" s="3">
        <v>13</v>
      </c>
      <c r="R14" s="3">
        <v>62</v>
      </c>
      <c r="S14" s="3"/>
    </row>
    <row r="15" spans="1:19" s="2" customFormat="1" x14ac:dyDescent="0.2">
      <c r="B15" s="2" t="s">
        <v>31</v>
      </c>
      <c r="C15" s="3"/>
      <c r="D15" s="3"/>
      <c r="E15" s="3">
        <f>SUM(E8:E14)</f>
        <v>672</v>
      </c>
      <c r="F15" s="3"/>
      <c r="G15" s="3">
        <f>SUM(G8:G14)</f>
        <v>827</v>
      </c>
      <c r="H15" s="3">
        <f>SUM(H8:H14)</f>
        <v>882</v>
      </c>
      <c r="I15" s="3">
        <f>SUM(I8:I14)</f>
        <v>912</v>
      </c>
      <c r="J15" s="3">
        <f t="shared" ref="J15" si="1">SUM(J8:J14)</f>
        <v>973</v>
      </c>
      <c r="K15" s="3">
        <f>SUM(K8:K14)</f>
        <v>1058</v>
      </c>
      <c r="L15" s="3">
        <f>SUM(L8:L14)</f>
        <v>1207</v>
      </c>
      <c r="M15" s="3"/>
      <c r="N15" s="3"/>
      <c r="Q15" s="3">
        <f>SUM(Q8:Q14)</f>
        <v>2737</v>
      </c>
      <c r="R15" s="3">
        <f>SUM(R8:R14)</f>
        <v>3594</v>
      </c>
      <c r="S15" s="3"/>
    </row>
    <row r="16" spans="1:19" s="2" customFormat="1" x14ac:dyDescent="0.2">
      <c r="B16" s="2" t="s">
        <v>30</v>
      </c>
      <c r="C16" s="3"/>
      <c r="D16" s="3"/>
      <c r="E16" s="3">
        <f>E7-E15</f>
        <v>330</v>
      </c>
      <c r="F16" s="3"/>
      <c r="G16" s="3">
        <f>G7-G15</f>
        <v>349</v>
      </c>
      <c r="H16" s="3">
        <f>H7-H15</f>
        <v>366</v>
      </c>
      <c r="I16" s="3">
        <f>I7-I15</f>
        <v>387</v>
      </c>
      <c r="J16" s="3">
        <f t="shared" ref="J16" si="2">J7-J15</f>
        <v>411</v>
      </c>
      <c r="K16" s="3">
        <f>K7-K15</f>
        <v>373</v>
      </c>
      <c r="L16" s="3">
        <f>L7-L15</f>
        <v>411</v>
      </c>
      <c r="M16" s="3"/>
      <c r="N16" s="3"/>
      <c r="Q16" s="3">
        <f>Q7-Q15</f>
        <v>1232</v>
      </c>
      <c r="R16" s="3">
        <f>R7-R15</f>
        <v>1513</v>
      </c>
      <c r="S16" s="3"/>
    </row>
    <row r="17" spans="2:19" x14ac:dyDescent="0.2">
      <c r="B17" s="2" t="s">
        <v>32</v>
      </c>
      <c r="E17" s="1">
        <f>2-13</f>
        <v>-11</v>
      </c>
      <c r="G17" s="1">
        <f>2-15</f>
        <v>-13</v>
      </c>
      <c r="H17" s="1">
        <f>2-17</f>
        <v>-15</v>
      </c>
      <c r="I17" s="1">
        <f>4-18</f>
        <v>-14</v>
      </c>
      <c r="J17" s="3">
        <f t="shared" ref="J17:J19" si="3">+R17-I17-H17-G17</f>
        <v>-19</v>
      </c>
      <c r="K17" s="1">
        <f>2-19</f>
        <v>-17</v>
      </c>
      <c r="L17" s="1">
        <f>-18-25</f>
        <v>-43</v>
      </c>
      <c r="Q17" s="1">
        <f>4-46</f>
        <v>-42</v>
      </c>
      <c r="R17" s="1">
        <f>7-68</f>
        <v>-61</v>
      </c>
      <c r="S17" s="1"/>
    </row>
    <row r="18" spans="2:19" x14ac:dyDescent="0.2">
      <c r="B18" s="2" t="s">
        <v>33</v>
      </c>
      <c r="E18" s="3">
        <f>+E16+E17</f>
        <v>319</v>
      </c>
      <c r="G18" s="3">
        <f>+G16+G17</f>
        <v>336</v>
      </c>
      <c r="H18" s="3">
        <f>+H16+H17</f>
        <v>351</v>
      </c>
      <c r="I18" s="3">
        <f>+I16+I17</f>
        <v>373</v>
      </c>
      <c r="J18" s="3">
        <f>+J16+J17</f>
        <v>392</v>
      </c>
      <c r="K18" s="3">
        <f>+K16+K17</f>
        <v>356</v>
      </c>
      <c r="L18" s="3">
        <f>+L16+L17</f>
        <v>368</v>
      </c>
      <c r="M18" s="3"/>
      <c r="Q18" s="3">
        <f>+Q16+Q17</f>
        <v>1190</v>
      </c>
      <c r="R18" s="3">
        <f>+R16+R17</f>
        <v>1452</v>
      </c>
      <c r="S18" s="3"/>
    </row>
    <row r="19" spans="2:19" x14ac:dyDescent="0.2">
      <c r="B19" s="2" t="s">
        <v>34</v>
      </c>
      <c r="E19" s="1">
        <v>46</v>
      </c>
      <c r="G19" s="1">
        <v>49</v>
      </c>
      <c r="H19" s="1">
        <v>50</v>
      </c>
      <c r="I19" s="1">
        <f>67+15</f>
        <v>82</v>
      </c>
      <c r="J19" s="3">
        <f t="shared" si="3"/>
        <v>462</v>
      </c>
      <c r="K19" s="1">
        <v>40</v>
      </c>
      <c r="L19" s="1">
        <v>43</v>
      </c>
      <c r="Q19" s="1">
        <v>167</v>
      </c>
      <c r="R19" s="1">
        <f>206+142+295</f>
        <v>643</v>
      </c>
      <c r="S19" s="1"/>
    </row>
    <row r="20" spans="2:19" x14ac:dyDescent="0.2">
      <c r="B20" s="2" t="s">
        <v>35</v>
      </c>
      <c r="E20" s="3">
        <f>+E18-E19</f>
        <v>273</v>
      </c>
      <c r="G20" s="3">
        <f>+G18-G19</f>
        <v>287</v>
      </c>
      <c r="H20" s="3">
        <f>+H18-H19</f>
        <v>301</v>
      </c>
      <c r="I20" s="3">
        <f>+I18-I19</f>
        <v>291</v>
      </c>
      <c r="J20" s="3">
        <f>+J18-J19</f>
        <v>-70</v>
      </c>
      <c r="K20" s="3">
        <f>+K18-K19</f>
        <v>316</v>
      </c>
      <c r="L20" s="3">
        <f>+L18-L19</f>
        <v>325</v>
      </c>
      <c r="M20" s="3"/>
      <c r="Q20" s="3">
        <f>+Q18-Q19</f>
        <v>1023</v>
      </c>
      <c r="R20" s="3">
        <f>+R18-R19</f>
        <v>809</v>
      </c>
      <c r="S20" s="3"/>
    </row>
    <row r="21" spans="2:19" x14ac:dyDescent="0.2">
      <c r="B21" s="2" t="s">
        <v>47</v>
      </c>
      <c r="E21" s="6">
        <f>+E20/E22</f>
        <v>12.88250541607897</v>
      </c>
      <c r="G21" s="6">
        <f>+G20/G22</f>
        <v>13.543146719467636</v>
      </c>
      <c r="H21" s="6">
        <f>+H20/H22</f>
        <v>14.203788022856301</v>
      </c>
      <c r="I21" s="6">
        <f>+I20/I22</f>
        <v>13.731901377578684</v>
      </c>
      <c r="J21" s="6">
        <f>+J20/J22</f>
        <v>-3.3032065169433258</v>
      </c>
      <c r="K21" s="6">
        <f>+K20/K22</f>
        <v>14.911617990772728</v>
      </c>
      <c r="L21" s="6">
        <f>+L20/L22</f>
        <v>15.336315971522584</v>
      </c>
      <c r="M21" s="6"/>
      <c r="Q21" s="6">
        <f>+Q20/Q22</f>
        <v>48.274003811900322</v>
      </c>
      <c r="R21" s="6">
        <f>+R20/R22</f>
        <v>38.175629602959297</v>
      </c>
      <c r="S21" s="6"/>
    </row>
    <row r="22" spans="2:19" s="2" customFormat="1" x14ac:dyDescent="0.2">
      <c r="B22" s="2" t="s">
        <v>1</v>
      </c>
      <c r="C22" s="3"/>
      <c r="D22" s="3"/>
      <c r="E22" s="3">
        <v>21.19153</v>
      </c>
      <c r="F22" s="3"/>
      <c r="G22" s="3">
        <v>21.19153</v>
      </c>
      <c r="H22" s="3">
        <v>21.19153</v>
      </c>
      <c r="I22" s="3">
        <v>21.19153</v>
      </c>
      <c r="J22" s="3">
        <v>21.19153</v>
      </c>
      <c r="K22" s="3">
        <v>21.19153</v>
      </c>
      <c r="L22" s="3">
        <v>21.19153</v>
      </c>
      <c r="M22" s="3"/>
      <c r="N22" s="3"/>
      <c r="Q22" s="3">
        <v>21.19153</v>
      </c>
      <c r="R22" s="3">
        <v>21.19153</v>
      </c>
      <c r="S22" s="3"/>
    </row>
    <row r="23" spans="2:19" s="2" customFormat="1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9" s="2" customFormat="1" x14ac:dyDescent="0.2">
      <c r="B24" s="2" t="s">
        <v>48</v>
      </c>
      <c r="C24" s="3"/>
      <c r="D24" s="3"/>
      <c r="E24" s="3"/>
      <c r="F24" s="3"/>
      <c r="G24" s="3"/>
      <c r="H24" s="3"/>
      <c r="I24" s="3"/>
      <c r="J24" s="3"/>
      <c r="K24" s="8">
        <f>K7/G7-1</f>
        <v>0.21683673469387754</v>
      </c>
      <c r="L24" s="8">
        <f>L7/H7-1</f>
        <v>0.29647435897435903</v>
      </c>
      <c r="M24" s="3"/>
      <c r="N24" s="3"/>
      <c r="R24" s="9">
        <f>+R7/Q7-1</f>
        <v>0.28672209624590583</v>
      </c>
    </row>
    <row r="25" spans="2:19" s="2" customFormat="1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19" s="2" customFormat="1" x14ac:dyDescent="0.2">
      <c r="B26" s="2" t="s">
        <v>36</v>
      </c>
      <c r="C26" s="3"/>
      <c r="D26" s="3"/>
      <c r="E26" s="3"/>
      <c r="F26" s="3"/>
      <c r="G26" s="3">
        <f>+G20</f>
        <v>287</v>
      </c>
      <c r="H26" s="3">
        <f>+H20</f>
        <v>301</v>
      </c>
      <c r="I26" s="3"/>
      <c r="J26" s="3"/>
      <c r="K26" s="3">
        <f>+K20</f>
        <v>316</v>
      </c>
      <c r="L26" s="3">
        <f>+L20</f>
        <v>325</v>
      </c>
      <c r="M26" s="3"/>
      <c r="N26" s="3"/>
    </row>
    <row r="27" spans="2:19" s="2" customFormat="1" x14ac:dyDescent="0.2">
      <c r="B27" s="2" t="s">
        <v>37</v>
      </c>
      <c r="C27" s="3"/>
      <c r="D27" s="3"/>
      <c r="E27" s="3"/>
      <c r="F27" s="3"/>
      <c r="G27" s="3">
        <v>-175</v>
      </c>
      <c r="H27" s="3">
        <v>78</v>
      </c>
      <c r="I27" s="3"/>
      <c r="J27" s="3"/>
      <c r="K27" s="3">
        <v>111</v>
      </c>
      <c r="L27" s="3">
        <v>134</v>
      </c>
      <c r="M27" s="3"/>
      <c r="N27" s="3"/>
    </row>
    <row r="28" spans="2:19" s="2" customFormat="1" x14ac:dyDescent="0.2">
      <c r="B28" s="2" t="s">
        <v>39</v>
      </c>
      <c r="C28" s="3"/>
      <c r="D28" s="3"/>
      <c r="E28" s="3"/>
      <c r="F28" s="3"/>
      <c r="G28" s="3">
        <v>29</v>
      </c>
      <c r="H28" s="3">
        <v>30</v>
      </c>
      <c r="I28" s="3"/>
      <c r="J28" s="3"/>
      <c r="K28" s="3">
        <v>32</v>
      </c>
      <c r="L28" s="3">
        <v>35</v>
      </c>
      <c r="M28" s="3"/>
      <c r="N28" s="3"/>
    </row>
    <row r="29" spans="2:19" s="2" customFormat="1" x14ac:dyDescent="0.2">
      <c r="B29" s="2" t="s">
        <v>40</v>
      </c>
      <c r="C29" s="3"/>
      <c r="D29" s="3"/>
      <c r="E29" s="3"/>
      <c r="F29" s="3"/>
      <c r="G29" s="3">
        <v>118</v>
      </c>
      <c r="H29" s="3">
        <v>124</v>
      </c>
      <c r="I29" s="3"/>
      <c r="J29" s="3"/>
      <c r="K29" s="3">
        <v>146</v>
      </c>
      <c r="L29" s="3">
        <v>168</v>
      </c>
      <c r="M29" s="3"/>
      <c r="N29" s="3"/>
    </row>
    <row r="30" spans="2:19" s="2" customFormat="1" x14ac:dyDescent="0.2">
      <c r="B30" s="2" t="s">
        <v>41</v>
      </c>
      <c r="C30" s="3"/>
      <c r="D30" s="3"/>
      <c r="E30" s="3"/>
      <c r="F30" s="3"/>
      <c r="G30" s="3">
        <v>61</v>
      </c>
      <c r="H30" s="3">
        <v>22</v>
      </c>
      <c r="I30" s="3"/>
      <c r="J30" s="3"/>
      <c r="K30" s="3">
        <v>27</v>
      </c>
      <c r="L30" s="3">
        <v>29</v>
      </c>
      <c r="M30" s="3"/>
      <c r="N30" s="3"/>
    </row>
    <row r="31" spans="2:19" s="2" customFormat="1" x14ac:dyDescent="0.2">
      <c r="B31" s="2" t="s">
        <v>42</v>
      </c>
      <c r="C31" s="3"/>
      <c r="D31" s="3"/>
      <c r="E31" s="3"/>
      <c r="F31" s="3"/>
      <c r="G31" s="3">
        <v>-2</v>
      </c>
      <c r="H31" s="3">
        <v>-2</v>
      </c>
      <c r="I31" s="3"/>
      <c r="J31" s="3"/>
      <c r="K31" s="3">
        <v>-2</v>
      </c>
      <c r="L31" s="3">
        <v>18</v>
      </c>
      <c r="M31" s="3"/>
      <c r="N31" s="3"/>
    </row>
    <row r="32" spans="2:19" s="2" customFormat="1" x14ac:dyDescent="0.2">
      <c r="B32" s="2" t="s">
        <v>43</v>
      </c>
      <c r="C32" s="3"/>
      <c r="D32" s="3"/>
      <c r="E32" s="3"/>
      <c r="F32" s="3"/>
      <c r="G32" s="3">
        <v>3</v>
      </c>
      <c r="H32" s="3">
        <v>2</v>
      </c>
      <c r="I32" s="3"/>
      <c r="J32" s="3"/>
      <c r="K32" s="3">
        <f>-1+1</f>
        <v>0</v>
      </c>
      <c r="L32" s="3">
        <v>0</v>
      </c>
      <c r="M32" s="3"/>
      <c r="N32" s="3"/>
    </row>
    <row r="33" spans="2:18" s="2" customFormat="1" x14ac:dyDescent="0.2">
      <c r="B33" s="2" t="s">
        <v>44</v>
      </c>
      <c r="C33" s="3"/>
      <c r="D33" s="3"/>
      <c r="E33" s="3"/>
      <c r="F33" s="3"/>
      <c r="G33" s="3">
        <v>263</v>
      </c>
      <c r="H33" s="3">
        <v>32</v>
      </c>
      <c r="I33" s="3"/>
      <c r="J33" s="3"/>
      <c r="K33" s="3">
        <v>0</v>
      </c>
      <c r="L33" s="3">
        <v>0</v>
      </c>
      <c r="M33" s="3"/>
      <c r="N33" s="3"/>
    </row>
    <row r="34" spans="2:18" s="2" customFormat="1" x14ac:dyDescent="0.2">
      <c r="B34" s="2" t="s">
        <v>32</v>
      </c>
      <c r="C34" s="3"/>
      <c r="D34" s="3"/>
      <c r="E34" s="3"/>
      <c r="F34" s="3"/>
      <c r="G34" s="3">
        <v>15</v>
      </c>
      <c r="H34" s="3">
        <v>17</v>
      </c>
      <c r="I34" s="3"/>
      <c r="J34" s="3"/>
      <c r="K34" s="3">
        <v>19</v>
      </c>
      <c r="L34" s="3">
        <v>25</v>
      </c>
      <c r="M34" s="3"/>
      <c r="N34" s="3"/>
    </row>
    <row r="35" spans="2:18" s="2" customFormat="1" x14ac:dyDescent="0.2">
      <c r="B35" s="2" t="s">
        <v>34</v>
      </c>
      <c r="C35" s="3"/>
      <c r="D35" s="3"/>
      <c r="E35" s="3"/>
      <c r="F35" s="3"/>
      <c r="G35" s="3">
        <v>49</v>
      </c>
      <c r="H35" s="3">
        <v>50</v>
      </c>
      <c r="I35" s="3"/>
      <c r="J35" s="3"/>
      <c r="K35" s="3">
        <v>40</v>
      </c>
      <c r="L35" s="3">
        <v>43</v>
      </c>
      <c r="M35" s="3"/>
      <c r="N35" s="3"/>
    </row>
    <row r="36" spans="2:18" s="2" customFormat="1" x14ac:dyDescent="0.2">
      <c r="B36" s="2" t="s">
        <v>45</v>
      </c>
      <c r="C36" s="3"/>
      <c r="D36" s="3"/>
      <c r="E36" s="3"/>
      <c r="F36" s="3"/>
      <c r="G36" s="3">
        <v>-13</v>
      </c>
      <c r="H36" s="3">
        <v>15</v>
      </c>
      <c r="I36" s="3"/>
      <c r="J36" s="3"/>
      <c r="K36" s="3">
        <v>0</v>
      </c>
      <c r="L36" s="3">
        <v>-42</v>
      </c>
      <c r="M36" s="3"/>
      <c r="N36" s="3"/>
    </row>
    <row r="37" spans="2:18" s="2" customFormat="1" x14ac:dyDescent="0.2">
      <c r="B37" s="2" t="s">
        <v>46</v>
      </c>
      <c r="C37" s="3"/>
      <c r="D37" s="3"/>
      <c r="E37" s="3"/>
      <c r="F37" s="3"/>
      <c r="G37" s="3">
        <v>198</v>
      </c>
      <c r="H37" s="3">
        <v>-99</v>
      </c>
      <c r="I37" s="3"/>
      <c r="J37" s="3"/>
      <c r="K37" s="3">
        <v>169</v>
      </c>
      <c r="L37" s="3">
        <v>-188</v>
      </c>
      <c r="M37" s="3"/>
      <c r="N37" s="3"/>
    </row>
    <row r="38" spans="2:18" s="2" customFormat="1" x14ac:dyDescent="0.2">
      <c r="B38" s="2" t="s">
        <v>34</v>
      </c>
      <c r="C38" s="3"/>
      <c r="D38" s="3"/>
      <c r="E38" s="3"/>
      <c r="F38" s="3"/>
      <c r="G38" s="3">
        <v>-51</v>
      </c>
      <c r="H38" s="3">
        <v>-97</v>
      </c>
      <c r="I38" s="3"/>
      <c r="J38" s="3"/>
      <c r="K38" s="3">
        <v>-44</v>
      </c>
      <c r="L38" s="3">
        <v>-146</v>
      </c>
      <c r="M38" s="3"/>
      <c r="N38" s="3"/>
    </row>
    <row r="39" spans="2:18" s="2" customFormat="1" x14ac:dyDescent="0.2">
      <c r="B39" s="2" t="s">
        <v>38</v>
      </c>
      <c r="C39" s="3"/>
      <c r="D39" s="3"/>
      <c r="E39" s="3"/>
      <c r="F39" s="3"/>
      <c r="G39" s="3">
        <f>SUM(G27:G38)</f>
        <v>495</v>
      </c>
      <c r="H39" s="3">
        <f>SUM(H27:H38)</f>
        <v>172</v>
      </c>
      <c r="I39" s="3"/>
      <c r="J39" s="3"/>
      <c r="K39" s="3">
        <f>SUM(K27:K38)</f>
        <v>498</v>
      </c>
      <c r="L39" s="3">
        <f>SUM(L27:L38)</f>
        <v>76</v>
      </c>
      <c r="M39" s="3"/>
      <c r="N39" s="3"/>
      <c r="Q39" s="2">
        <v>1186</v>
      </c>
      <c r="R39" s="2">
        <v>1300</v>
      </c>
    </row>
  </sheetData>
  <hyperlinks>
    <hyperlink ref="A1" location="Main!A1" display="Main" xr:uid="{2C3B2F46-D110-4703-9FEB-781AB415A2C3}"/>
  </hyperlink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2022-08-20T02:00:50Z</dcterms:created>
  <dcterms:modified xsi:type="dcterms:W3CDTF">2022-08-20T04:37:51Z</dcterms:modified>
</cp:coreProperties>
</file>