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0DA220A-AA3D-45E2-B0C4-AEE026A0551E}" xr6:coauthVersionLast="47" xr6:coauthVersionMax="47" xr10:uidLastSave="{00000000-0000-0000-0000-000000000000}"/>
  <bookViews>
    <workbookView xWindow="-120" yWindow="-120" windowWidth="51840" windowHeight="21120" activeTab="1" xr2:uid="{3AF6BCC7-0372-4EF8-A651-596D3CC14E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M27" i="2"/>
  <c r="L27" i="2"/>
  <c r="N26" i="2"/>
  <c r="M26" i="2"/>
  <c r="L26" i="2"/>
  <c r="N24" i="2"/>
  <c r="M24" i="2"/>
  <c r="L24" i="2"/>
  <c r="N23" i="2"/>
  <c r="N21" i="2"/>
  <c r="N22" i="2" s="1"/>
  <c r="M21" i="2"/>
  <c r="M22" i="2" s="1"/>
  <c r="L21" i="2"/>
  <c r="L22" i="2" s="1"/>
  <c r="M30" i="2"/>
  <c r="L30" i="2"/>
  <c r="N30" i="2"/>
  <c r="N15" i="2"/>
  <c r="N16" i="2" s="1"/>
  <c r="I31" i="2"/>
  <c r="J31" i="2"/>
  <c r="D23" i="2"/>
  <c r="D14" i="2"/>
  <c r="D21" i="2"/>
  <c r="D15" i="2"/>
  <c r="D17" i="2" s="1"/>
  <c r="D32" i="2" s="1"/>
  <c r="H23" i="2"/>
  <c r="H21" i="2"/>
  <c r="H14" i="2"/>
  <c r="H15" i="2" s="1"/>
  <c r="I15" i="2"/>
  <c r="E23" i="2"/>
  <c r="E21" i="2"/>
  <c r="E15" i="2"/>
  <c r="E17" i="2" s="1"/>
  <c r="E32" i="2" s="1"/>
  <c r="I23" i="2"/>
  <c r="I21" i="2"/>
  <c r="K31" i="2"/>
  <c r="F21" i="2"/>
  <c r="F15" i="2"/>
  <c r="F17" i="2" s="1"/>
  <c r="F32" i="2" s="1"/>
  <c r="J23" i="2"/>
  <c r="J21" i="2"/>
  <c r="J15" i="2"/>
  <c r="J30" i="2" s="1"/>
  <c r="G19" i="2"/>
  <c r="G21" i="2" s="1"/>
  <c r="K19" i="2"/>
  <c r="K21" i="2" s="1"/>
  <c r="G16" i="2"/>
  <c r="K16" i="2"/>
  <c r="G23" i="2"/>
  <c r="K23" i="2"/>
  <c r="G15" i="2"/>
  <c r="K15" i="2"/>
  <c r="K30" i="2" s="1"/>
  <c r="L7" i="1"/>
  <c r="L5" i="1"/>
  <c r="L4" i="1"/>
  <c r="G17" i="2" l="1"/>
  <c r="G32" i="2" s="1"/>
  <c r="I30" i="2"/>
  <c r="H30" i="2"/>
  <c r="H17" i="2"/>
  <c r="H32" i="2" s="1"/>
  <c r="H22" i="2"/>
  <c r="H33" i="2"/>
  <c r="H24" i="2"/>
  <c r="H26" i="2" s="1"/>
  <c r="H27" i="2" s="1"/>
  <c r="D22" i="2"/>
  <c r="I17" i="2"/>
  <c r="I32" i="2" s="1"/>
  <c r="E22" i="2"/>
  <c r="J17" i="2"/>
  <c r="J32" i="2" s="1"/>
  <c r="J22" i="2"/>
  <c r="F22" i="2"/>
  <c r="K17" i="2"/>
  <c r="K32" i="2" s="1"/>
  <c r="G22" i="2" l="1"/>
  <c r="K22" i="2"/>
  <c r="K33" i="2" s="1"/>
  <c r="F24" i="2"/>
  <c r="F26" i="2" s="1"/>
  <c r="F27" i="2" s="1"/>
  <c r="F33" i="2"/>
  <c r="I22" i="2"/>
  <c r="E24" i="2"/>
  <c r="E26" i="2" s="1"/>
  <c r="E27" i="2" s="1"/>
  <c r="E33" i="2"/>
  <c r="D24" i="2"/>
  <c r="D26" i="2" s="1"/>
  <c r="D27" i="2" s="1"/>
  <c r="D33" i="2"/>
  <c r="J24" i="2"/>
  <c r="J26" i="2" s="1"/>
  <c r="J27" i="2" s="1"/>
  <c r="J33" i="2"/>
  <c r="I24" i="2"/>
  <c r="I26" i="2" s="1"/>
  <c r="I27" i="2" s="1"/>
  <c r="I33" i="2"/>
  <c r="G24" i="2"/>
  <c r="G26" i="2" s="1"/>
  <c r="G27" i="2" s="1"/>
  <c r="G33" i="2"/>
  <c r="K24" i="2" l="1"/>
  <c r="K26" i="2"/>
  <c r="K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tc={404C3A6C-57D9-462B-8169-03AF44C46401}</author>
    <author>tc={81C416ED-B805-4A5E-90CB-C684086667DC}</author>
  </authors>
  <commentList>
    <comment ref="K15" authorId="0" shapeId="0" xr:uid="{404C3A6C-57D9-462B-8169-03AF44C46401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 guidance: 690-705</t>
      </text>
    </comment>
    <comment ref="L15" authorId="1" shapeId="0" xr:uid="{81C416ED-B805-4A5E-90CB-C6840866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FQ322 guidance: 710-725</t>
      </text>
    </comment>
  </commentList>
</comments>
</file>

<file path=xl/sharedStrings.xml><?xml version="1.0" encoding="utf-8"?>
<sst xmlns="http://schemas.openxmlformats.org/spreadsheetml/2006/main" count="53" uniqueCount="49">
  <si>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</si>
  <si>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</si>
  <si>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</si>
  <si>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</si>
  <si>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</si>
  <si>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</si>
  <si>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</si>
  <si>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</si>
  <si>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</si>
  <si>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Subscription</t>
  </si>
  <si>
    <t>Maintenance</t>
  </si>
  <si>
    <t>Other</t>
  </si>
  <si>
    <t>Revenue Growth</t>
  </si>
  <si>
    <t>COGS</t>
  </si>
  <si>
    <t>Gross Margin</t>
  </si>
  <si>
    <t>R&amp;D</t>
  </si>
  <si>
    <t>M&amp;S</t>
  </si>
  <si>
    <t>G&amp;A</t>
  </si>
  <si>
    <t>OpEx</t>
  </si>
  <si>
    <t>OpInc</t>
  </si>
  <si>
    <t>Operating Margin</t>
  </si>
  <si>
    <t>Net Income</t>
  </si>
  <si>
    <t>Taxes</t>
  </si>
  <si>
    <t>Pretax Income</t>
  </si>
  <si>
    <t>Interest Income</t>
  </si>
  <si>
    <t>EPS</t>
  </si>
  <si>
    <t>CFFO</t>
  </si>
  <si>
    <t>Cloud</t>
  </si>
  <si>
    <t>Data Center</t>
  </si>
  <si>
    <t>Server</t>
  </si>
  <si>
    <t>Marketplace</t>
  </si>
  <si>
    <t>FQ322</t>
  </si>
  <si>
    <t>FQ222</t>
  </si>
  <si>
    <t>FQ122</t>
  </si>
  <si>
    <t>FQ421</t>
  </si>
  <si>
    <t>FQ321</t>
  </si>
  <si>
    <t>FQ221</t>
  </si>
  <si>
    <t>FQ121</t>
  </si>
  <si>
    <t>FQ420</t>
  </si>
  <si>
    <t>FQ320</t>
  </si>
  <si>
    <t>FQ422</t>
  </si>
  <si>
    <t>Jira</t>
  </si>
  <si>
    <t>Trello</t>
  </si>
  <si>
    <t>Confluence</t>
  </si>
  <si>
    <t>Bitbucket</t>
  </si>
  <si>
    <t>Cloud Growth</t>
  </si>
  <si>
    <t>Customers</t>
  </si>
  <si>
    <t>FQ123</t>
  </si>
  <si>
    <t>FQ223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</si>
</sst>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BB7A767-F62A-4760-BB9F-9041954341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11</xdr:col>
      <xdr:colOff>38100</xdr:colOff>
      <xdr:row>55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4B977C-29D8-61AD-9938-66DB83A11F16}"/>
            </a:ext>
          </a:extLst>
        </xdr:cNvPr>
        <xdr:cNvCxnSpPr/>
      </xdr:nvCxnSpPr>
      <xdr:spPr>
        <a:xfrm>
          <a:off x="6877050" y="0"/>
          <a:ext cx="0" cy="795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91673F2-D878-4E73-9BD7-04939076056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5" dT="2022-07-27T14:40:47.90" personId="{691673F2-D878-4E73-9BD7-049390760563}" id="{404C3A6C-57D9-462B-8169-03AF44C46401}">
    <text>FQ22 guidance: 690-705</text>
  </threadedComment>
  <threadedComment ref="L15" dT="2022-07-27T14:37:17.16" personId="{691673F2-D878-4E73-9BD7-049390760563}" id="{81C416ED-B805-4A5E-90CB-C684086667DC}">
    <text>FQ322 guidance: 710-725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AD64-12F8-4515-B4C9-2102128D3387}">
  <dimension ref="B2:M7"/>
  <sheetViews>
    <sheetView workbookViewId="0">
      <selection activeCell="L8" sqref="L8"/>
    </sheetView>
  </sheetViews>
  <sheetFormatPr defaultRowHeight="12.75" x14ac:dyDescent="0.2"/>
  <sheetData>
    <row r="2" spans="2:13" x14ac:dyDescent="0.2">
      <c r="B2" t="s">
        <v>41</v>
      </c>
      <c r="K2" t="s">
        <v>0</v>
      </c>
      <c r="L2">
        <v>190.85</v>
      </c>
    </row>
    <row r="3" spans="2:13" x14ac:dyDescent="0.2">
      <c r="B3" t="s">
        <v>42</v>
      </c>
      <c r="K3" t="s">
        <v>1</v>
      </c>
      <c r="L3" s="1">
        <v>253.72300000000001</v>
      </c>
      <c r="M3" s="3" t="s">
        <v>6</v>
      </c>
    </row>
    <row r="4" spans="2:13" x14ac:dyDescent="0.2">
      <c r="B4" t="s">
        <v>43</v>
      </c>
      <c r="K4" t="s">
        <v>2</v>
      </c>
      <c r="L4" s="1">
        <f>+L2*L3</f>
        <v>48423.034550000004</v>
      </c>
    </row>
    <row r="5" spans="2:13" x14ac:dyDescent="0.2">
      <c r="B5" t="s">
        <v>44</v>
      </c>
      <c r="K5" t="s">
        <v>3</v>
      </c>
      <c r="L5" s="1">
        <f>1194.803+86.215+150.756</f>
        <v>1431.7740000000001</v>
      </c>
      <c r="M5" s="3" t="s">
        <v>6</v>
      </c>
    </row>
    <row r="6" spans="2:13" x14ac:dyDescent="0.2">
      <c r="K6" t="s">
        <v>4</v>
      </c>
      <c r="L6" s="1">
        <v>999.375</v>
      </c>
      <c r="M6" s="3" t="s">
        <v>6</v>
      </c>
    </row>
    <row r="7" spans="2:13" x14ac:dyDescent="0.2">
      <c r="K7" t="s">
        <v>5</v>
      </c>
      <c r="L7" s="1">
        <f>+L4-L5+L6</f>
        <v>47990.635550000006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F7FA-B9F0-42C1-B494-BA78776DB519}">
  <dimension ref="A1:R37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7" sqref="N27"/>
    </sheetView>
  </sheetViews>
  <sheetFormatPr defaultRowHeight="12.75" x14ac:dyDescent="0.2"/>
  <cols>
    <col min="1" max="1" width="5" bestFit="1" customWidth="1"/>
    <col min="2" max="2" width="17" customWidth="1"/>
    <col min="3" max="5" width="9.140625" style="2"/>
    <col min="6" max="6" width="10.140625" style="2" bestFit="1" customWidth="1"/>
    <col min="7" max="9" width="9.140625" style="2"/>
    <col min="10" max="10" width="10.140625" style="2" bestFit="1" customWidth="1"/>
    <col min="11" max="14" width="9.140625" style="2"/>
  </cols>
  <sheetData>
    <row r="1" spans="1:18" x14ac:dyDescent="0.2">
      <c r="A1" s="7" t="s">
        <v>7</v>
      </c>
      <c r="D1" s="12">
        <v>44012</v>
      </c>
      <c r="E1" s="12">
        <v>44104</v>
      </c>
      <c r="F1" s="12">
        <v>44196</v>
      </c>
      <c r="G1" s="12">
        <v>44286</v>
      </c>
      <c r="H1" s="12">
        <v>44377</v>
      </c>
      <c r="I1" s="12">
        <v>44469</v>
      </c>
      <c r="J1" s="12">
        <v>44561</v>
      </c>
      <c r="K1" s="12">
        <v>44651</v>
      </c>
      <c r="L1" s="12">
        <v>44742</v>
      </c>
      <c r="M1" s="12">
        <v>44834</v>
      </c>
      <c r="N1" s="12">
        <v>44926</v>
      </c>
      <c r="O1" s="12">
        <v>45016</v>
      </c>
      <c r="P1" s="12">
        <v>45107</v>
      </c>
      <c r="Q1" s="12">
        <v>45199</v>
      </c>
      <c r="R1" s="12">
        <v>45291</v>
      </c>
    </row>
    <row r="2" spans="1:18" x14ac:dyDescent="0.2">
      <c r="C2" s="2" t="s">
        <v>39</v>
      </c>
      <c r="D2" s="2" t="s">
        <v>38</v>
      </c>
      <c r="E2" s="2" t="s">
        <v>37</v>
      </c>
      <c r="F2" s="2" t="s">
        <v>36</v>
      </c>
      <c r="G2" s="2" t="s">
        <v>35</v>
      </c>
      <c r="H2" s="2" t="s">
        <v>34</v>
      </c>
      <c r="I2" s="2" t="s">
        <v>33</v>
      </c>
      <c r="J2" s="2" t="s">
        <v>32</v>
      </c>
      <c r="K2" s="2" t="s">
        <v>31</v>
      </c>
      <c r="L2" s="2" t="s">
        <v>40</v>
      </c>
      <c r="M2" s="2" t="s">
        <v>47</v>
      </c>
      <c r="N2" s="2" t="s">
        <v>48</v>
      </c>
    </row>
    <row r="3" spans="1:18" x14ac:dyDescent="0.2">
      <c r="B3" t="s">
        <v>46</v>
      </c>
      <c r="E3" s="3">
        <v>166180</v>
      </c>
      <c r="F3" s="3">
        <v>174948</v>
      </c>
      <c r="G3" s="3">
        <v>188033</v>
      </c>
      <c r="H3" s="3">
        <v>204754</v>
      </c>
      <c r="I3" s="3">
        <v>216500</v>
      </c>
      <c r="J3" s="3">
        <v>226521</v>
      </c>
      <c r="K3" s="3">
        <v>234575</v>
      </c>
      <c r="L3" s="3">
        <v>242623</v>
      </c>
      <c r="M3" s="3">
        <v>249173</v>
      </c>
      <c r="N3" s="3">
        <v>253177</v>
      </c>
    </row>
    <row r="7" spans="1:18" s="1" customFormat="1" x14ac:dyDescent="0.2">
      <c r="B7" s="1" t="s">
        <v>27</v>
      </c>
      <c r="C7" s="3"/>
      <c r="D7" s="3"/>
      <c r="E7" s="3">
        <v>207.32</v>
      </c>
      <c r="F7" s="3">
        <v>230.41200000000001</v>
      </c>
      <c r="G7" s="3">
        <v>249.87899999999999</v>
      </c>
      <c r="H7" s="3"/>
      <c r="I7" s="3">
        <v>317.90300000000002</v>
      </c>
      <c r="J7" s="3">
        <v>364.09899999999999</v>
      </c>
      <c r="K7" s="3">
        <v>399.45299999999997</v>
      </c>
      <c r="L7" s="3"/>
      <c r="M7" s="3"/>
      <c r="N7" s="3">
        <v>512.33500000000004</v>
      </c>
    </row>
    <row r="8" spans="1:18" s="1" customFormat="1" x14ac:dyDescent="0.2">
      <c r="B8" s="1" t="s">
        <v>28</v>
      </c>
      <c r="C8" s="3"/>
      <c r="D8" s="3"/>
      <c r="E8" s="3">
        <v>66.349000000000004</v>
      </c>
      <c r="F8" s="3">
        <v>76.06</v>
      </c>
      <c r="G8" s="3">
        <v>94.739000000000004</v>
      </c>
      <c r="H8" s="3"/>
      <c r="I8" s="3">
        <v>111.19499999999999</v>
      </c>
      <c r="J8" s="3">
        <v>139.108</v>
      </c>
      <c r="K8" s="3">
        <v>151.095</v>
      </c>
      <c r="L8" s="3"/>
      <c r="M8" s="3"/>
      <c r="N8" s="3">
        <v>194.26400000000001</v>
      </c>
    </row>
    <row r="9" spans="1:18" s="1" customFormat="1" x14ac:dyDescent="0.2">
      <c r="B9" s="1" t="s">
        <v>29</v>
      </c>
      <c r="C9" s="3"/>
      <c r="D9" s="3"/>
      <c r="E9" s="3">
        <v>149.83099999999999</v>
      </c>
      <c r="F9" s="3">
        <v>153.339</v>
      </c>
      <c r="G9" s="3">
        <v>164.22900000000001</v>
      </c>
      <c r="H9" s="3"/>
      <c r="I9" s="3">
        <v>139.547</v>
      </c>
      <c r="J9" s="3">
        <v>135.51900000000001</v>
      </c>
      <c r="K9" s="3">
        <v>132.333</v>
      </c>
      <c r="L9" s="3"/>
      <c r="M9" s="3"/>
      <c r="N9" s="3">
        <v>106.16800000000001</v>
      </c>
    </row>
    <row r="10" spans="1:18" s="1" customFormat="1" x14ac:dyDescent="0.2">
      <c r="B10" s="1" t="s">
        <v>30</v>
      </c>
      <c r="C10" s="3"/>
      <c r="D10" s="3"/>
      <c r="E10" s="3">
        <v>36.006</v>
      </c>
      <c r="F10" s="3">
        <v>41.488</v>
      </c>
      <c r="G10" s="3">
        <v>59.881</v>
      </c>
      <c r="H10" s="3"/>
      <c r="I10" s="3">
        <v>45.378999999999998</v>
      </c>
      <c r="J10" s="3">
        <v>49.8</v>
      </c>
      <c r="K10" s="3">
        <v>57.61</v>
      </c>
      <c r="L10" s="3"/>
      <c r="M10" s="3"/>
      <c r="N10" s="3">
        <v>59.936999999999998</v>
      </c>
    </row>
    <row r="12" spans="1:18" s="1" customFormat="1" x14ac:dyDescent="0.2">
      <c r="B12" s="1" t="s">
        <v>9</v>
      </c>
      <c r="C12" s="3"/>
      <c r="D12" s="3">
        <v>257.52100000000002</v>
      </c>
      <c r="E12" s="3">
        <v>277.964</v>
      </c>
      <c r="F12" s="3">
        <v>310.67500000000001</v>
      </c>
      <c r="G12" s="3">
        <v>349.91500000000002</v>
      </c>
      <c r="H12" s="3">
        <v>385.51</v>
      </c>
      <c r="I12" s="3">
        <v>435.29599999999999</v>
      </c>
      <c r="J12" s="3">
        <v>508.98700000000002</v>
      </c>
      <c r="K12" s="3">
        <v>555.12599999999998</v>
      </c>
      <c r="L12" s="3"/>
      <c r="M12" s="3"/>
      <c r="N12" s="3">
        <v>711.19899999999996</v>
      </c>
    </row>
    <row r="13" spans="1:18" s="1" customFormat="1" x14ac:dyDescent="0.2">
      <c r="B13" s="1" t="s">
        <v>10</v>
      </c>
      <c r="C13" s="3"/>
      <c r="D13" s="3">
        <v>122.774</v>
      </c>
      <c r="E13" s="3">
        <v>127.694</v>
      </c>
      <c r="F13" s="3">
        <v>131.27600000000001</v>
      </c>
      <c r="G13" s="3">
        <v>132.92099999999999</v>
      </c>
      <c r="H13" s="3">
        <v>131.08000000000001</v>
      </c>
      <c r="I13" s="3">
        <v>130.59</v>
      </c>
      <c r="J13" s="3">
        <v>127.059</v>
      </c>
      <c r="K13" s="3">
        <v>120.333</v>
      </c>
      <c r="L13" s="3"/>
      <c r="M13" s="3"/>
      <c r="N13" s="3">
        <v>106.023</v>
      </c>
    </row>
    <row r="14" spans="1:18" s="1" customFormat="1" x14ac:dyDescent="0.2">
      <c r="B14" s="1" t="s">
        <v>11</v>
      </c>
      <c r="C14" s="3"/>
      <c r="D14" s="3">
        <f>20.365+29.816</f>
        <v>50.180999999999997</v>
      </c>
      <c r="E14" s="3">
        <v>53.847999999999999</v>
      </c>
      <c r="F14" s="3">
        <v>59.408000000000001</v>
      </c>
      <c r="G14" s="3">
        <v>85.891999999999996</v>
      </c>
      <c r="H14" s="3">
        <f>9.237+33.712</f>
        <v>42.949000000000005</v>
      </c>
      <c r="I14" s="3">
        <v>48.137999999999998</v>
      </c>
      <c r="J14" s="3">
        <v>52.48</v>
      </c>
      <c r="K14" s="3">
        <v>65.031999999999996</v>
      </c>
      <c r="L14" s="3"/>
      <c r="M14" s="3"/>
      <c r="N14" s="3">
        <v>55.481999999999999</v>
      </c>
    </row>
    <row r="15" spans="1:18" s="8" customFormat="1" x14ac:dyDescent="0.2">
      <c r="B15" s="8" t="s">
        <v>8</v>
      </c>
      <c r="C15" s="9"/>
      <c r="D15" s="9">
        <f t="shared" ref="D15:K15" si="0">SUM(D12:D14)</f>
        <v>430.476</v>
      </c>
      <c r="E15" s="9">
        <f t="shared" si="0"/>
        <v>459.50600000000003</v>
      </c>
      <c r="F15" s="9">
        <f t="shared" si="0"/>
        <v>501.35900000000004</v>
      </c>
      <c r="G15" s="9">
        <f t="shared" si="0"/>
        <v>568.72800000000007</v>
      </c>
      <c r="H15" s="9">
        <f t="shared" si="0"/>
        <v>559.53899999999999</v>
      </c>
      <c r="I15" s="9">
        <f t="shared" si="0"/>
        <v>614.024</v>
      </c>
      <c r="J15" s="9">
        <f t="shared" si="0"/>
        <v>688.52600000000007</v>
      </c>
      <c r="K15" s="9">
        <f t="shared" si="0"/>
        <v>740.49099999999999</v>
      </c>
      <c r="L15" s="9">
        <v>759.8</v>
      </c>
      <c r="M15" s="9">
        <v>807.4</v>
      </c>
      <c r="N15" s="9">
        <f t="shared" ref="N15" si="1">SUM(N12:N14)</f>
        <v>872.70399999999995</v>
      </c>
    </row>
    <row r="16" spans="1:18" s="1" customFormat="1" x14ac:dyDescent="0.2">
      <c r="B16" s="1" t="s">
        <v>13</v>
      </c>
      <c r="C16" s="3"/>
      <c r="D16" s="3">
        <v>70.120999999999995</v>
      </c>
      <c r="E16" s="3">
        <v>73.683999999999997</v>
      </c>
      <c r="F16" s="3">
        <v>79.481999999999999</v>
      </c>
      <c r="G16" s="3">
        <f>84.888-5.554</f>
        <v>79.334000000000003</v>
      </c>
      <c r="H16" s="3">
        <v>97.966999999999999</v>
      </c>
      <c r="I16" s="3">
        <v>98.018000000000001</v>
      </c>
      <c r="J16" s="3">
        <v>115.161</v>
      </c>
      <c r="K16" s="3">
        <f>119.374-5.709</f>
        <v>113.66499999999999</v>
      </c>
      <c r="L16" s="3"/>
      <c r="M16" s="3"/>
      <c r="N16" s="3">
        <f>N15-N17</f>
        <v>131.69499999999994</v>
      </c>
    </row>
    <row r="17" spans="2:14" s="1" customFormat="1" x14ac:dyDescent="0.2">
      <c r="B17" s="1" t="s">
        <v>14</v>
      </c>
      <c r="C17" s="3"/>
      <c r="D17" s="3">
        <f t="shared" ref="D17:K17" si="2">+D15-D16</f>
        <v>360.35500000000002</v>
      </c>
      <c r="E17" s="3">
        <f t="shared" si="2"/>
        <v>385.822</v>
      </c>
      <c r="F17" s="3">
        <f t="shared" si="2"/>
        <v>421.87700000000007</v>
      </c>
      <c r="G17" s="3">
        <f t="shared" si="2"/>
        <v>489.39400000000006</v>
      </c>
      <c r="H17" s="3">
        <f t="shared" si="2"/>
        <v>461.572</v>
      </c>
      <c r="I17" s="3">
        <f t="shared" si="2"/>
        <v>516.00599999999997</v>
      </c>
      <c r="J17" s="3">
        <f t="shared" si="2"/>
        <v>573.36500000000001</v>
      </c>
      <c r="K17" s="3">
        <f t="shared" si="2"/>
        <v>626.82600000000002</v>
      </c>
      <c r="L17" s="3"/>
      <c r="M17" s="3"/>
      <c r="N17" s="3">
        <v>741.00900000000001</v>
      </c>
    </row>
    <row r="18" spans="2:14" s="1" customFormat="1" x14ac:dyDescent="0.2">
      <c r="B18" s="1" t="s">
        <v>15</v>
      </c>
      <c r="C18" s="3"/>
      <c r="D18" s="3">
        <v>210.738</v>
      </c>
      <c r="E18" s="3">
        <v>232.23500000000001</v>
      </c>
      <c r="F18" s="3">
        <v>241.06399999999999</v>
      </c>
      <c r="G18" s="3">
        <v>244.09800000000001</v>
      </c>
      <c r="H18" s="3">
        <v>245.929</v>
      </c>
      <c r="I18" s="3">
        <v>279.846</v>
      </c>
      <c r="J18" s="3">
        <v>374.976</v>
      </c>
      <c r="K18" s="3">
        <v>363.74599999999998</v>
      </c>
      <c r="L18" s="3"/>
      <c r="M18" s="3"/>
      <c r="N18" s="3">
        <v>473.67599999999999</v>
      </c>
    </row>
    <row r="19" spans="2:14" s="1" customFormat="1" x14ac:dyDescent="0.2">
      <c r="B19" s="1" t="s">
        <v>16</v>
      </c>
      <c r="C19" s="3"/>
      <c r="D19" s="3">
        <v>77.891999999999996</v>
      </c>
      <c r="E19" s="3">
        <v>70.286000000000001</v>
      </c>
      <c r="F19" s="3">
        <v>77.150999999999996</v>
      </c>
      <c r="G19" s="3">
        <f>92.043-2.278</f>
        <v>89.765000000000001</v>
      </c>
      <c r="H19" s="3">
        <v>133.429</v>
      </c>
      <c r="I19" s="3">
        <v>102.928</v>
      </c>
      <c r="J19" s="3">
        <v>134.65899999999999</v>
      </c>
      <c r="K19" s="3">
        <f>150.796-2.302</f>
        <v>148.494</v>
      </c>
      <c r="L19" s="3"/>
      <c r="M19" s="3"/>
      <c r="N19" s="3">
        <v>186.191</v>
      </c>
    </row>
    <row r="20" spans="2:14" s="1" customFormat="1" x14ac:dyDescent="0.2">
      <c r="B20" s="1" t="s">
        <v>17</v>
      </c>
      <c r="C20" s="3"/>
      <c r="D20" s="3">
        <v>75.013999999999996</v>
      </c>
      <c r="E20" s="3">
        <v>71.369</v>
      </c>
      <c r="F20" s="3">
        <v>75.948999999999998</v>
      </c>
      <c r="G20" s="3">
        <v>78.183999999999997</v>
      </c>
      <c r="H20" s="3">
        <v>89.74</v>
      </c>
      <c r="I20" s="3">
        <v>93.585999999999999</v>
      </c>
      <c r="J20" s="3">
        <v>130.44800000000001</v>
      </c>
      <c r="K20" s="3">
        <v>122.70699999999999</v>
      </c>
      <c r="L20" s="3"/>
      <c r="M20" s="3"/>
      <c r="N20" s="3">
        <v>156.131</v>
      </c>
    </row>
    <row r="21" spans="2:14" s="1" customFormat="1" x14ac:dyDescent="0.2">
      <c r="B21" s="1" t="s">
        <v>18</v>
      </c>
      <c r="C21" s="3"/>
      <c r="D21" s="3">
        <f t="shared" ref="D21:F21" si="3">SUM(D18:D20)</f>
        <v>363.64400000000001</v>
      </c>
      <c r="E21" s="3">
        <f t="shared" si="3"/>
        <v>373.89</v>
      </c>
      <c r="F21" s="3">
        <f t="shared" si="3"/>
        <v>394.16399999999999</v>
      </c>
      <c r="G21" s="3">
        <f>SUM(G18:G20)</f>
        <v>412.04700000000003</v>
      </c>
      <c r="H21" s="3">
        <f>SUM(H18:H20)</f>
        <v>469.09800000000001</v>
      </c>
      <c r="I21" s="3">
        <f>SUM(I18:I20)</f>
        <v>476.36</v>
      </c>
      <c r="J21" s="3">
        <f>SUM(J18:J20)</f>
        <v>640.08299999999997</v>
      </c>
      <c r="K21" s="3">
        <f>SUM(K18:K20)</f>
        <v>634.947</v>
      </c>
      <c r="L21" s="3">
        <f t="shared" ref="L21:N21" si="4">SUM(L18:L20)</f>
        <v>0</v>
      </c>
      <c r="M21" s="3">
        <f t="shared" si="4"/>
        <v>0</v>
      </c>
      <c r="N21" s="3">
        <f t="shared" si="4"/>
        <v>815.99799999999993</v>
      </c>
    </row>
    <row r="22" spans="2:14" s="1" customFormat="1" x14ac:dyDescent="0.2">
      <c r="B22" s="1" t="s">
        <v>19</v>
      </c>
      <c r="C22" s="3"/>
      <c r="D22" s="3">
        <f t="shared" ref="D22:F22" si="5">+D17-D21</f>
        <v>-3.2889999999999873</v>
      </c>
      <c r="E22" s="3">
        <f t="shared" si="5"/>
        <v>11.932000000000016</v>
      </c>
      <c r="F22" s="3">
        <f t="shared" si="5"/>
        <v>27.713000000000079</v>
      </c>
      <c r="G22" s="3">
        <f>+G17-G21</f>
        <v>77.347000000000037</v>
      </c>
      <c r="H22" s="3">
        <f>+H17-H21</f>
        <v>-7.5260000000000105</v>
      </c>
      <c r="I22" s="3">
        <f>+I17-I21</f>
        <v>39.645999999999958</v>
      </c>
      <c r="J22" s="3">
        <f>+J17-J21</f>
        <v>-66.717999999999961</v>
      </c>
      <c r="K22" s="3">
        <f>+K17-K21</f>
        <v>-8.1209999999999809</v>
      </c>
      <c r="L22" s="3">
        <f t="shared" ref="L22:N22" si="6">+L17-L21</f>
        <v>0</v>
      </c>
      <c r="M22" s="3">
        <f t="shared" si="6"/>
        <v>0</v>
      </c>
      <c r="N22" s="3">
        <f t="shared" si="6"/>
        <v>-74.988999999999919</v>
      </c>
    </row>
    <row r="23" spans="2:14" s="1" customFormat="1" x14ac:dyDescent="0.2">
      <c r="B23" s="1" t="s">
        <v>24</v>
      </c>
      <c r="C23" s="3"/>
      <c r="D23" s="3">
        <f>3.39-12.484</f>
        <v>-9.0939999999999994</v>
      </c>
      <c r="E23" s="3">
        <f>2.59-12.575</f>
        <v>-9.9849999999999994</v>
      </c>
      <c r="F23" s="3">
        <v>2.1120000000000001</v>
      </c>
      <c r="G23" s="3">
        <f>1.464-10.591</f>
        <v>-9.1269999999999989</v>
      </c>
      <c r="H23" s="3">
        <f>1.008-8.099</f>
        <v>-7.0910000000000002</v>
      </c>
      <c r="I23" s="3">
        <f>0.28-7.111</f>
        <v>-6.8309999999999995</v>
      </c>
      <c r="J23" s="3">
        <f>0.077-6.078</f>
        <v>-6.0010000000000003</v>
      </c>
      <c r="K23" s="3">
        <f>0.608-6.024</f>
        <v>-5.4160000000000004</v>
      </c>
      <c r="L23" s="3"/>
      <c r="M23" s="3"/>
      <c r="N23" s="3">
        <f>-6.749+8.963-7.508</f>
        <v>-5.2940000000000005</v>
      </c>
    </row>
    <row r="24" spans="2:14" s="1" customFormat="1" x14ac:dyDescent="0.2">
      <c r="B24" s="1" t="s">
        <v>23</v>
      </c>
      <c r="C24" s="3"/>
      <c r="D24" s="3">
        <f t="shared" ref="D24:N24" si="7">+D22+D23</f>
        <v>-12.382999999999987</v>
      </c>
      <c r="E24" s="3">
        <f t="shared" si="7"/>
        <v>1.9470000000000169</v>
      </c>
      <c r="F24" s="3">
        <f t="shared" si="7"/>
        <v>29.825000000000081</v>
      </c>
      <c r="G24" s="3">
        <f t="shared" si="7"/>
        <v>68.220000000000041</v>
      </c>
      <c r="H24" s="3">
        <f t="shared" si="7"/>
        <v>-14.617000000000012</v>
      </c>
      <c r="I24" s="3">
        <f t="shared" si="7"/>
        <v>32.814999999999955</v>
      </c>
      <c r="J24" s="3">
        <f t="shared" si="7"/>
        <v>-72.718999999999966</v>
      </c>
      <c r="K24" s="3">
        <f t="shared" si="7"/>
        <v>-13.536999999999981</v>
      </c>
      <c r="L24" s="3">
        <f t="shared" si="7"/>
        <v>0</v>
      </c>
      <c r="M24" s="3">
        <f t="shared" si="7"/>
        <v>0</v>
      </c>
      <c r="N24" s="3">
        <f t="shared" si="7"/>
        <v>-80.282999999999916</v>
      </c>
    </row>
    <row r="25" spans="2:14" s="1" customFormat="1" x14ac:dyDescent="0.2">
      <c r="B25" s="1" t="s">
        <v>22</v>
      </c>
      <c r="C25" s="3"/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/>
      <c r="M25" s="3"/>
      <c r="N25" s="3">
        <v>0</v>
      </c>
    </row>
    <row r="26" spans="2:14" s="1" customFormat="1" x14ac:dyDescent="0.2">
      <c r="B26" s="1" t="s">
        <v>21</v>
      </c>
      <c r="C26" s="3"/>
      <c r="D26" s="3">
        <f t="shared" ref="D26:N26" si="8">+D24-D25</f>
        <v>-12.382999999999987</v>
      </c>
      <c r="E26" s="3">
        <f t="shared" si="8"/>
        <v>1.9470000000000169</v>
      </c>
      <c r="F26" s="3">
        <f t="shared" si="8"/>
        <v>29.825000000000081</v>
      </c>
      <c r="G26" s="3">
        <f t="shared" si="8"/>
        <v>68.220000000000041</v>
      </c>
      <c r="H26" s="3">
        <f t="shared" si="8"/>
        <v>-14.617000000000012</v>
      </c>
      <c r="I26" s="3">
        <f t="shared" si="8"/>
        <v>32.814999999999955</v>
      </c>
      <c r="J26" s="3">
        <f t="shared" si="8"/>
        <v>-72.718999999999966</v>
      </c>
      <c r="K26" s="3">
        <f t="shared" si="8"/>
        <v>-13.536999999999981</v>
      </c>
      <c r="L26" s="3">
        <f t="shared" si="8"/>
        <v>0</v>
      </c>
      <c r="M26" s="3">
        <f t="shared" si="8"/>
        <v>0</v>
      </c>
      <c r="N26" s="3">
        <f t="shared" si="8"/>
        <v>-80.282999999999916</v>
      </c>
    </row>
    <row r="27" spans="2:14" x14ac:dyDescent="0.2">
      <c r="B27" s="1" t="s">
        <v>25</v>
      </c>
      <c r="D27" s="10">
        <f t="shared" ref="D27:N27" si="9">+D26/D28</f>
        <v>-5.0152080321089906E-2</v>
      </c>
      <c r="E27" s="10">
        <f t="shared" si="9"/>
        <v>7.8503316331674181E-3</v>
      </c>
      <c r="F27" s="10">
        <f t="shared" si="9"/>
        <v>0.11968874905693726</v>
      </c>
      <c r="G27" s="10">
        <f t="shared" si="9"/>
        <v>0.26739518986547944</v>
      </c>
      <c r="H27" s="10">
        <f t="shared" si="9"/>
        <v>-5.81738728986246E-2</v>
      </c>
      <c r="I27" s="10">
        <f t="shared" si="9"/>
        <v>0.13016350265364551</v>
      </c>
      <c r="J27" s="10">
        <f t="shared" si="9"/>
        <v>-0.28747232764073355</v>
      </c>
      <c r="K27" s="10">
        <f t="shared" si="9"/>
        <v>-5.3353460269664088E-2</v>
      </c>
      <c r="L27" s="10" t="e">
        <f t="shared" si="9"/>
        <v>#DIV/0!</v>
      </c>
      <c r="M27" s="10" t="e">
        <f t="shared" si="9"/>
        <v>#DIV/0!</v>
      </c>
      <c r="N27" s="10">
        <f t="shared" si="9"/>
        <v>-0.31375989744952559</v>
      </c>
    </row>
    <row r="28" spans="2:14" s="1" customFormat="1" x14ac:dyDescent="0.2">
      <c r="B28" s="1" t="s">
        <v>1</v>
      </c>
      <c r="C28" s="3"/>
      <c r="D28" s="3">
        <v>246.90899999999999</v>
      </c>
      <c r="E28" s="3">
        <v>248.01499999999999</v>
      </c>
      <c r="F28" s="3">
        <v>249.18799999999999</v>
      </c>
      <c r="G28" s="3">
        <v>255.12799999999999</v>
      </c>
      <c r="H28" s="3">
        <v>251.26400000000001</v>
      </c>
      <c r="I28" s="3">
        <v>252.10599999999999</v>
      </c>
      <c r="J28" s="3">
        <v>252.96</v>
      </c>
      <c r="K28" s="3">
        <v>253.72300000000001</v>
      </c>
      <c r="L28" s="3"/>
      <c r="M28" s="3"/>
      <c r="N28" s="3">
        <v>255.874</v>
      </c>
    </row>
    <row r="30" spans="2:14" s="4" customFormat="1" x14ac:dyDescent="0.2">
      <c r="B30" s="4" t="s">
        <v>12</v>
      </c>
      <c r="C30" s="5"/>
      <c r="D30" s="5"/>
      <c r="E30" s="5"/>
      <c r="F30" s="5"/>
      <c r="G30" s="5"/>
      <c r="H30" s="11">
        <f>+H15/D15-1</f>
        <v>0.29981462381178048</v>
      </c>
      <c r="I30" s="11">
        <f>+I15/E15-1</f>
        <v>0.33626982019821283</v>
      </c>
      <c r="J30" s="11">
        <f>+J15/F15-1</f>
        <v>0.373319318093422</v>
      </c>
      <c r="K30" s="11">
        <f>+K15/G15-1</f>
        <v>0.30201256136501087</v>
      </c>
      <c r="L30" s="11">
        <f>+L15/H15-1</f>
        <v>0.35790355989484191</v>
      </c>
      <c r="M30" s="11">
        <f>+M15/I15-1</f>
        <v>0.31493231534923716</v>
      </c>
      <c r="N30" s="11">
        <f>+N15/J15-1</f>
        <v>0.26749607131756803</v>
      </c>
    </row>
    <row r="31" spans="2:14" s="4" customFormat="1" x14ac:dyDescent="0.2">
      <c r="B31" s="4" t="s">
        <v>45</v>
      </c>
      <c r="C31" s="5"/>
      <c r="D31" s="5"/>
      <c r="E31" s="5"/>
      <c r="F31" s="5"/>
      <c r="G31" s="5"/>
      <c r="H31" s="11"/>
      <c r="I31" s="11">
        <f>+I7/E7-1</f>
        <v>0.53339282268956212</v>
      </c>
      <c r="J31" s="11">
        <f>+J7/F7-1</f>
        <v>0.58020849608527314</v>
      </c>
      <c r="K31" s="11">
        <f>+K7/G7-1</f>
        <v>0.59858571548629524</v>
      </c>
      <c r="L31" s="5"/>
      <c r="M31" s="5"/>
      <c r="N31" s="5"/>
    </row>
    <row r="32" spans="2:14" x14ac:dyDescent="0.2">
      <c r="B32" t="s">
        <v>14</v>
      </c>
      <c r="D32" s="6">
        <f t="shared" ref="D32:K32" si="10">+D17/D15</f>
        <v>0.8371082243841701</v>
      </c>
      <c r="E32" s="6">
        <f t="shared" si="10"/>
        <v>0.83964518417604983</v>
      </c>
      <c r="F32" s="6">
        <f t="shared" si="10"/>
        <v>0.84146689298486721</v>
      </c>
      <c r="G32" s="6">
        <f t="shared" si="10"/>
        <v>0.86050625254954916</v>
      </c>
      <c r="H32" s="6">
        <f t="shared" si="10"/>
        <v>0.8249147959302211</v>
      </c>
      <c r="I32" s="6">
        <f t="shared" si="10"/>
        <v>0.84036780321290372</v>
      </c>
      <c r="J32" s="6">
        <f t="shared" si="10"/>
        <v>0.83274269962209113</v>
      </c>
      <c r="K32" s="6">
        <f t="shared" si="10"/>
        <v>0.84650049764278035</v>
      </c>
    </row>
    <row r="33" spans="2:14" x14ac:dyDescent="0.2">
      <c r="B33" t="s">
        <v>20</v>
      </c>
      <c r="D33" s="6">
        <f t="shared" ref="D33:K33" si="11">+D22/D15</f>
        <v>-7.640379486893549E-3</v>
      </c>
      <c r="E33" s="6">
        <f t="shared" si="11"/>
        <v>2.5967016752773665E-2</v>
      </c>
      <c r="F33" s="6">
        <f t="shared" si="11"/>
        <v>5.5275760483007343E-2</v>
      </c>
      <c r="G33" s="6">
        <f t="shared" si="11"/>
        <v>0.13599998593352186</v>
      </c>
      <c r="H33" s="6">
        <f t="shared" si="11"/>
        <v>-1.3450358241337978E-2</v>
      </c>
      <c r="I33" s="6">
        <f t="shared" si="11"/>
        <v>6.4567508761872436E-2</v>
      </c>
      <c r="J33" s="6">
        <f t="shared" si="11"/>
        <v>-9.6899753967170377E-2</v>
      </c>
      <c r="K33" s="6">
        <f t="shared" si="11"/>
        <v>-1.0967047540078111E-2</v>
      </c>
    </row>
    <row r="37" spans="2:14" s="1" customFormat="1" x14ac:dyDescent="0.2">
      <c r="B37" s="1" t="s">
        <v>26</v>
      </c>
      <c r="C37" s="3"/>
      <c r="D37" s="3">
        <v>123.34099999999999</v>
      </c>
      <c r="E37" s="3">
        <v>79.465000000000003</v>
      </c>
      <c r="F37" s="3">
        <v>200.46199999999999</v>
      </c>
      <c r="G37" s="3">
        <v>377.036</v>
      </c>
      <c r="H37" s="3">
        <v>184.36699999999999</v>
      </c>
      <c r="I37" s="3">
        <v>78.385999999999996</v>
      </c>
      <c r="J37" s="3">
        <v>221.684</v>
      </c>
      <c r="K37" s="3">
        <v>353.029</v>
      </c>
      <c r="L37" s="3"/>
      <c r="M37" s="3"/>
      <c r="N37" s="3"/>
    </row>
  </sheetData>
  <hyperlinks>
    <hyperlink ref="A1" location="Main!A1" display="Main" xr:uid="{8B4B4F9B-7A25-4B26-901F-5BB44EFDE58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2022-07-27T14:25:12Z</dcterms:created>
  <dcterms:modified xsi:type="dcterms:W3CDTF">2023-03-18T23:22:26Z</dcterms:modified>
</cp:coreProperties>
</file>