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49ED250-00C2-49C7-A406-60949458A9CE}" xr6:coauthVersionLast="47" xr6:coauthVersionMax="47" xr10:uidLastSave="{00000000-0000-0000-0000-000000000000}"/>
  <bookViews>
    <workbookView xWindow="1200" yWindow="465" windowWidth="24480" windowHeight="20415" activeTab="1" xr2:uid="{D043BADF-5FB4-419E-85DA-C93894112E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8" i="2" l="1"/>
  <c r="T48" i="2"/>
  <c r="U46" i="2"/>
  <c r="U43" i="2"/>
  <c r="U47" i="2" s="1"/>
  <c r="U49" i="2" s="1"/>
  <c r="U51" i="2" s="1"/>
  <c r="T46" i="2"/>
  <c r="T43" i="2"/>
  <c r="T47" i="2" s="1"/>
  <c r="T49" i="2" s="1"/>
  <c r="T51" i="2" s="1"/>
  <c r="V3" i="2"/>
  <c r="W3" i="2" s="1"/>
  <c r="X3" i="2" s="1"/>
  <c r="Y3" i="2" s="1"/>
  <c r="Z3" i="2" s="1"/>
  <c r="AA3" i="2" s="1"/>
  <c r="AB3" i="2" s="1"/>
  <c r="AC3" i="2" s="1"/>
  <c r="AD3" i="2" s="1"/>
  <c r="I45" i="2"/>
  <c r="I44" i="2"/>
  <c r="I46" i="2" s="1"/>
  <c r="I42" i="2"/>
  <c r="I41" i="2"/>
  <c r="J43" i="2"/>
  <c r="H15" i="2"/>
  <c r="G15" i="2"/>
  <c r="F15" i="2"/>
  <c r="E15" i="2"/>
  <c r="D15" i="2"/>
  <c r="G8" i="2"/>
  <c r="F8" i="2"/>
  <c r="E8" i="2"/>
  <c r="D8" i="2"/>
  <c r="H8" i="2"/>
  <c r="G46" i="2"/>
  <c r="F46" i="2"/>
  <c r="E46" i="2"/>
  <c r="D46" i="2"/>
  <c r="G43" i="2"/>
  <c r="G55" i="2" s="1"/>
  <c r="F43" i="2"/>
  <c r="F55" i="2" s="1"/>
  <c r="E43" i="2"/>
  <c r="E55" i="2" s="1"/>
  <c r="D43" i="2"/>
  <c r="D55" i="2" s="1"/>
  <c r="H48" i="2"/>
  <c r="D48" i="2"/>
  <c r="H46" i="2"/>
  <c r="M6" i="1"/>
  <c r="M5" i="1"/>
  <c r="H43" i="2"/>
  <c r="H55" i="2" s="1"/>
  <c r="M4" i="1"/>
  <c r="M7" i="1" s="1"/>
  <c r="I43" i="2" l="1"/>
  <c r="I47" i="2" s="1"/>
  <c r="E47" i="2"/>
  <c r="E49" i="2" s="1"/>
  <c r="E51" i="2" s="1"/>
  <c r="D47" i="2"/>
  <c r="F47" i="2"/>
  <c r="F49" i="2" s="1"/>
  <c r="F51" i="2" s="1"/>
  <c r="G47" i="2"/>
  <c r="G49" i="2" s="1"/>
  <c r="G51" i="2" s="1"/>
  <c r="H47" i="2"/>
  <c r="H49" i="2" s="1"/>
  <c r="H51" i="2" s="1"/>
  <c r="D49" i="2"/>
  <c r="D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tc={984FF2A3-7DCE-433B-B91A-4678BDC3C64E}</author>
    <author>tc={BD38DEB3-135F-4788-B545-92FF04718AFE}</author>
  </authors>
  <commentList>
    <comment ref="U8" authorId="0" shapeId="0" xr:uid="{984FF2A3-7DCE-433B-B91A-4678BDC3C64E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 259.4m</t>
      </text>
    </comment>
    <comment ref="U11" authorId="1" shapeId="0" xr:uid="{BD38DEB3-135F-4788-B545-92FF04718AF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forecast</t>
      </text>
    </comment>
  </commentList>
</comments>
</file>

<file path=xl/sharedStrings.xml><?xml version="1.0" encoding="utf-8"?>
<sst xmlns="http://schemas.openxmlformats.org/spreadsheetml/2006/main" count="80" uniqueCount="76">
  <si>
    <t>Price JPY</t>
  </si>
  <si>
    <t>Shares</t>
  </si>
  <si>
    <t>MC JPY</t>
  </si>
  <si>
    <t>Cash JPY</t>
  </si>
  <si>
    <t>Debt JPY</t>
  </si>
  <si>
    <t>EV JPY</t>
  </si>
  <si>
    <t>Brand</t>
  </si>
  <si>
    <t>Indication</t>
  </si>
  <si>
    <t>Economics</t>
  </si>
  <si>
    <t>MOA</t>
  </si>
  <si>
    <t>Approved</t>
  </si>
  <si>
    <t>IP</t>
  </si>
  <si>
    <t>Phase</t>
  </si>
  <si>
    <t>Q222</t>
  </si>
  <si>
    <t>Main</t>
  </si>
  <si>
    <t>Revenue</t>
  </si>
  <si>
    <t>Gross Profit</t>
  </si>
  <si>
    <t>COGS</t>
  </si>
  <si>
    <t>Yen (B)</t>
  </si>
  <si>
    <t>Net Income</t>
  </si>
  <si>
    <t>Taxes</t>
  </si>
  <si>
    <t>Pretax Income</t>
  </si>
  <si>
    <t>Interest Income</t>
  </si>
  <si>
    <t>Operating Income</t>
  </si>
  <si>
    <t>Operating Expenses</t>
  </si>
  <si>
    <t>SG&amp;A</t>
  </si>
  <si>
    <t>R&amp;D</t>
  </si>
  <si>
    <t>Edoxaban</t>
  </si>
  <si>
    <t>Japan</t>
  </si>
  <si>
    <t>Lixiana</t>
  </si>
  <si>
    <t>Tarlige</t>
  </si>
  <si>
    <t>Pralia</t>
  </si>
  <si>
    <t>Efient</t>
  </si>
  <si>
    <t>Tenelia</t>
  </si>
  <si>
    <t>Vimpat</t>
  </si>
  <si>
    <t>Ranmark</t>
  </si>
  <si>
    <t>Canalia</t>
  </si>
  <si>
    <t>Loxonin</t>
  </si>
  <si>
    <t>Enhertu</t>
  </si>
  <si>
    <t>Emgality</t>
  </si>
  <si>
    <t>Espha</t>
  </si>
  <si>
    <t>Vaccines</t>
  </si>
  <si>
    <t>HC</t>
  </si>
  <si>
    <t>Enhertu US</t>
  </si>
  <si>
    <t>Enhertu EU</t>
  </si>
  <si>
    <t>Turalio</t>
  </si>
  <si>
    <t>Injectafer</t>
  </si>
  <si>
    <t>Venofer</t>
  </si>
  <si>
    <t>EU Lixiana</t>
  </si>
  <si>
    <t>EU Nilemdo/Nustendi</t>
  </si>
  <si>
    <t>EU Olmesartan</t>
  </si>
  <si>
    <t>ASCA</t>
  </si>
  <si>
    <t>Headcount</t>
  </si>
  <si>
    <t>Tarlige (mirogabalin)</t>
  </si>
  <si>
    <t>Pralia (denosumab)</t>
  </si>
  <si>
    <t>AMGN</t>
  </si>
  <si>
    <t>Efient (prasugrel)</t>
  </si>
  <si>
    <t>Tenelia (teneligliptin)</t>
  </si>
  <si>
    <t>T2D</t>
  </si>
  <si>
    <t>Osteoporosis</t>
  </si>
  <si>
    <t>Pain</t>
  </si>
  <si>
    <t>Enhertu JP</t>
  </si>
  <si>
    <t>Savaysa/Lixiana (edoxaban)</t>
  </si>
  <si>
    <t>Savaysa</t>
  </si>
  <si>
    <t>Lixiana EU</t>
  </si>
  <si>
    <t>Lixiana JP</t>
  </si>
  <si>
    <t>Other</t>
  </si>
  <si>
    <t>Enhertu Other</t>
  </si>
  <si>
    <t>Gross Margin</t>
  </si>
  <si>
    <t>Q322</t>
  </si>
  <si>
    <t>Q122</t>
  </si>
  <si>
    <t>Q422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</si>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</sst>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"/>
    <numFmt numFmtId="166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9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36635</xdr:colOff>
      <xdr:row>0</xdr:row>
      <xdr:rowOff>0</xdr:rowOff>
    </xdr:from>
    <xdr:to>
      <xdr:col>11</xdr:col>
      <xdr:colOff>36635</xdr:colOff>
      <xdr:row>64</xdr:row>
      <xdr:rowOff>58615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014F26-274D-D0C5-D7E1-49E5073301CB}"/>
            </a:ext>
          </a:extLst>
        </xdr:cNvPr>
        <xdr:cNvCxnSpPr/>
      </xdr:nvCxnSpPr>
      <xdr:spPr>
        <a:xfrm>
          <a:off x="7151077" y="0"/>
          <a:ext cx="0" cy="103749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A0968E0-6878-4AA6-AE96-A25A3E739B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8" dT="2023-06-10T03:56:36.79" personId="{4A0968E0-6878-4AA6-AE96-A25A3E739BA9}" id="{984FF2A3-7DCE-433B-B91A-4678BDC3C64E}">
    <text>Q422 guidance 259.4m</text>
  </threadedComment>
  <threadedComment ref="U11" dT="2023-06-10T03:55:34.71" personId="{4A0968E0-6878-4AA6-AE96-A25A3E739BA9}" id="{BD38DEB3-135F-4788-B545-92FF04718AFE}">
    <text>forecast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BF67-5934-4EC1-85D7-91280292AF8D}">
  <dimension ref="B2:N12"/>
  <sheetViews>
    <sheetView zoomScale="130" zoomScaleNormal="130" workbookViewId="0"/>
  </sheetViews>
  <sheetFormatPr defaultRowHeight="12.75" x14ac:dyDescent="0.2"/>
  <cols>
    <col min="1" max="1" width="3.42578125" customWidth="1"/>
    <col min="2" max="2" width="18.5703125" customWidth="1"/>
    <col min="3" max="3" width="13" customWidth="1"/>
    <col min="4" max="4" width="11.5703125" customWidth="1"/>
    <col min="12" max="12" width="9.7109375" customWidth="1"/>
  </cols>
  <sheetData>
    <row r="2" spans="2:14" x14ac:dyDescent="0.2">
      <c r="B2" s="4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L2" t="s">
        <v>0</v>
      </c>
      <c r="M2" s="1">
        <v>4150</v>
      </c>
    </row>
    <row r="3" spans="2:14" x14ac:dyDescent="0.2">
      <c r="B3" s="2" t="s">
        <v>62</v>
      </c>
      <c r="C3" s="7"/>
      <c r="D3" s="7"/>
      <c r="E3" s="7"/>
      <c r="F3" s="7"/>
      <c r="G3" s="8"/>
      <c r="L3" t="s">
        <v>1</v>
      </c>
      <c r="M3" s="1">
        <v>1917.0346059999999</v>
      </c>
      <c r="N3" s="11" t="s">
        <v>71</v>
      </c>
    </row>
    <row r="4" spans="2:14" x14ac:dyDescent="0.2">
      <c r="B4" s="2" t="s">
        <v>53</v>
      </c>
      <c r="C4" s="7" t="s">
        <v>60</v>
      </c>
      <c r="D4" s="7"/>
      <c r="E4" s="7"/>
      <c r="F4" s="7"/>
      <c r="G4" s="8"/>
      <c r="L4" t="s">
        <v>2</v>
      </c>
      <c r="M4" s="1">
        <f>+M2*M3/1000</f>
        <v>7955.6936148999994</v>
      </c>
    </row>
    <row r="5" spans="2:14" x14ac:dyDescent="0.2">
      <c r="B5" s="2" t="s">
        <v>54</v>
      </c>
      <c r="C5" s="7" t="s">
        <v>59</v>
      </c>
      <c r="D5" s="7" t="s">
        <v>55</v>
      </c>
      <c r="E5" s="7"/>
      <c r="F5" s="7"/>
      <c r="G5" s="8"/>
      <c r="L5" t="s">
        <v>3</v>
      </c>
      <c r="M5" s="1">
        <f>658.064+136.178+149.131</f>
        <v>943.37299999999993</v>
      </c>
      <c r="N5" s="11" t="s">
        <v>13</v>
      </c>
    </row>
    <row r="6" spans="2:14" x14ac:dyDescent="0.2">
      <c r="B6" s="2" t="s">
        <v>56</v>
      </c>
      <c r="C6" s="7"/>
      <c r="D6" s="7"/>
      <c r="E6" s="7"/>
      <c r="F6" s="7"/>
      <c r="G6" s="8"/>
      <c r="L6" t="s">
        <v>4</v>
      </c>
      <c r="M6" s="1">
        <f>142.973+20.394</f>
        <v>163.36700000000002</v>
      </c>
      <c r="N6" s="11" t="s">
        <v>13</v>
      </c>
    </row>
    <row r="7" spans="2:14" x14ac:dyDescent="0.2">
      <c r="B7" s="3" t="s">
        <v>57</v>
      </c>
      <c r="C7" s="9" t="s">
        <v>58</v>
      </c>
      <c r="D7" s="9"/>
      <c r="E7" s="9"/>
      <c r="F7" s="9"/>
      <c r="G7" s="10"/>
      <c r="L7" t="s">
        <v>5</v>
      </c>
      <c r="M7" s="1">
        <f>+M4-M5+M6</f>
        <v>7175.6876149</v>
      </c>
    </row>
    <row r="8" spans="2:14" x14ac:dyDescent="0.2">
      <c r="B8" s="3"/>
      <c r="C8" s="9"/>
      <c r="D8" s="9"/>
      <c r="E8" s="9"/>
      <c r="F8" s="9" t="s">
        <v>12</v>
      </c>
      <c r="G8" s="10"/>
    </row>
    <row r="9" spans="2:14" x14ac:dyDescent="0.2">
      <c r="B9" s="2"/>
      <c r="C9" s="7"/>
      <c r="D9" s="7"/>
      <c r="E9" s="7"/>
      <c r="F9" s="7"/>
      <c r="G9" s="8"/>
    </row>
    <row r="10" spans="2:14" x14ac:dyDescent="0.2">
      <c r="B10" s="2"/>
      <c r="C10" s="7"/>
      <c r="D10" s="7"/>
      <c r="E10" s="7"/>
      <c r="F10" s="7"/>
      <c r="G10" s="8"/>
    </row>
    <row r="11" spans="2:14" x14ac:dyDescent="0.2">
      <c r="B11" s="2"/>
      <c r="C11" s="7"/>
      <c r="D11" s="7"/>
      <c r="E11" s="7"/>
      <c r="F11" s="7"/>
      <c r="G11" s="8"/>
    </row>
    <row r="12" spans="2:14" x14ac:dyDescent="0.2">
      <c r="B12" s="3"/>
      <c r="C12" s="9"/>
      <c r="D12" s="9"/>
      <c r="E12" s="9"/>
      <c r="F12" s="9"/>
      <c r="G1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968C-0A99-4EB6-8B10-E503E69B2E33}">
  <dimension ref="A1:AD56"/>
  <sheetViews>
    <sheetView tabSelected="1" zoomScale="130" zoomScaleNormal="130" workbookViewId="0">
      <pane xSplit="2" ySplit="3" topLeftCell="H4" activePane="bottomRight" state="frozen"/>
      <selection pane="topRight" activeCell="C1" sqref="C1"/>
      <selection pane="bottomLeft" activeCell="A3" sqref="A3"/>
      <selection pane="bottomRight" activeCell="V15" sqref="V15"/>
    </sheetView>
  </sheetViews>
  <sheetFormatPr defaultRowHeight="12.75" x14ac:dyDescent="0.2"/>
  <cols>
    <col min="1" max="1" width="5" bestFit="1" customWidth="1"/>
    <col min="2" max="2" width="18.140625" bestFit="1" customWidth="1"/>
    <col min="3" max="3" width="10.5703125" customWidth="1"/>
    <col min="4" max="7" width="9.140625" customWidth="1"/>
    <col min="8" max="15" width="9.140625" style="11" customWidth="1"/>
  </cols>
  <sheetData>
    <row r="1" spans="1:30" x14ac:dyDescent="0.2">
      <c r="A1" s="12" t="s">
        <v>14</v>
      </c>
    </row>
    <row r="2" spans="1:30" x14ac:dyDescent="0.2">
      <c r="H2" s="11" t="s">
        <v>70</v>
      </c>
      <c r="I2" s="11" t="s">
        <v>13</v>
      </c>
      <c r="J2" s="11" t="s">
        <v>69</v>
      </c>
      <c r="K2" s="11" t="s">
        <v>71</v>
      </c>
      <c r="L2" s="11" t="s">
        <v>72</v>
      </c>
      <c r="M2" s="11" t="s">
        <v>73</v>
      </c>
      <c r="N2" s="11" t="s">
        <v>74</v>
      </c>
      <c r="O2" s="11" t="s">
        <v>75</v>
      </c>
    </row>
    <row r="3" spans="1:30" s="13" customFormat="1" x14ac:dyDescent="0.2">
      <c r="B3" s="13" t="s">
        <v>18</v>
      </c>
      <c r="C3" s="13">
        <v>44286</v>
      </c>
      <c r="D3" s="13">
        <v>44377</v>
      </c>
      <c r="E3" s="13">
        <v>44469</v>
      </c>
      <c r="F3" s="13">
        <v>44561</v>
      </c>
      <c r="G3" s="13">
        <v>44651</v>
      </c>
      <c r="H3" s="18">
        <v>44742</v>
      </c>
      <c r="I3" s="18">
        <v>44834</v>
      </c>
      <c r="J3" s="18">
        <v>44926</v>
      </c>
      <c r="K3" s="18">
        <v>45016</v>
      </c>
      <c r="L3" s="18">
        <v>45107</v>
      </c>
      <c r="M3" s="18">
        <v>45199</v>
      </c>
      <c r="N3" s="18">
        <v>45291</v>
      </c>
      <c r="O3" s="18">
        <v>45016</v>
      </c>
      <c r="Q3" s="13">
        <v>43555</v>
      </c>
      <c r="R3" s="13">
        <v>43921</v>
      </c>
      <c r="S3" s="13">
        <v>44286</v>
      </c>
      <c r="T3" s="13">
        <v>44651</v>
      </c>
      <c r="U3" s="13">
        <v>45016</v>
      </c>
      <c r="V3" s="13">
        <f>+U3+366</f>
        <v>45382</v>
      </c>
      <c r="W3" s="13">
        <f>+V3+365</f>
        <v>45747</v>
      </c>
      <c r="X3" s="13">
        <f>+W3+365</f>
        <v>46112</v>
      </c>
      <c r="Y3" s="13">
        <f>+X3+365</f>
        <v>46477</v>
      </c>
      <c r="Z3" s="13">
        <f>+Y3+366</f>
        <v>46843</v>
      </c>
      <c r="AA3" s="13">
        <f>+Z3+365</f>
        <v>47208</v>
      </c>
      <c r="AB3" s="13">
        <f>+AA3+365</f>
        <v>47573</v>
      </c>
      <c r="AC3" s="13">
        <f>+AB3+365</f>
        <v>47938</v>
      </c>
      <c r="AD3" s="13">
        <f>+AC3+366</f>
        <v>48304</v>
      </c>
    </row>
    <row r="4" spans="1:30" s="15" customFormat="1" x14ac:dyDescent="0.2">
      <c r="B4" s="15" t="s">
        <v>65</v>
      </c>
      <c r="D4" s="15">
        <v>22.9</v>
      </c>
      <c r="E4" s="15">
        <v>21.9</v>
      </c>
      <c r="F4" s="15">
        <v>25.6</v>
      </c>
      <c r="G4" s="15">
        <v>22</v>
      </c>
      <c r="H4" s="19">
        <v>25.1</v>
      </c>
      <c r="I4" s="19"/>
      <c r="J4" s="19"/>
      <c r="K4" s="19"/>
      <c r="L4" s="19"/>
      <c r="M4" s="19"/>
      <c r="N4" s="19"/>
      <c r="O4" s="19"/>
    </row>
    <row r="5" spans="1:30" s="13" customFormat="1" x14ac:dyDescent="0.2">
      <c r="B5" s="13" t="s">
        <v>63</v>
      </c>
      <c r="D5" s="15">
        <v>0.5</v>
      </c>
      <c r="E5" s="15">
        <v>0.5</v>
      </c>
      <c r="F5" s="15">
        <v>0.4</v>
      </c>
      <c r="G5" s="15">
        <v>0.5</v>
      </c>
      <c r="H5" s="19">
        <v>0.6</v>
      </c>
      <c r="I5" s="18"/>
      <c r="J5" s="18"/>
      <c r="K5" s="18"/>
      <c r="L5" s="18"/>
      <c r="M5" s="18"/>
      <c r="N5" s="18"/>
      <c r="O5" s="18"/>
    </row>
    <row r="6" spans="1:30" s="13" customFormat="1" x14ac:dyDescent="0.2">
      <c r="B6" s="13" t="s">
        <v>64</v>
      </c>
      <c r="D6" s="15">
        <v>23.4</v>
      </c>
      <c r="E6" s="15">
        <v>23.7</v>
      </c>
      <c r="F6" s="15">
        <v>27.2</v>
      </c>
      <c r="G6" s="15">
        <v>22.6</v>
      </c>
      <c r="H6" s="19">
        <v>28.6</v>
      </c>
      <c r="I6" s="18"/>
      <c r="J6" s="18"/>
      <c r="K6" s="18"/>
      <c r="L6" s="18"/>
      <c r="M6" s="18"/>
      <c r="N6" s="18"/>
      <c r="O6" s="18"/>
    </row>
    <row r="7" spans="1:30" s="13" customFormat="1" x14ac:dyDescent="0.2">
      <c r="B7" s="13" t="s">
        <v>66</v>
      </c>
      <c r="D7" s="15">
        <v>2.7</v>
      </c>
      <c r="E7" s="15">
        <v>3.6</v>
      </c>
      <c r="F7" s="15">
        <v>3.8</v>
      </c>
      <c r="G7" s="15">
        <v>4.2</v>
      </c>
      <c r="H7" s="19">
        <v>4.5999999999999996</v>
      </c>
      <c r="I7" s="18"/>
      <c r="J7" s="18"/>
      <c r="K7" s="18"/>
      <c r="L7" s="18"/>
      <c r="M7" s="18"/>
      <c r="N7" s="18"/>
      <c r="O7" s="18"/>
    </row>
    <row r="8" spans="1:30" s="16" customFormat="1" x14ac:dyDescent="0.2">
      <c r="B8" s="16" t="s">
        <v>27</v>
      </c>
      <c r="D8" s="16">
        <f t="shared" ref="D8:G8" si="0">SUM(D4:D7)</f>
        <v>49.5</v>
      </c>
      <c r="E8" s="16">
        <f t="shared" si="0"/>
        <v>49.699999999999996</v>
      </c>
      <c r="F8" s="16">
        <f t="shared" si="0"/>
        <v>57</v>
      </c>
      <c r="G8" s="16">
        <f t="shared" si="0"/>
        <v>49.300000000000004</v>
      </c>
      <c r="H8" s="20">
        <f>SUM(H4:H7)</f>
        <v>58.900000000000006</v>
      </c>
      <c r="I8" s="20"/>
      <c r="J8" s="20"/>
      <c r="K8" s="20"/>
      <c r="L8" s="20"/>
      <c r="M8" s="20"/>
      <c r="N8" s="20"/>
      <c r="O8" s="20"/>
      <c r="S8" s="16">
        <v>205.6</v>
      </c>
      <c r="T8" s="16">
        <v>244</v>
      </c>
      <c r="U8" s="16">
        <v>259.39999999999998</v>
      </c>
    </row>
    <row r="9" spans="1:30" s="14" customFormat="1" x14ac:dyDescent="0.2">
      <c r="H9" s="21"/>
      <c r="I9" s="21"/>
      <c r="J9" s="21"/>
      <c r="K9" s="21"/>
      <c r="L9" s="21"/>
      <c r="M9" s="21"/>
      <c r="N9" s="21"/>
      <c r="O9" s="21"/>
    </row>
    <row r="10" spans="1:30" s="14" customFormat="1" x14ac:dyDescent="0.2">
      <c r="H10" s="21"/>
      <c r="I10" s="21"/>
      <c r="J10" s="21"/>
      <c r="K10" s="21"/>
      <c r="L10" s="21"/>
      <c r="M10" s="21"/>
      <c r="N10" s="21"/>
      <c r="O10" s="21"/>
    </row>
    <row r="11" spans="1:30" s="14" customFormat="1" x14ac:dyDescent="0.2">
      <c r="B11" s="14" t="s">
        <v>43</v>
      </c>
      <c r="D11" s="14">
        <v>9.6</v>
      </c>
      <c r="E11" s="14">
        <v>10.1</v>
      </c>
      <c r="F11" s="14">
        <v>11.9</v>
      </c>
      <c r="G11" s="14">
        <v>13.8</v>
      </c>
      <c r="H11" s="21">
        <v>20</v>
      </c>
      <c r="I11" s="21"/>
      <c r="J11" s="21"/>
      <c r="K11" s="21"/>
      <c r="L11" s="21"/>
      <c r="M11" s="21"/>
      <c r="N11" s="21"/>
      <c r="O11" s="21"/>
      <c r="S11" s="14">
        <v>45.4</v>
      </c>
      <c r="T11" s="14">
        <v>144.6</v>
      </c>
      <c r="U11" s="14">
        <v>195.1</v>
      </c>
    </row>
    <row r="12" spans="1:30" s="14" customFormat="1" x14ac:dyDescent="0.2">
      <c r="B12" s="14" t="s">
        <v>44</v>
      </c>
      <c r="D12" s="14">
        <v>1.2</v>
      </c>
      <c r="E12" s="14">
        <v>1.4</v>
      </c>
      <c r="F12" s="14">
        <v>2.2999999999999998</v>
      </c>
      <c r="G12" s="14">
        <v>4.0999999999999996</v>
      </c>
      <c r="H12" s="21">
        <v>6.7</v>
      </c>
      <c r="I12" s="21"/>
      <c r="J12" s="21"/>
      <c r="K12" s="21"/>
      <c r="L12" s="21"/>
      <c r="M12" s="21"/>
      <c r="N12" s="21"/>
      <c r="O12" s="21"/>
    </row>
    <row r="13" spans="1:30" s="14" customFormat="1" x14ac:dyDescent="0.2">
      <c r="B13" s="14" t="s">
        <v>61</v>
      </c>
      <c r="D13" s="14">
        <v>2.2000000000000002</v>
      </c>
      <c r="E13" s="14">
        <v>2.2000000000000002</v>
      </c>
      <c r="F13" s="14">
        <v>2.6</v>
      </c>
      <c r="G13" s="14">
        <v>2.6</v>
      </c>
      <c r="H13" s="21">
        <v>2.4</v>
      </c>
      <c r="I13" s="21"/>
      <c r="J13" s="21"/>
      <c r="K13" s="21"/>
      <c r="L13" s="21"/>
      <c r="M13" s="21"/>
      <c r="N13" s="21"/>
      <c r="O13" s="21"/>
    </row>
    <row r="14" spans="1:30" s="14" customFormat="1" x14ac:dyDescent="0.2">
      <c r="B14" s="14" t="s">
        <v>67</v>
      </c>
      <c r="D14" s="14">
        <v>0</v>
      </c>
      <c r="E14" s="14">
        <v>0</v>
      </c>
      <c r="F14" s="14">
        <v>0</v>
      </c>
      <c r="G14" s="14">
        <v>1.4</v>
      </c>
      <c r="H14" s="21">
        <v>2.2000000000000002</v>
      </c>
      <c r="I14" s="21"/>
      <c r="J14" s="21"/>
      <c r="K14" s="21"/>
      <c r="L14" s="21"/>
      <c r="M14" s="21"/>
      <c r="N14" s="21"/>
      <c r="O14" s="21"/>
    </row>
    <row r="15" spans="1:30" s="16" customFormat="1" x14ac:dyDescent="0.2">
      <c r="B15" s="16" t="s">
        <v>38</v>
      </c>
      <c r="D15" s="16">
        <f>SUM(D11:D14)</f>
        <v>13</v>
      </c>
      <c r="E15" s="16">
        <f>SUM(E11:E14)</f>
        <v>13.7</v>
      </c>
      <c r="F15" s="16">
        <f>SUM(F11:F14)</f>
        <v>16.8</v>
      </c>
      <c r="G15" s="16">
        <f>SUM(G11:G14)</f>
        <v>21.9</v>
      </c>
      <c r="H15" s="20">
        <f>SUM(H11:H14)</f>
        <v>31.299999999999997</v>
      </c>
      <c r="I15" s="20"/>
      <c r="J15" s="20"/>
      <c r="K15" s="20"/>
      <c r="L15" s="20"/>
      <c r="M15" s="20"/>
      <c r="N15" s="20"/>
      <c r="O15" s="20"/>
      <c r="S15" s="16">
        <v>80.8</v>
      </c>
      <c r="T15" s="16">
        <v>258.39999999999998</v>
      </c>
    </row>
    <row r="16" spans="1:30" s="14" customFormat="1" x14ac:dyDescent="0.2">
      <c r="H16" s="21"/>
      <c r="I16" s="21"/>
      <c r="J16" s="21"/>
      <c r="K16" s="21"/>
      <c r="L16" s="21"/>
      <c r="M16" s="21"/>
      <c r="N16" s="21"/>
      <c r="O16" s="21"/>
    </row>
    <row r="17" spans="2:15" s="14" customFormat="1" x14ac:dyDescent="0.2">
      <c r="B17" s="14" t="s">
        <v>45</v>
      </c>
      <c r="D17" s="14">
        <v>0.6</v>
      </c>
      <c r="H17" s="21">
        <v>0.8</v>
      </c>
      <c r="I17" s="21"/>
      <c r="J17" s="21"/>
      <c r="K17" s="21"/>
      <c r="L17" s="21"/>
      <c r="M17" s="21"/>
      <c r="N17" s="21"/>
      <c r="O17" s="21"/>
    </row>
    <row r="18" spans="2:15" s="14" customFormat="1" x14ac:dyDescent="0.2">
      <c r="B18" s="14" t="s">
        <v>46</v>
      </c>
      <c r="D18" s="14">
        <v>14.9</v>
      </c>
      <c r="H18" s="21">
        <v>14.1</v>
      </c>
      <c r="I18" s="21"/>
      <c r="J18" s="21"/>
      <c r="K18" s="21"/>
      <c r="L18" s="21"/>
      <c r="M18" s="21"/>
      <c r="N18" s="21"/>
      <c r="O18" s="21"/>
    </row>
    <row r="19" spans="2:15" s="14" customFormat="1" x14ac:dyDescent="0.2">
      <c r="B19" s="14" t="s">
        <v>47</v>
      </c>
      <c r="D19" s="14">
        <v>7.9</v>
      </c>
      <c r="H19" s="21">
        <v>12.4</v>
      </c>
      <c r="I19" s="21"/>
      <c r="J19" s="21"/>
      <c r="K19" s="21"/>
      <c r="L19" s="21"/>
      <c r="M19" s="21"/>
      <c r="N19" s="21"/>
      <c r="O19" s="21"/>
    </row>
    <row r="20" spans="2:15" s="14" customFormat="1" x14ac:dyDescent="0.2">
      <c r="B20" s="14" t="s">
        <v>48</v>
      </c>
      <c r="D20" s="14">
        <v>23.4</v>
      </c>
      <c r="H20" s="21">
        <v>28.6</v>
      </c>
      <c r="I20" s="21"/>
      <c r="J20" s="21"/>
      <c r="K20" s="21"/>
      <c r="L20" s="21"/>
      <c r="M20" s="21"/>
      <c r="N20" s="21"/>
      <c r="O20" s="21"/>
    </row>
    <row r="21" spans="2:15" s="14" customFormat="1" x14ac:dyDescent="0.2">
      <c r="B21" s="14" t="s">
        <v>49</v>
      </c>
      <c r="D21" s="14">
        <v>0.7</v>
      </c>
      <c r="H21" s="21">
        <v>1.3</v>
      </c>
      <c r="I21" s="21"/>
      <c r="J21" s="21"/>
      <c r="K21" s="21"/>
      <c r="L21" s="21"/>
      <c r="M21" s="21"/>
      <c r="N21" s="21"/>
      <c r="O21" s="21"/>
    </row>
    <row r="22" spans="2:15" s="14" customFormat="1" x14ac:dyDescent="0.2">
      <c r="B22" s="14" t="s">
        <v>50</v>
      </c>
      <c r="D22" s="14">
        <v>5.6</v>
      </c>
      <c r="H22" s="21">
        <v>5.4</v>
      </c>
      <c r="I22" s="21"/>
      <c r="J22" s="21"/>
      <c r="K22" s="21"/>
      <c r="L22" s="21"/>
      <c r="M22" s="21"/>
      <c r="N22" s="21"/>
      <c r="O22" s="21"/>
    </row>
    <row r="23" spans="2:15" s="14" customFormat="1" x14ac:dyDescent="0.2">
      <c r="B23" s="14" t="s">
        <v>51</v>
      </c>
      <c r="D23" s="14">
        <v>26.5</v>
      </c>
      <c r="H23" s="21">
        <v>31.9</v>
      </c>
      <c r="I23" s="21"/>
      <c r="J23" s="21"/>
      <c r="K23" s="21"/>
      <c r="L23" s="21"/>
      <c r="M23" s="21"/>
      <c r="N23" s="21"/>
      <c r="O23" s="21"/>
    </row>
    <row r="24" spans="2:15" s="14" customFormat="1" x14ac:dyDescent="0.2">
      <c r="H24" s="21"/>
      <c r="I24" s="21"/>
      <c r="J24" s="21"/>
      <c r="K24" s="21"/>
      <c r="L24" s="21"/>
      <c r="M24" s="21"/>
      <c r="N24" s="21"/>
      <c r="O24" s="21"/>
    </row>
    <row r="25" spans="2:15" s="14" customFormat="1" x14ac:dyDescent="0.2">
      <c r="B25" s="14" t="s">
        <v>29</v>
      </c>
      <c r="D25" s="14">
        <v>22.9</v>
      </c>
      <c r="E25" s="14">
        <v>21.9</v>
      </c>
      <c r="F25" s="14">
        <v>25.6</v>
      </c>
      <c r="G25" s="14">
        <v>22</v>
      </c>
      <c r="H25" s="21">
        <v>25.1</v>
      </c>
      <c r="I25" s="21"/>
      <c r="J25" s="21"/>
      <c r="K25" s="21"/>
      <c r="L25" s="21"/>
      <c r="M25" s="21"/>
      <c r="N25" s="21"/>
      <c r="O25" s="21"/>
    </row>
    <row r="26" spans="2:15" s="14" customFormat="1" x14ac:dyDescent="0.2">
      <c r="B26" s="14" t="s">
        <v>30</v>
      </c>
      <c r="D26" s="14">
        <v>7.1</v>
      </c>
      <c r="E26" s="14">
        <v>7.1</v>
      </c>
      <c r="F26" s="14">
        <v>8.6999999999999993</v>
      </c>
      <c r="G26" s="14">
        <v>7.3</v>
      </c>
      <c r="H26" s="21">
        <v>8.9</v>
      </c>
      <c r="I26" s="21"/>
      <c r="J26" s="21"/>
      <c r="K26" s="21"/>
      <c r="L26" s="21"/>
      <c r="M26" s="21"/>
      <c r="N26" s="21"/>
      <c r="O26" s="21"/>
    </row>
    <row r="27" spans="2:15" s="14" customFormat="1" x14ac:dyDescent="0.2">
      <c r="B27" s="14" t="s">
        <v>31</v>
      </c>
      <c r="D27" s="14">
        <v>9.1999999999999993</v>
      </c>
      <c r="E27" s="14">
        <v>9.3000000000000007</v>
      </c>
      <c r="F27" s="14">
        <v>10.3</v>
      </c>
      <c r="G27" s="14">
        <v>9.1999999999999993</v>
      </c>
      <c r="H27" s="21">
        <v>9.9</v>
      </c>
      <c r="I27" s="21"/>
      <c r="J27" s="21"/>
      <c r="K27" s="21"/>
      <c r="L27" s="21"/>
      <c r="M27" s="21"/>
      <c r="N27" s="21"/>
      <c r="O27" s="21"/>
    </row>
    <row r="28" spans="2:15" s="14" customFormat="1" x14ac:dyDescent="0.2">
      <c r="B28" s="14" t="s">
        <v>32</v>
      </c>
      <c r="D28" s="14">
        <v>4.0999999999999996</v>
      </c>
      <c r="E28" s="14">
        <v>3.9</v>
      </c>
      <c r="F28" s="14">
        <v>4.7</v>
      </c>
      <c r="G28" s="14">
        <v>4</v>
      </c>
      <c r="H28" s="21">
        <v>4.9000000000000004</v>
      </c>
      <c r="I28" s="21"/>
      <c r="J28" s="21"/>
      <c r="K28" s="21"/>
      <c r="L28" s="21"/>
      <c r="M28" s="21"/>
      <c r="N28" s="21"/>
      <c r="O28" s="21"/>
    </row>
    <row r="29" spans="2:15" s="14" customFormat="1" x14ac:dyDescent="0.2">
      <c r="B29" s="14" t="s">
        <v>33</v>
      </c>
      <c r="D29" s="14">
        <v>6.4</v>
      </c>
      <c r="E29" s="14">
        <v>5.7</v>
      </c>
      <c r="F29" s="14">
        <v>6.5</v>
      </c>
      <c r="G29" s="14">
        <v>5.0999999999999996</v>
      </c>
      <c r="H29" s="21">
        <v>5.6</v>
      </c>
      <c r="I29" s="21"/>
      <c r="J29" s="21"/>
      <c r="K29" s="21"/>
      <c r="L29" s="21"/>
      <c r="M29" s="21"/>
      <c r="N29" s="21"/>
      <c r="O29" s="21"/>
    </row>
    <row r="30" spans="2:15" s="14" customFormat="1" x14ac:dyDescent="0.2">
      <c r="B30" s="14" t="s">
        <v>34</v>
      </c>
      <c r="D30" s="14">
        <v>4.5</v>
      </c>
      <c r="E30" s="14">
        <v>4.4000000000000004</v>
      </c>
      <c r="F30" s="14">
        <v>5.0999999999999996</v>
      </c>
      <c r="G30" s="14">
        <v>4.3</v>
      </c>
      <c r="H30" s="21">
        <v>5.3</v>
      </c>
      <c r="I30" s="21"/>
      <c r="J30" s="21"/>
      <c r="K30" s="21"/>
      <c r="L30" s="21"/>
      <c r="M30" s="21"/>
      <c r="N30" s="21"/>
      <c r="O30" s="21"/>
    </row>
    <row r="31" spans="2:15" s="14" customFormat="1" x14ac:dyDescent="0.2">
      <c r="B31" s="14" t="s">
        <v>35</v>
      </c>
      <c r="D31" s="14">
        <v>5.0999999999999996</v>
      </c>
      <c r="E31" s="14">
        <v>5</v>
      </c>
      <c r="F31" s="14">
        <v>5.5</v>
      </c>
      <c r="G31" s="14">
        <v>4.8</v>
      </c>
      <c r="H31" s="21">
        <v>4.9000000000000004</v>
      </c>
      <c r="I31" s="21"/>
      <c r="J31" s="21"/>
      <c r="K31" s="21"/>
      <c r="L31" s="21"/>
      <c r="M31" s="21"/>
      <c r="N31" s="21"/>
      <c r="O31" s="21"/>
    </row>
    <row r="32" spans="2:15" s="14" customFormat="1" x14ac:dyDescent="0.2">
      <c r="B32" s="14" t="s">
        <v>36</v>
      </c>
      <c r="D32" s="14">
        <v>4.3</v>
      </c>
      <c r="E32" s="14">
        <v>4</v>
      </c>
      <c r="F32" s="14">
        <v>4.7</v>
      </c>
      <c r="G32" s="14">
        <v>3.8</v>
      </c>
      <c r="H32" s="21">
        <v>4.0999999999999996</v>
      </c>
      <c r="I32" s="21"/>
      <c r="J32" s="21"/>
      <c r="K32" s="21"/>
      <c r="L32" s="21"/>
      <c r="M32" s="21"/>
      <c r="N32" s="21"/>
      <c r="O32" s="21"/>
    </row>
    <row r="33" spans="2:21" s="14" customFormat="1" x14ac:dyDescent="0.2">
      <c r="B33" s="14" t="s">
        <v>37</v>
      </c>
      <c r="D33" s="14">
        <v>5.8</v>
      </c>
      <c r="E33" s="14">
        <v>5.5</v>
      </c>
      <c r="F33" s="14">
        <v>6.3</v>
      </c>
      <c r="G33" s="14">
        <v>4.5999999999999996</v>
      </c>
      <c r="H33" s="21">
        <v>4.5999999999999996</v>
      </c>
      <c r="I33" s="21"/>
      <c r="J33" s="21"/>
      <c r="K33" s="21"/>
      <c r="L33" s="21"/>
      <c r="M33" s="21"/>
      <c r="N33" s="21"/>
      <c r="O33" s="21"/>
    </row>
    <row r="34" spans="2:21" s="14" customFormat="1" x14ac:dyDescent="0.2">
      <c r="B34" s="14" t="s">
        <v>38</v>
      </c>
      <c r="D34" s="14">
        <v>2.2000000000000002</v>
      </c>
      <c r="E34" s="14">
        <v>2.2000000000000002</v>
      </c>
      <c r="F34" s="14">
        <v>2.6</v>
      </c>
      <c r="G34" s="14">
        <v>2.6</v>
      </c>
      <c r="H34" s="21">
        <v>2.4</v>
      </c>
      <c r="I34" s="21"/>
      <c r="J34" s="21"/>
      <c r="K34" s="21"/>
      <c r="L34" s="21"/>
      <c r="M34" s="21"/>
      <c r="N34" s="21"/>
      <c r="O34" s="21"/>
    </row>
    <row r="35" spans="2:21" s="14" customFormat="1" x14ac:dyDescent="0.2">
      <c r="B35" s="14" t="s">
        <v>39</v>
      </c>
      <c r="D35" s="14">
        <v>0.9</v>
      </c>
      <c r="E35" s="14">
        <v>1.2</v>
      </c>
      <c r="F35" s="14">
        <v>1.3</v>
      </c>
      <c r="G35" s="14">
        <v>1.2</v>
      </c>
      <c r="H35" s="21">
        <v>1.4</v>
      </c>
      <c r="I35" s="21"/>
      <c r="J35" s="21"/>
      <c r="K35" s="21"/>
      <c r="L35" s="21"/>
      <c r="M35" s="21"/>
      <c r="N35" s="21"/>
      <c r="O35" s="21"/>
    </row>
    <row r="36" spans="2:21" s="14" customFormat="1" x14ac:dyDescent="0.2">
      <c r="B36" s="14" t="s">
        <v>40</v>
      </c>
      <c r="D36" s="14">
        <v>20</v>
      </c>
      <c r="E36" s="14">
        <v>19.8</v>
      </c>
      <c r="F36" s="14">
        <v>24.2</v>
      </c>
      <c r="G36" s="14">
        <v>18.8</v>
      </c>
      <c r="H36" s="21">
        <v>21</v>
      </c>
      <c r="I36" s="21"/>
      <c r="J36" s="21"/>
      <c r="K36" s="21"/>
      <c r="L36" s="21"/>
      <c r="M36" s="21"/>
      <c r="N36" s="21"/>
      <c r="O36" s="21"/>
    </row>
    <row r="37" spans="2:21" s="14" customFormat="1" x14ac:dyDescent="0.2">
      <c r="B37" s="14" t="s">
        <v>41</v>
      </c>
      <c r="D37" s="14">
        <v>1.4</v>
      </c>
      <c r="E37" s="14">
        <v>4</v>
      </c>
      <c r="F37" s="14">
        <v>12.3</v>
      </c>
      <c r="G37" s="14">
        <v>-2.9</v>
      </c>
      <c r="H37" s="21">
        <v>0.5</v>
      </c>
      <c r="I37" s="21"/>
      <c r="J37" s="21"/>
      <c r="K37" s="21"/>
      <c r="L37" s="21"/>
      <c r="M37" s="21"/>
      <c r="N37" s="21"/>
      <c r="O37" s="21"/>
    </row>
    <row r="38" spans="2:21" s="14" customFormat="1" x14ac:dyDescent="0.2">
      <c r="B38" s="14" t="s">
        <v>28</v>
      </c>
      <c r="D38" s="14">
        <v>129.1</v>
      </c>
      <c r="E38" s="14">
        <v>126.5</v>
      </c>
      <c r="F38" s="14">
        <v>138.1</v>
      </c>
      <c r="G38" s="14">
        <v>95.8</v>
      </c>
      <c r="H38" s="21">
        <v>109</v>
      </c>
      <c r="I38" s="21"/>
      <c r="J38" s="21"/>
      <c r="K38" s="21"/>
      <c r="L38" s="21"/>
      <c r="M38" s="21"/>
      <c r="N38" s="21"/>
      <c r="O38" s="21"/>
    </row>
    <row r="39" spans="2:21" s="14" customFormat="1" x14ac:dyDescent="0.2">
      <c r="B39" s="14" t="s">
        <v>42</v>
      </c>
      <c r="D39" s="14">
        <v>15.4</v>
      </c>
      <c r="E39" s="14">
        <v>18.399999999999999</v>
      </c>
      <c r="F39" s="14">
        <v>15.9</v>
      </c>
      <c r="G39" s="14">
        <v>15</v>
      </c>
      <c r="H39" s="21">
        <v>15.3</v>
      </c>
      <c r="I39" s="21"/>
      <c r="J39" s="21"/>
      <c r="K39" s="21"/>
      <c r="L39" s="21"/>
      <c r="M39" s="21"/>
      <c r="N39" s="21"/>
      <c r="O39" s="21"/>
    </row>
    <row r="40" spans="2:21" s="13" customFormat="1" x14ac:dyDescent="0.2">
      <c r="H40" s="18"/>
      <c r="I40" s="18"/>
      <c r="J40" s="18"/>
      <c r="K40" s="18"/>
      <c r="L40" s="18"/>
      <c r="M40" s="18"/>
      <c r="N40" s="18"/>
      <c r="O40" s="18"/>
    </row>
    <row r="41" spans="2:21" s="24" customFormat="1" x14ac:dyDescent="0.2">
      <c r="B41" s="24" t="s">
        <v>15</v>
      </c>
      <c r="D41" s="25">
        <v>264.06900000000002</v>
      </c>
      <c r="E41" s="25">
        <v>265.89999999999998</v>
      </c>
      <c r="F41" s="25">
        <v>281</v>
      </c>
      <c r="G41" s="25">
        <v>233.9</v>
      </c>
      <c r="H41" s="26">
        <v>280.31700000000001</v>
      </c>
      <c r="I41" s="26">
        <f>607.797-H41</f>
        <v>327.48</v>
      </c>
      <c r="J41" s="26">
        <v>300</v>
      </c>
      <c r="K41" s="26">
        <v>300</v>
      </c>
      <c r="L41" s="26"/>
      <c r="M41" s="26"/>
      <c r="N41" s="26"/>
      <c r="O41" s="26"/>
      <c r="P41" s="25"/>
      <c r="Q41" s="25"/>
      <c r="R41" s="25"/>
      <c r="S41" s="25"/>
      <c r="T41" s="25">
        <v>1044.8920000000001</v>
      </c>
      <c r="U41" s="25">
        <v>1278.4780000000001</v>
      </c>
    </row>
    <row r="42" spans="2:21" s="14" customFormat="1" x14ac:dyDescent="0.2">
      <c r="B42" s="14" t="s">
        <v>17</v>
      </c>
      <c r="D42" s="14">
        <v>85.227999999999994</v>
      </c>
      <c r="E42" s="14">
        <v>87.4</v>
      </c>
      <c r="F42" s="14">
        <v>90.6</v>
      </c>
      <c r="G42" s="14">
        <v>84.8</v>
      </c>
      <c r="H42" s="21">
        <v>74.798000000000002</v>
      </c>
      <c r="I42" s="21">
        <f>159.567-H42</f>
        <v>84.769000000000005</v>
      </c>
      <c r="J42" s="21"/>
      <c r="K42" s="21"/>
      <c r="L42" s="21"/>
      <c r="M42" s="21"/>
      <c r="N42" s="21"/>
      <c r="O42" s="21"/>
      <c r="T42" s="14">
        <v>353.4</v>
      </c>
      <c r="U42" s="14">
        <v>363.52499999999998</v>
      </c>
    </row>
    <row r="43" spans="2:21" s="14" customFormat="1" x14ac:dyDescent="0.2">
      <c r="B43" s="14" t="s">
        <v>16</v>
      </c>
      <c r="D43" s="14">
        <f t="shared" ref="D43:G43" si="1">+D41-D42</f>
        <v>178.84100000000001</v>
      </c>
      <c r="E43" s="14">
        <f t="shared" si="1"/>
        <v>178.49999999999997</v>
      </c>
      <c r="F43" s="14">
        <f t="shared" si="1"/>
        <v>190.4</v>
      </c>
      <c r="G43" s="14">
        <f t="shared" si="1"/>
        <v>149.10000000000002</v>
      </c>
      <c r="H43" s="21">
        <f>+H41-H42</f>
        <v>205.51900000000001</v>
      </c>
      <c r="I43" s="21">
        <f t="shared" ref="I43:J43" si="2">+I41-I42</f>
        <v>242.71100000000001</v>
      </c>
      <c r="J43" s="21">
        <f t="shared" si="2"/>
        <v>300</v>
      </c>
      <c r="K43" s="21"/>
      <c r="L43" s="21"/>
      <c r="M43" s="21"/>
      <c r="N43" s="21"/>
      <c r="O43" s="21"/>
      <c r="T43" s="14">
        <f>+T41-T42</f>
        <v>691.49200000000008</v>
      </c>
      <c r="U43" s="14">
        <f>+U41-U42</f>
        <v>914.95300000000009</v>
      </c>
    </row>
    <row r="44" spans="2:21" s="14" customFormat="1" x14ac:dyDescent="0.2">
      <c r="B44" s="14" t="s">
        <v>25</v>
      </c>
      <c r="D44" s="14">
        <v>81.257999999999996</v>
      </c>
      <c r="E44" s="14">
        <v>84.5</v>
      </c>
      <c r="F44" s="14">
        <v>90</v>
      </c>
      <c r="G44" s="14">
        <v>96.4</v>
      </c>
      <c r="H44" s="21">
        <v>96.373000000000005</v>
      </c>
      <c r="I44" s="21">
        <f>209.859-H44</f>
        <v>113.486</v>
      </c>
      <c r="J44" s="21"/>
      <c r="K44" s="21"/>
      <c r="L44" s="21"/>
      <c r="M44" s="21"/>
      <c r="N44" s="21"/>
      <c r="O44" s="21"/>
      <c r="T44" s="14">
        <v>362.45600000000002</v>
      </c>
      <c r="U44" s="14">
        <v>471.221</v>
      </c>
    </row>
    <row r="45" spans="2:21" s="14" customFormat="1" x14ac:dyDescent="0.2">
      <c r="B45" s="14" t="s">
        <v>26</v>
      </c>
      <c r="D45" s="14">
        <v>54.037999999999997</v>
      </c>
      <c r="E45" s="14">
        <v>55</v>
      </c>
      <c r="F45" s="14">
        <v>60.1</v>
      </c>
      <c r="G45" s="14">
        <v>85</v>
      </c>
      <c r="H45" s="21">
        <v>74.930999999999997</v>
      </c>
      <c r="I45" s="21">
        <f>150.654-H45</f>
        <v>75.722999999999999</v>
      </c>
      <c r="J45" s="21"/>
      <c r="K45" s="21"/>
      <c r="L45" s="21"/>
      <c r="M45" s="21"/>
      <c r="N45" s="21"/>
      <c r="O45" s="21"/>
      <c r="T45" s="14">
        <v>260.32600000000002</v>
      </c>
      <c r="U45" s="14">
        <v>341.57</v>
      </c>
    </row>
    <row r="46" spans="2:21" s="14" customFormat="1" x14ac:dyDescent="0.2">
      <c r="B46" s="14" t="s">
        <v>24</v>
      </c>
      <c r="D46" s="14">
        <f t="shared" ref="D46:G46" si="3">+D44+D45</f>
        <v>135.29599999999999</v>
      </c>
      <c r="E46" s="14">
        <f t="shared" si="3"/>
        <v>139.5</v>
      </c>
      <c r="F46" s="14">
        <f t="shared" si="3"/>
        <v>150.1</v>
      </c>
      <c r="G46" s="14">
        <f t="shared" si="3"/>
        <v>181.4</v>
      </c>
      <c r="H46" s="21">
        <f>+H44+H45</f>
        <v>171.304</v>
      </c>
      <c r="I46" s="21">
        <f>+I44+I45</f>
        <v>189.209</v>
      </c>
      <c r="J46" s="21"/>
      <c r="K46" s="21"/>
      <c r="L46" s="21"/>
      <c r="M46" s="21"/>
      <c r="N46" s="21"/>
      <c r="O46" s="21"/>
      <c r="T46" s="14">
        <f>+T44+T45</f>
        <v>622.78200000000004</v>
      </c>
      <c r="U46" s="14">
        <f>+U44+U45</f>
        <v>812.79099999999994</v>
      </c>
    </row>
    <row r="47" spans="2:21" s="14" customFormat="1" x14ac:dyDescent="0.2">
      <c r="B47" s="14" t="s">
        <v>23</v>
      </c>
      <c r="D47" s="14">
        <f t="shared" ref="D47:G47" si="4">+D43-D46</f>
        <v>43.545000000000016</v>
      </c>
      <c r="E47" s="14">
        <f t="shared" si="4"/>
        <v>38.999999999999972</v>
      </c>
      <c r="F47" s="14">
        <f t="shared" si="4"/>
        <v>40.300000000000011</v>
      </c>
      <c r="G47" s="14">
        <f t="shared" si="4"/>
        <v>-32.299999999999983</v>
      </c>
      <c r="H47" s="21">
        <f>+H43-H46</f>
        <v>34.215000000000003</v>
      </c>
      <c r="I47" s="21">
        <f>+I43-I46</f>
        <v>53.50200000000001</v>
      </c>
      <c r="J47" s="21"/>
      <c r="K47" s="21"/>
      <c r="L47" s="21"/>
      <c r="M47" s="21"/>
      <c r="N47" s="21"/>
      <c r="O47" s="21"/>
      <c r="T47" s="14">
        <f>+T43-T46</f>
        <v>68.710000000000036</v>
      </c>
      <c r="U47" s="14">
        <f>+U43-U46</f>
        <v>102.16200000000015</v>
      </c>
    </row>
    <row r="48" spans="2:21" s="14" customFormat="1" x14ac:dyDescent="0.2">
      <c r="B48" s="14" t="s">
        <v>22</v>
      </c>
      <c r="D48" s="14">
        <f>2.225+2.055-0.759-0.002</f>
        <v>3.5190000000000006</v>
      </c>
      <c r="H48" s="21">
        <f>0.168+1.562-6.507-0.021</f>
        <v>-4.7979999999999992</v>
      </c>
      <c r="I48" s="21"/>
      <c r="J48" s="21"/>
      <c r="K48" s="21"/>
      <c r="L48" s="21"/>
      <c r="M48" s="21"/>
      <c r="N48" s="21"/>
      <c r="O48" s="21"/>
      <c r="T48" s="14">
        <f>4.321-0.003+0.5</f>
        <v>4.8179999999999996</v>
      </c>
      <c r="U48" s="14">
        <f>19.101-0.68+6.3</f>
        <v>24.721</v>
      </c>
    </row>
    <row r="49" spans="2:21" s="14" customFormat="1" x14ac:dyDescent="0.2">
      <c r="B49" s="14" t="s">
        <v>21</v>
      </c>
      <c r="D49" s="14">
        <f>+D47+D48</f>
        <v>47.064000000000014</v>
      </c>
      <c r="E49" s="14">
        <f t="shared" ref="E49:H49" si="5">+E47+E48</f>
        <v>38.999999999999972</v>
      </c>
      <c r="F49" s="14">
        <f t="shared" si="5"/>
        <v>40.300000000000011</v>
      </c>
      <c r="G49" s="14">
        <f t="shared" si="5"/>
        <v>-32.299999999999983</v>
      </c>
      <c r="H49" s="21">
        <f t="shared" si="5"/>
        <v>29.417000000000005</v>
      </c>
      <c r="I49" s="21"/>
      <c r="J49" s="21"/>
      <c r="K49" s="21"/>
      <c r="L49" s="21"/>
      <c r="M49" s="21"/>
      <c r="N49" s="21"/>
      <c r="O49" s="21"/>
      <c r="T49" s="14">
        <f>+T47+T48</f>
        <v>73.528000000000034</v>
      </c>
      <c r="U49" s="14">
        <f>+U47+U48</f>
        <v>126.88300000000015</v>
      </c>
    </row>
    <row r="50" spans="2:21" s="14" customFormat="1" x14ac:dyDescent="0.2">
      <c r="B50" s="14" t="s">
        <v>20</v>
      </c>
      <c r="D50" s="14">
        <v>11.842000000000001</v>
      </c>
      <c r="H50" s="21">
        <v>10.563000000000001</v>
      </c>
      <c r="I50" s="21"/>
      <c r="J50" s="21"/>
      <c r="K50" s="21"/>
      <c r="L50" s="21"/>
      <c r="M50" s="21"/>
      <c r="N50" s="21"/>
      <c r="O50" s="21"/>
      <c r="T50" s="15">
        <v>6.5430000000000001</v>
      </c>
      <c r="U50" s="14">
        <v>17.7</v>
      </c>
    </row>
    <row r="51" spans="2:21" s="14" customFormat="1" x14ac:dyDescent="0.2">
      <c r="B51" s="14" t="s">
        <v>19</v>
      </c>
      <c r="D51" s="14">
        <f>+D49-D50</f>
        <v>35.222000000000016</v>
      </c>
      <c r="E51" s="14">
        <f t="shared" ref="E51:H51" si="6">+E49-E50</f>
        <v>38.999999999999972</v>
      </c>
      <c r="F51" s="14">
        <f t="shared" si="6"/>
        <v>40.300000000000011</v>
      </c>
      <c r="G51" s="14">
        <f t="shared" si="6"/>
        <v>-32.299999999999983</v>
      </c>
      <c r="H51" s="21">
        <f t="shared" si="6"/>
        <v>18.854000000000006</v>
      </c>
      <c r="I51" s="21"/>
      <c r="J51" s="21"/>
      <c r="K51" s="21"/>
      <c r="L51" s="21"/>
      <c r="M51" s="21"/>
      <c r="N51" s="21"/>
      <c r="O51" s="21"/>
      <c r="T51" s="14">
        <f>+T49-T50</f>
        <v>66.985000000000028</v>
      </c>
      <c r="U51" s="14">
        <f>+U49-U50</f>
        <v>109.18300000000015</v>
      </c>
    </row>
    <row r="52" spans="2:21" x14ac:dyDescent="0.2">
      <c r="T52" s="15"/>
      <c r="U52" s="15"/>
    </row>
    <row r="53" spans="2:21" x14ac:dyDescent="0.2">
      <c r="I53" s="22"/>
      <c r="J53" s="22"/>
      <c r="K53" s="22"/>
      <c r="L53" s="22"/>
      <c r="M53" s="22"/>
      <c r="N53" s="22"/>
      <c r="O53" s="22"/>
      <c r="T53" s="14"/>
      <c r="U53" s="14"/>
    </row>
    <row r="55" spans="2:21" x14ac:dyDescent="0.2">
      <c r="B55" s="14" t="s">
        <v>68</v>
      </c>
      <c r="D55" s="17">
        <f>+D43/D41</f>
        <v>0.67725102151331662</v>
      </c>
      <c r="E55" s="17">
        <f>+E43/E41</f>
        <v>0.67130500188040609</v>
      </c>
      <c r="F55" s="17">
        <f>+F43/F41</f>
        <v>0.67758007117437724</v>
      </c>
      <c r="G55" s="17">
        <f>+G43/G41</f>
        <v>0.63745190252244555</v>
      </c>
      <c r="H55" s="22">
        <f>+H43/H41</f>
        <v>0.73316637949178964</v>
      </c>
    </row>
    <row r="56" spans="2:21" x14ac:dyDescent="0.2">
      <c r="B56" s="14" t="s">
        <v>52</v>
      </c>
      <c r="H56" s="23">
        <v>16739</v>
      </c>
    </row>
  </sheetData>
  <hyperlinks>
    <hyperlink ref="A1" location="Main!A1" display="Main" xr:uid="{67E039B0-57DC-4A4A-BF3B-490AD339C2E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2022-10-13T19:58:48Z</dcterms:created>
  <dcterms:modified xsi:type="dcterms:W3CDTF">2023-06-10T03:58:45Z</dcterms:modified>
</cp:coreProperties>
</file>