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78BEB4C-8632-4885-8352-350783E0F46B}" xr6:coauthVersionLast="47" xr6:coauthVersionMax="47" xr10:uidLastSave="{00000000-0000-0000-0000-000000000000}"/>
  <bookViews>
    <workbookView xWindow="5085" yWindow="2295" windowWidth="24870" windowHeight="17595" activeTab="1" xr2:uid="{94D9BD71-8B15-4AF3-9192-B3E60893D3C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M20" i="2"/>
  <c r="I12" i="2"/>
  <c r="I10" i="2"/>
  <c r="I6" i="2"/>
  <c r="M16" i="2"/>
  <c r="M15" i="2"/>
  <c r="M13" i="2"/>
  <c r="M12" i="2"/>
  <c r="M11" i="2"/>
  <c r="M10" i="2"/>
  <c r="M6" i="2"/>
  <c r="L6" i="1"/>
  <c r="L7" i="1"/>
  <c r="L5" i="1"/>
  <c r="L4" i="1"/>
  <c r="L3" i="1"/>
  <c r="I11" i="2" l="1"/>
  <c r="I13" i="2" s="1"/>
  <c r="I15" i="2" s="1"/>
  <c r="I16" i="2" s="1"/>
</calcChain>
</file>

<file path=xl/sharedStrings.xml><?xml version="1.0" encoding="utf-8"?>
<sst xmlns="http://schemas.openxmlformats.org/spreadsheetml/2006/main" count="38" uniqueCount="34">
  <si>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</si>
  <si>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</si>
  <si>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</si>
  <si>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</si>
  <si>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</si>
  <si>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</si>
  <si>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</si>
  <si>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</si>
  <si>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</si>
  <si>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</si>
  <si>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</si>
  <si>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</si>
  <si>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</si>
  <si>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</si>
  <si>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</si>
  <si>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</si>
  <si>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</si>
  <si>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</si>
  <si>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</si>
  <si>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</si>
  <si>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Royalty</t>
  </si>
  <si>
    <t>Intangibles</t>
  </si>
  <si>
    <t>Other</t>
  </si>
  <si>
    <t>Change in CF</t>
  </si>
  <si>
    <t>R&amp;D</t>
  </si>
  <si>
    <t>G&amp;A</t>
  </si>
  <si>
    <t>Interest Expense</t>
  </si>
  <si>
    <t>Pretax Income</t>
  </si>
  <si>
    <t>Operating Income</t>
  </si>
  <si>
    <t>Operating Expenses</t>
  </si>
  <si>
    <t>Taxes</t>
  </si>
  <si>
    <t>Net Income</t>
  </si>
  <si>
    <t>EPS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</si>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</sst>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29765</xdr:colOff>
      <xdr:row>0</xdr:row>
      <xdr:rowOff>59531</xdr:rowOff>
    </xdr:from>
    <xdr:to>
      <xdr:col>13</xdr:col>
      <xdr:colOff>29765</xdr:colOff>
      <xdr:row>37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4823761-2EEE-562D-8F31-862C66D4B629}"/>
            </a:ext>
          </a:extLst>
        </xdr:cNvPr>
        <xdr:cNvCxnSpPr/>
      </xdr:nvCxnSpPr>
      <xdr:spPr>
        <a:xfrm>
          <a:off x="8251031" y="59531"/>
          <a:ext cx="0" cy="59352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D893-C181-4171-97CF-57470801B437}">
  <dimension ref="K2:M7"/>
  <sheetViews>
    <sheetView zoomScale="145" zoomScaleNormal="145" workbookViewId="0">
      <selection activeCell="D7" sqref="D7"/>
    </sheetView>
  </sheetViews>
  <sheetFormatPr defaultRowHeight="12.75" x14ac:dyDescent="0.2"/>
  <sheetData>
    <row r="2" spans="11:13" x14ac:dyDescent="0.2">
      <c r="K2" t="s">
        <v>0</v>
      </c>
      <c r="L2" s="1">
        <v>42</v>
      </c>
    </row>
    <row r="3" spans="11:13" x14ac:dyDescent="0.2">
      <c r="K3" t="s">
        <v>1</v>
      </c>
      <c r="L3" s="2">
        <f>441.104204+166.117591</f>
        <v>607.22179499999993</v>
      </c>
      <c r="M3" s="3" t="s">
        <v>6</v>
      </c>
    </row>
    <row r="4" spans="11:13" x14ac:dyDescent="0.2">
      <c r="K4" t="s">
        <v>2</v>
      </c>
      <c r="L4" s="2">
        <f>+L2*L3</f>
        <v>25503.315389999996</v>
      </c>
    </row>
    <row r="5" spans="11:13" x14ac:dyDescent="0.2">
      <c r="K5" t="s">
        <v>3</v>
      </c>
      <c r="L5" s="2">
        <f>991.628+139.926+409.347+409.857+339.8+262.82</f>
        <v>2553.3780000000002</v>
      </c>
      <c r="M5" s="3" t="s">
        <v>6</v>
      </c>
    </row>
    <row r="6" spans="11:13" x14ac:dyDescent="0.2">
      <c r="K6" t="s">
        <v>4</v>
      </c>
      <c r="L6" s="2">
        <f>6114.677+996.583</f>
        <v>7111.2599999999993</v>
      </c>
      <c r="M6" s="3" t="s">
        <v>6</v>
      </c>
    </row>
    <row r="7" spans="11:13" x14ac:dyDescent="0.2">
      <c r="K7" t="s">
        <v>5</v>
      </c>
      <c r="L7" s="2">
        <f>+L4-L5+L6</f>
        <v>30061.197389999994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F4E8-A8CE-4B18-916E-E9E556347FDE}">
  <dimension ref="A1:N20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0" sqref="I20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</row>
    <row r="3" spans="1:14" s="2" customFormat="1" x14ac:dyDescent="0.2">
      <c r="B3" s="2" t="s">
        <v>20</v>
      </c>
      <c r="C3" s="4"/>
      <c r="D3" s="4"/>
      <c r="E3" s="4"/>
      <c r="F3" s="4"/>
      <c r="G3" s="4"/>
      <c r="H3" s="4"/>
      <c r="I3" s="4">
        <v>505.83199999999999</v>
      </c>
      <c r="J3" s="4"/>
      <c r="K3" s="4"/>
      <c r="L3" s="4"/>
      <c r="M3" s="4">
        <v>551.68200000000002</v>
      </c>
      <c r="N3" s="4"/>
    </row>
    <row r="4" spans="1:14" s="2" customFormat="1" x14ac:dyDescent="0.2">
      <c r="B4" s="2" t="s">
        <v>21</v>
      </c>
      <c r="C4" s="4"/>
      <c r="D4" s="4"/>
      <c r="E4" s="4"/>
      <c r="F4" s="4"/>
      <c r="G4" s="4"/>
      <c r="H4" s="4"/>
      <c r="I4" s="4">
        <v>63.405999999999999</v>
      </c>
      <c r="J4" s="4"/>
      <c r="K4" s="4"/>
      <c r="L4" s="4"/>
      <c r="M4" s="4">
        <v>1.073</v>
      </c>
      <c r="N4" s="4"/>
    </row>
    <row r="5" spans="1:14" s="2" customFormat="1" x14ac:dyDescent="0.2">
      <c r="B5" s="2" t="s">
        <v>22</v>
      </c>
      <c r="C5" s="4"/>
      <c r="D5" s="4"/>
      <c r="E5" s="4"/>
      <c r="F5" s="4"/>
      <c r="G5" s="4"/>
      <c r="H5" s="4"/>
      <c r="I5" s="4">
        <v>16.535</v>
      </c>
      <c r="J5" s="4"/>
      <c r="K5" s="4"/>
      <c r="L5" s="4"/>
      <c r="M5" s="4">
        <v>20.707999999999998</v>
      </c>
      <c r="N5" s="4"/>
    </row>
    <row r="6" spans="1:14" s="5" customFormat="1" x14ac:dyDescent="0.2">
      <c r="B6" s="5" t="s">
        <v>8</v>
      </c>
      <c r="C6" s="6"/>
      <c r="D6" s="6"/>
      <c r="E6" s="6"/>
      <c r="F6" s="6"/>
      <c r="G6" s="6"/>
      <c r="H6" s="6"/>
      <c r="I6" s="6">
        <f>SUM(I3:I5)</f>
        <v>585.77299999999991</v>
      </c>
      <c r="J6" s="6"/>
      <c r="K6" s="6"/>
      <c r="L6" s="6"/>
      <c r="M6" s="6">
        <f>SUM(M3:M5)</f>
        <v>573.46299999999997</v>
      </c>
      <c r="N6" s="6"/>
    </row>
    <row r="7" spans="1:14" s="2" customFormat="1" x14ac:dyDescent="0.2">
      <c r="B7" s="2" t="s">
        <v>23</v>
      </c>
      <c r="C7" s="4"/>
      <c r="D7" s="4"/>
      <c r="E7" s="4"/>
      <c r="F7" s="4"/>
      <c r="G7" s="4"/>
      <c r="H7" s="4"/>
      <c r="I7" s="4">
        <v>137.83699999999999</v>
      </c>
      <c r="J7" s="4"/>
      <c r="K7" s="4"/>
      <c r="L7" s="4"/>
      <c r="M7" s="4">
        <v>305.06099999999998</v>
      </c>
      <c r="N7" s="4"/>
    </row>
    <row r="8" spans="1:14" s="2" customFormat="1" x14ac:dyDescent="0.2">
      <c r="B8" s="2" t="s">
        <v>24</v>
      </c>
      <c r="C8" s="4"/>
      <c r="D8" s="4"/>
      <c r="E8" s="4"/>
      <c r="F8" s="4"/>
      <c r="G8" s="4"/>
      <c r="H8" s="4"/>
      <c r="I8" s="4">
        <v>90.5</v>
      </c>
      <c r="J8" s="4"/>
      <c r="K8" s="4"/>
      <c r="L8" s="4"/>
      <c r="M8" s="4">
        <v>25.5</v>
      </c>
      <c r="N8" s="4"/>
    </row>
    <row r="9" spans="1:14" s="2" customFormat="1" x14ac:dyDescent="0.2">
      <c r="B9" s="2" t="s">
        <v>25</v>
      </c>
      <c r="C9" s="4"/>
      <c r="D9" s="4"/>
      <c r="E9" s="4"/>
      <c r="F9" s="4"/>
      <c r="G9" s="4"/>
      <c r="H9" s="4"/>
      <c r="I9" s="4">
        <v>48.588000000000001</v>
      </c>
      <c r="J9" s="4"/>
      <c r="K9" s="4"/>
      <c r="L9" s="4"/>
      <c r="M9" s="4">
        <v>50.692</v>
      </c>
      <c r="N9" s="4"/>
    </row>
    <row r="10" spans="1:14" s="2" customFormat="1" x14ac:dyDescent="0.2">
      <c r="B10" s="2" t="s">
        <v>29</v>
      </c>
      <c r="C10" s="4"/>
      <c r="D10" s="4"/>
      <c r="E10" s="4"/>
      <c r="F10" s="4"/>
      <c r="G10" s="4"/>
      <c r="H10" s="4"/>
      <c r="I10" s="4">
        <f>SUM(I7:I9)</f>
        <v>276.92500000000001</v>
      </c>
      <c r="J10" s="4"/>
      <c r="K10" s="4"/>
      <c r="L10" s="4"/>
      <c r="M10" s="4">
        <f>SUM(M7:M9)</f>
        <v>381.25299999999999</v>
      </c>
      <c r="N10" s="4"/>
    </row>
    <row r="11" spans="1:14" s="2" customFormat="1" x14ac:dyDescent="0.2">
      <c r="B11" s="2" t="s">
        <v>28</v>
      </c>
      <c r="C11" s="4"/>
      <c r="D11" s="4"/>
      <c r="E11" s="4"/>
      <c r="F11" s="4"/>
      <c r="G11" s="4"/>
      <c r="H11" s="4"/>
      <c r="I11" s="4">
        <f>I6-I10</f>
        <v>308.8479999999999</v>
      </c>
      <c r="J11" s="4"/>
      <c r="K11" s="4"/>
      <c r="L11" s="4"/>
      <c r="M11" s="4">
        <f>M6-M10</f>
        <v>192.20999999999998</v>
      </c>
      <c r="N11" s="4"/>
    </row>
    <row r="12" spans="1:14" s="2" customFormat="1" x14ac:dyDescent="0.2">
      <c r="B12" s="2" t="s">
        <v>26</v>
      </c>
      <c r="C12" s="4"/>
      <c r="D12" s="4"/>
      <c r="E12" s="4"/>
      <c r="F12" s="4"/>
      <c r="G12" s="4"/>
      <c r="H12" s="4"/>
      <c r="I12" s="4">
        <f>2.749-44.327+12.261-0.793</f>
        <v>-30.109999999999996</v>
      </c>
      <c r="J12" s="4"/>
      <c r="K12" s="4"/>
      <c r="L12" s="4"/>
      <c r="M12" s="4">
        <f>-3.251-46.977+14.034-10.798</f>
        <v>-46.991999999999997</v>
      </c>
      <c r="N12" s="4"/>
    </row>
    <row r="13" spans="1:14" s="2" customFormat="1" x14ac:dyDescent="0.2">
      <c r="B13" s="2" t="s">
        <v>27</v>
      </c>
      <c r="C13" s="4"/>
      <c r="D13" s="4"/>
      <c r="E13" s="4"/>
      <c r="F13" s="4"/>
      <c r="G13" s="4"/>
      <c r="H13" s="4"/>
      <c r="I13" s="4">
        <f>+I11+I12</f>
        <v>278.73799999999989</v>
      </c>
      <c r="J13" s="4"/>
      <c r="K13" s="4"/>
      <c r="L13" s="4"/>
      <c r="M13" s="4">
        <f>+M11+M12</f>
        <v>145.21799999999999</v>
      </c>
      <c r="N13" s="4"/>
    </row>
    <row r="14" spans="1:14" s="2" customFormat="1" x14ac:dyDescent="0.2">
      <c r="B14" s="2" t="s">
        <v>30</v>
      </c>
      <c r="C14" s="4"/>
      <c r="D14" s="4"/>
      <c r="E14" s="4"/>
      <c r="F14" s="4"/>
      <c r="G14" s="4"/>
      <c r="H14" s="4"/>
      <c r="I14" s="4">
        <v>119.867</v>
      </c>
      <c r="J14" s="4"/>
      <c r="K14" s="4"/>
      <c r="L14" s="4"/>
      <c r="M14" s="4">
        <v>77.763000000000005</v>
      </c>
      <c r="N14" s="4"/>
    </row>
    <row r="15" spans="1:14" s="2" customFormat="1" x14ac:dyDescent="0.2">
      <c r="B15" s="2" t="s">
        <v>31</v>
      </c>
      <c r="C15" s="4"/>
      <c r="D15" s="4"/>
      <c r="E15" s="4"/>
      <c r="F15" s="4"/>
      <c r="G15" s="4"/>
      <c r="H15" s="4"/>
      <c r="I15" s="4">
        <f>+I13-I14</f>
        <v>158.87099999999987</v>
      </c>
      <c r="J15" s="4"/>
      <c r="K15" s="4"/>
      <c r="L15" s="4"/>
      <c r="M15" s="4">
        <f>+M13-M14</f>
        <v>67.454999999999984</v>
      </c>
      <c r="N15" s="4"/>
    </row>
    <row r="16" spans="1:14" x14ac:dyDescent="0.2">
      <c r="B16" s="2" t="s">
        <v>32</v>
      </c>
      <c r="I16" s="7">
        <f>+I15/I17</f>
        <v>0.26165646091565165</v>
      </c>
      <c r="M16" s="7">
        <f>+M15/M17</f>
        <v>0.11108714053746049</v>
      </c>
    </row>
    <row r="17" spans="2:14" x14ac:dyDescent="0.2">
      <c r="B17" s="2" t="s">
        <v>1</v>
      </c>
      <c r="I17" s="4">
        <v>607.17399999999998</v>
      </c>
      <c r="M17" s="4">
        <v>607.226</v>
      </c>
    </row>
    <row r="20" spans="2:14" s="2" customFormat="1" x14ac:dyDescent="0.2">
      <c r="B20" s="2" t="s">
        <v>33</v>
      </c>
      <c r="C20" s="4"/>
      <c r="D20" s="4"/>
      <c r="E20" s="4"/>
      <c r="F20" s="4"/>
      <c r="G20" s="4"/>
      <c r="H20" s="4"/>
      <c r="I20" s="4">
        <f>1527.579-H20-G20</f>
        <v>1527.579</v>
      </c>
      <c r="J20" s="4"/>
      <c r="K20" s="4"/>
      <c r="L20" s="4"/>
      <c r="M20" s="4">
        <f>1574.049-L20-K20</f>
        <v>1574.049</v>
      </c>
      <c r="N20" s="4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2022-11-24T05:35:58Z</dcterms:created>
  <dcterms:modified xsi:type="dcterms:W3CDTF">2022-11-24T15:35:20Z</dcterms:modified>
</cp:coreProperties>
</file>