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55D4C7B-0248-4666-AC33-58A6F33C34DD}" xr6:coauthVersionLast="47" xr6:coauthVersionMax="47" xr10:uidLastSave="{00000000-0000-0000-0000-000000000000}"/>
  <bookViews>
    <workbookView xWindow="27300" yWindow="2985" windowWidth="22275" windowHeight="16815" activeTab="1" xr2:uid="{A64EDFA1-7DA7-45A8-9320-01E928DB3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9" i="2" l="1"/>
  <c r="K58" i="2"/>
  <c r="K48" i="2"/>
  <c r="K42" i="2"/>
  <c r="K46" i="2"/>
  <c r="K32" i="2"/>
  <c r="K25" i="2"/>
  <c r="K35" i="2" s="1"/>
  <c r="G12" i="2"/>
  <c r="G6" i="2"/>
  <c r="G8" i="2" s="1"/>
  <c r="G22" i="2" s="1"/>
  <c r="K12" i="2"/>
  <c r="K6" i="2"/>
  <c r="K21" i="2" s="1"/>
  <c r="M7" i="1"/>
  <c r="M5" i="1"/>
  <c r="M4" i="1"/>
  <c r="M3" i="1"/>
  <c r="K8" i="2" l="1"/>
  <c r="G13" i="2"/>
  <c r="G15" i="2" s="1"/>
  <c r="G17" i="2" s="1"/>
  <c r="G18" i="2" s="1"/>
  <c r="K22" i="2" l="1"/>
  <c r="K13" i="2"/>
  <c r="K15" i="2" s="1"/>
  <c r="K17" i="2" s="1"/>
  <c r="K18" i="2" s="1"/>
</calcChain>
</file>

<file path=xl/sharedStrings.xml><?xml version="1.0" encoding="utf-8"?>
<sst xmlns="http://schemas.openxmlformats.org/spreadsheetml/2006/main" count="73" uniqueCount="63">
  <si>
    <t>Price</t>
  </si>
  <si>
    <t>Shares</t>
  </si>
  <si>
    <t>MC</t>
  </si>
  <si>
    <t>Cash</t>
  </si>
  <si>
    <t>Debt</t>
  </si>
  <si>
    <t>EV</t>
  </si>
  <si>
    <t>Q122</t>
  </si>
  <si>
    <t>Main</t>
  </si>
  <si>
    <t>Subscription</t>
  </si>
  <si>
    <t>Professional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</si>
  <si>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</si>
  <si>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</si>
  <si>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</si>
  <si>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</si>
  <si>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</si>
  <si>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</si>
  <si>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</si>
  <si>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</si>
  <si>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</si>
  <si>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</si>
  <si>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</si>
  <si>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Revenue</t>
  </si>
  <si>
    <t>Gross Profit</t>
  </si>
  <si>
    <t>COGS</t>
  </si>
  <si>
    <t>R&amp;D</t>
  </si>
  <si>
    <t>S&amp;M</t>
  </si>
  <si>
    <t>G&amp;A</t>
  </si>
  <si>
    <t>OpEx</t>
  </si>
  <si>
    <t>OpInc</t>
  </si>
  <si>
    <t>Other</t>
  </si>
  <si>
    <t>Net Income</t>
  </si>
  <si>
    <t>Taxes</t>
  </si>
  <si>
    <t>Pretax</t>
  </si>
  <si>
    <t>EPS</t>
  </si>
  <si>
    <t>Revenue y/y</t>
  </si>
  <si>
    <t>Gross Margin</t>
  </si>
  <si>
    <t>Assets</t>
  </si>
  <si>
    <t>AR</t>
  </si>
  <si>
    <t>Unbilled AR</t>
  </si>
  <si>
    <t>Prepaids</t>
  </si>
  <si>
    <t>PP&amp;E</t>
  </si>
  <si>
    <t>Deferred Costs</t>
  </si>
  <si>
    <t>Lease</t>
  </si>
  <si>
    <t>Goodwill</t>
  </si>
  <si>
    <t>DT</t>
  </si>
  <si>
    <t>OLTA</t>
  </si>
  <si>
    <t>SE</t>
  </si>
  <si>
    <t>L+SE</t>
  </si>
  <si>
    <t>AP</t>
  </si>
  <si>
    <t>Compensation</t>
  </si>
  <si>
    <t>AE</t>
  </si>
  <si>
    <t>DR</t>
  </si>
  <si>
    <t>OLTL</t>
  </si>
  <si>
    <t>CFFO</t>
  </si>
  <si>
    <t>Model NI</t>
  </si>
  <si>
    <t>Reported NI</t>
  </si>
  <si>
    <t>D&amp;A</t>
  </si>
  <si>
    <t>ROU</t>
  </si>
  <si>
    <t>SBC</t>
  </si>
  <si>
    <t>Amortization</t>
  </si>
  <si>
    <t>FX</t>
  </si>
  <si>
    <t>Bad Debt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</si>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</sst>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2F33-EF21-4583-844B-1A17BBB6AAB1}">
  <dimension ref="L2:N7"/>
  <sheetViews>
    <sheetView workbookViewId="0">
      <selection activeCell="N6" sqref="N6"/>
    </sheetView>
  </sheetViews>
  <sheetFormatPr defaultRowHeight="12.75" x14ac:dyDescent="0.2"/>
  <sheetData>
    <row r="2" spans="12:14" x14ac:dyDescent="0.2">
      <c r="L2" t="s">
        <v>0</v>
      </c>
      <c r="M2" s="1">
        <v>228.96</v>
      </c>
    </row>
    <row r="3" spans="12:14" x14ac:dyDescent="0.2">
      <c r="L3" t="s">
        <v>1</v>
      </c>
      <c r="M3" s="2">
        <f>140.081514+14.765491</f>
        <v>154.847005</v>
      </c>
      <c r="N3" s="3" t="s">
        <v>6</v>
      </c>
    </row>
    <row r="4" spans="12:14" x14ac:dyDescent="0.2">
      <c r="L4" t="s">
        <v>2</v>
      </c>
      <c r="M4" s="2">
        <f>+M2*M3</f>
        <v>35453.770264799998</v>
      </c>
    </row>
    <row r="5" spans="12:14" x14ac:dyDescent="0.2">
      <c r="L5" t="s">
        <v>3</v>
      </c>
      <c r="M5" s="2">
        <f>1239.998+1598.555</f>
        <v>2838.5529999999999</v>
      </c>
      <c r="N5" s="3" t="s">
        <v>6</v>
      </c>
    </row>
    <row r="6" spans="12:14" x14ac:dyDescent="0.2">
      <c r="L6" t="s">
        <v>4</v>
      </c>
      <c r="M6" s="2">
        <v>0</v>
      </c>
      <c r="N6" s="3" t="s">
        <v>6</v>
      </c>
    </row>
    <row r="7" spans="12:14" x14ac:dyDescent="0.2">
      <c r="L7" t="s">
        <v>5</v>
      </c>
      <c r="M7" s="2">
        <f>+M4-M5+M6</f>
        <v>32615.217264799998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75E-BD88-4C68-BD92-E1E96AC19D66}">
  <dimension ref="A1:N5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2.75" x14ac:dyDescent="0.2"/>
  <cols>
    <col min="1" max="1" width="5" bestFit="1" customWidth="1"/>
    <col min="2" max="2" width="13.42578125" bestFit="1" customWidth="1"/>
    <col min="3" max="14" width="9.140625" style="3"/>
  </cols>
  <sheetData>
    <row r="1" spans="1:14" x14ac:dyDescent="0.2">
      <c r="A1" s="9" t="s">
        <v>7</v>
      </c>
    </row>
    <row r="3" spans="1:14" x14ac:dyDescent="0.2"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6</v>
      </c>
      <c r="L3" s="3" t="s">
        <v>18</v>
      </c>
      <c r="M3" s="3" t="s">
        <v>19</v>
      </c>
      <c r="N3" s="3" t="s">
        <v>20</v>
      </c>
    </row>
    <row r="4" spans="1:14" s="2" customFormat="1" x14ac:dyDescent="0.2">
      <c r="B4" s="2" t="s">
        <v>8</v>
      </c>
      <c r="C4" s="4"/>
      <c r="D4" s="4"/>
      <c r="E4" s="4"/>
      <c r="F4" s="4"/>
      <c r="G4" s="4">
        <v>341.11900000000003</v>
      </c>
      <c r="H4" s="4"/>
      <c r="I4" s="4"/>
      <c r="J4" s="4"/>
      <c r="K4" s="4">
        <v>402.63200000000001</v>
      </c>
      <c r="L4" s="4"/>
      <c r="M4" s="4"/>
      <c r="N4" s="4"/>
    </row>
    <row r="5" spans="1:14" s="2" customFormat="1" x14ac:dyDescent="0.2">
      <c r="B5" s="2" t="s">
        <v>9</v>
      </c>
      <c r="C5" s="4"/>
      <c r="D5" s="4"/>
      <c r="E5" s="4"/>
      <c r="F5" s="4"/>
      <c r="G5" s="4">
        <v>92.453999999999994</v>
      </c>
      <c r="H5" s="4"/>
      <c r="I5" s="4"/>
      <c r="J5" s="4"/>
      <c r="K5" s="4">
        <v>102.47</v>
      </c>
      <c r="L5" s="4"/>
      <c r="M5" s="4"/>
      <c r="N5" s="4"/>
    </row>
    <row r="6" spans="1:14" s="5" customFormat="1" x14ac:dyDescent="0.2">
      <c r="B6" s="5" t="s">
        <v>21</v>
      </c>
      <c r="C6" s="6"/>
      <c r="D6" s="6"/>
      <c r="E6" s="6"/>
      <c r="F6" s="6"/>
      <c r="G6" s="6">
        <f>+G4+G5</f>
        <v>433.57300000000004</v>
      </c>
      <c r="H6" s="6"/>
      <c r="I6" s="6"/>
      <c r="J6" s="6"/>
      <c r="K6" s="6">
        <f>+K4+K5</f>
        <v>505.10199999999998</v>
      </c>
      <c r="L6" s="6"/>
      <c r="M6" s="6"/>
      <c r="N6" s="6"/>
    </row>
    <row r="7" spans="1:14" s="2" customFormat="1" x14ac:dyDescent="0.2">
      <c r="B7" s="2" t="s">
        <v>23</v>
      </c>
      <c r="C7" s="4"/>
      <c r="D7" s="4"/>
      <c r="E7" s="4"/>
      <c r="F7" s="4"/>
      <c r="G7" s="4">
        <v>116.136</v>
      </c>
      <c r="H7" s="4"/>
      <c r="I7" s="4"/>
      <c r="J7" s="4"/>
      <c r="K7" s="4">
        <v>139.51499999999999</v>
      </c>
      <c r="L7" s="4"/>
      <c r="M7" s="4"/>
      <c r="N7" s="4"/>
    </row>
    <row r="8" spans="1:14" s="2" customFormat="1" x14ac:dyDescent="0.2">
      <c r="B8" s="2" t="s">
        <v>22</v>
      </c>
      <c r="C8" s="4"/>
      <c r="D8" s="4"/>
      <c r="E8" s="4"/>
      <c r="F8" s="4"/>
      <c r="G8" s="4">
        <f>+G6-G7</f>
        <v>317.43700000000001</v>
      </c>
      <c r="H8" s="4"/>
      <c r="I8" s="4"/>
      <c r="J8" s="4"/>
      <c r="K8" s="4">
        <f>+K6-K7</f>
        <v>365.58699999999999</v>
      </c>
      <c r="L8" s="4"/>
      <c r="M8" s="4"/>
      <c r="N8" s="4"/>
    </row>
    <row r="9" spans="1:14" s="2" customFormat="1" x14ac:dyDescent="0.2">
      <c r="B9" s="2" t="s">
        <v>24</v>
      </c>
      <c r="C9" s="4"/>
      <c r="D9" s="4"/>
      <c r="E9" s="4"/>
      <c r="F9" s="4"/>
      <c r="G9" s="4">
        <v>83.225999999999999</v>
      </c>
      <c r="H9" s="4"/>
      <c r="I9" s="4"/>
      <c r="J9" s="4"/>
      <c r="K9" s="4">
        <v>113.47499999999999</v>
      </c>
      <c r="L9" s="4"/>
      <c r="M9" s="4"/>
      <c r="N9" s="4"/>
    </row>
    <row r="10" spans="1:14" s="2" customFormat="1" x14ac:dyDescent="0.2">
      <c r="B10" s="2" t="s">
        <v>25</v>
      </c>
      <c r="C10" s="4"/>
      <c r="D10" s="4"/>
      <c r="E10" s="4"/>
      <c r="F10" s="4"/>
      <c r="G10" s="4">
        <v>64.61</v>
      </c>
      <c r="H10" s="4"/>
      <c r="I10" s="4"/>
      <c r="J10" s="4"/>
      <c r="K10" s="4">
        <v>76.114999999999995</v>
      </c>
      <c r="L10" s="4"/>
      <c r="M10" s="4"/>
      <c r="N10" s="4"/>
    </row>
    <row r="11" spans="1:14" s="2" customFormat="1" x14ac:dyDescent="0.2">
      <c r="B11" s="2" t="s">
        <v>26</v>
      </c>
      <c r="C11" s="4"/>
      <c r="D11" s="4"/>
      <c r="E11" s="4"/>
      <c r="F11" s="4"/>
      <c r="G11" s="4">
        <v>41.155000000000001</v>
      </c>
      <c r="H11" s="4"/>
      <c r="I11" s="4"/>
      <c r="J11" s="4"/>
      <c r="K11" s="4">
        <v>48.325000000000003</v>
      </c>
      <c r="L11" s="4"/>
      <c r="M11" s="4"/>
      <c r="N11" s="4"/>
    </row>
    <row r="12" spans="1:14" s="2" customFormat="1" x14ac:dyDescent="0.2">
      <c r="B12" s="2" t="s">
        <v>27</v>
      </c>
      <c r="C12" s="4"/>
      <c r="D12" s="4"/>
      <c r="E12" s="4"/>
      <c r="F12" s="4"/>
      <c r="G12" s="4">
        <f>SUM(G9:G11)</f>
        <v>188.99100000000001</v>
      </c>
      <c r="H12" s="4"/>
      <c r="I12" s="4"/>
      <c r="J12" s="4"/>
      <c r="K12" s="4">
        <f>SUM(K9:K11)</f>
        <v>237.91499999999996</v>
      </c>
      <c r="L12" s="4"/>
      <c r="M12" s="4"/>
      <c r="N12" s="4"/>
    </row>
    <row r="13" spans="1:14" s="2" customFormat="1" x14ac:dyDescent="0.2">
      <c r="B13" s="2" t="s">
        <v>28</v>
      </c>
      <c r="C13" s="4"/>
      <c r="D13" s="4"/>
      <c r="E13" s="4"/>
      <c r="F13" s="4"/>
      <c r="G13" s="4">
        <f>G8-G12</f>
        <v>128.446</v>
      </c>
      <c r="H13" s="4"/>
      <c r="I13" s="4"/>
      <c r="J13" s="4"/>
      <c r="K13" s="4">
        <f>K8-K12</f>
        <v>127.67200000000003</v>
      </c>
      <c r="L13" s="4"/>
      <c r="M13" s="4"/>
      <c r="N13" s="4"/>
    </row>
    <row r="14" spans="1:14" s="2" customFormat="1" x14ac:dyDescent="0.2">
      <c r="B14" s="2" t="s">
        <v>29</v>
      </c>
      <c r="C14" s="4"/>
      <c r="D14" s="4"/>
      <c r="E14" s="4"/>
      <c r="F14" s="4"/>
      <c r="G14" s="4">
        <v>4.5640000000000001</v>
      </c>
      <c r="H14" s="4"/>
      <c r="I14" s="4"/>
      <c r="J14" s="4"/>
      <c r="K14" s="4">
        <v>2.7090000000000001</v>
      </c>
      <c r="L14" s="4"/>
      <c r="M14" s="4"/>
      <c r="N14" s="4"/>
    </row>
    <row r="15" spans="1:14" s="2" customFormat="1" x14ac:dyDescent="0.2">
      <c r="B15" s="2" t="s">
        <v>32</v>
      </c>
      <c r="C15" s="4"/>
      <c r="D15" s="4"/>
      <c r="E15" s="4"/>
      <c r="F15" s="4"/>
      <c r="G15" s="4">
        <f>+G13+G14</f>
        <v>133.01</v>
      </c>
      <c r="H15" s="4"/>
      <c r="I15" s="4"/>
      <c r="J15" s="4"/>
      <c r="K15" s="4">
        <f>+K13+K14</f>
        <v>130.38100000000003</v>
      </c>
      <c r="L15" s="4"/>
      <c r="M15" s="4"/>
      <c r="N15" s="4"/>
    </row>
    <row r="16" spans="1:14" s="2" customFormat="1" x14ac:dyDescent="0.2">
      <c r="B16" s="2" t="s">
        <v>31</v>
      </c>
      <c r="C16" s="4"/>
      <c r="D16" s="4"/>
      <c r="E16" s="4"/>
      <c r="F16" s="4"/>
      <c r="G16" s="4">
        <v>17.443000000000001</v>
      </c>
      <c r="H16" s="4"/>
      <c r="I16" s="4"/>
      <c r="J16" s="4"/>
      <c r="K16" s="4">
        <v>30.265999999999998</v>
      </c>
      <c r="L16" s="4"/>
      <c r="M16" s="4"/>
      <c r="N16" s="4"/>
    </row>
    <row r="17" spans="2:14" s="2" customFormat="1" x14ac:dyDescent="0.2">
      <c r="B17" s="2" t="s">
        <v>30</v>
      </c>
      <c r="C17" s="4"/>
      <c r="D17" s="4"/>
      <c r="E17" s="4"/>
      <c r="F17" s="4"/>
      <c r="G17" s="4">
        <f>+G15-G16</f>
        <v>115.56699999999999</v>
      </c>
      <c r="H17" s="4"/>
      <c r="I17" s="4"/>
      <c r="J17" s="4"/>
      <c r="K17" s="4">
        <f>+K15-K16</f>
        <v>100.11500000000004</v>
      </c>
      <c r="L17" s="4"/>
      <c r="M17" s="4"/>
      <c r="N17" s="4"/>
    </row>
    <row r="18" spans="2:14" x14ac:dyDescent="0.2">
      <c r="B18" s="2" t="s">
        <v>33</v>
      </c>
      <c r="G18" s="7">
        <f>+G17/G19</f>
        <v>0.71243981678410484</v>
      </c>
      <c r="K18" s="7">
        <f>+K17/K19</f>
        <v>0.61826861321080995</v>
      </c>
    </row>
    <row r="19" spans="2:14" s="2" customFormat="1" x14ac:dyDescent="0.2">
      <c r="B19" s="2" t="s">
        <v>1</v>
      </c>
      <c r="C19" s="4"/>
      <c r="D19" s="4"/>
      <c r="E19" s="4"/>
      <c r="F19" s="4"/>
      <c r="G19" s="4">
        <v>162.21299999999999</v>
      </c>
      <c r="H19" s="4"/>
      <c r="I19" s="4"/>
      <c r="J19" s="4"/>
      <c r="K19" s="4">
        <v>161.928</v>
      </c>
      <c r="L19" s="4"/>
      <c r="M19" s="4"/>
      <c r="N19" s="4"/>
    </row>
    <row r="21" spans="2:14" x14ac:dyDescent="0.2">
      <c r="B21" s="2" t="s">
        <v>34</v>
      </c>
      <c r="K21" s="8">
        <f>+K6/G6-1</f>
        <v>0.16497567883608966</v>
      </c>
    </row>
    <row r="22" spans="2:14" x14ac:dyDescent="0.2">
      <c r="B22" s="2" t="s">
        <v>35</v>
      </c>
      <c r="G22" s="8">
        <f>G8/G6</f>
        <v>0.73214199223660137</v>
      </c>
      <c r="K22" s="8">
        <f>K8/K6</f>
        <v>0.7237884625283606</v>
      </c>
    </row>
    <row r="25" spans="2:14" s="2" customFormat="1" x14ac:dyDescent="0.2">
      <c r="B25" s="2" t="s">
        <v>3</v>
      </c>
      <c r="C25" s="4"/>
      <c r="D25" s="4"/>
      <c r="E25" s="4"/>
      <c r="F25" s="4"/>
      <c r="G25" s="4"/>
      <c r="H25" s="4"/>
      <c r="I25" s="4"/>
      <c r="J25" s="4"/>
      <c r="K25" s="4">
        <f>1239.998+1598.555</f>
        <v>2838.5529999999999</v>
      </c>
      <c r="L25" s="4"/>
      <c r="M25" s="4"/>
      <c r="N25" s="4"/>
    </row>
    <row r="26" spans="2:14" s="2" customFormat="1" x14ac:dyDescent="0.2">
      <c r="B26" s="2" t="s">
        <v>37</v>
      </c>
      <c r="C26" s="4"/>
      <c r="D26" s="4"/>
      <c r="E26" s="4"/>
      <c r="F26" s="4"/>
      <c r="G26" s="4"/>
      <c r="H26" s="4"/>
      <c r="I26" s="4"/>
      <c r="J26" s="4"/>
      <c r="K26" s="4">
        <v>329.67700000000002</v>
      </c>
      <c r="L26" s="4"/>
      <c r="M26" s="4"/>
      <c r="N26" s="4"/>
    </row>
    <row r="27" spans="2:14" s="2" customFormat="1" x14ac:dyDescent="0.2">
      <c r="B27" s="2" t="s">
        <v>38</v>
      </c>
      <c r="C27" s="4"/>
      <c r="D27" s="4"/>
      <c r="E27" s="4"/>
      <c r="F27" s="4"/>
      <c r="G27" s="4"/>
      <c r="H27" s="4"/>
      <c r="I27" s="4"/>
      <c r="J27" s="4"/>
      <c r="K27" s="4">
        <v>61.970999999999997</v>
      </c>
      <c r="L27" s="4"/>
      <c r="M27" s="4"/>
      <c r="N27" s="4"/>
    </row>
    <row r="28" spans="2:14" s="2" customFormat="1" x14ac:dyDescent="0.2">
      <c r="B28" s="2" t="s">
        <v>39</v>
      </c>
      <c r="C28" s="4"/>
      <c r="D28" s="4"/>
      <c r="E28" s="4"/>
      <c r="F28" s="4"/>
      <c r="G28" s="4"/>
      <c r="H28" s="4"/>
      <c r="I28" s="4"/>
      <c r="J28" s="4"/>
      <c r="K28" s="4">
        <v>45.094000000000001</v>
      </c>
      <c r="L28" s="4"/>
      <c r="M28" s="4"/>
      <c r="N28" s="4"/>
    </row>
    <row r="29" spans="2:14" s="2" customFormat="1" x14ac:dyDescent="0.2">
      <c r="B29" s="2" t="s">
        <v>40</v>
      </c>
      <c r="C29" s="4"/>
      <c r="D29" s="4"/>
      <c r="E29" s="4"/>
      <c r="F29" s="4"/>
      <c r="G29" s="4"/>
      <c r="H29" s="4"/>
      <c r="I29" s="4"/>
      <c r="J29" s="4"/>
      <c r="K29" s="4">
        <v>53.816000000000003</v>
      </c>
      <c r="L29" s="4"/>
      <c r="M29" s="4"/>
      <c r="N29" s="4"/>
    </row>
    <row r="30" spans="2:14" s="2" customFormat="1" x14ac:dyDescent="0.2">
      <c r="B30" s="2" t="s">
        <v>41</v>
      </c>
      <c r="C30" s="4"/>
      <c r="D30" s="4"/>
      <c r="E30" s="4"/>
      <c r="F30" s="4"/>
      <c r="G30" s="4"/>
      <c r="H30" s="4"/>
      <c r="I30" s="4"/>
      <c r="J30" s="4"/>
      <c r="K30" s="4">
        <v>30.192</v>
      </c>
      <c r="L30" s="4"/>
      <c r="M30" s="4"/>
      <c r="N30" s="4"/>
    </row>
    <row r="31" spans="2:14" s="2" customFormat="1" x14ac:dyDescent="0.2">
      <c r="B31" s="2" t="s">
        <v>42</v>
      </c>
      <c r="C31" s="4"/>
      <c r="D31" s="4"/>
      <c r="E31" s="4"/>
      <c r="F31" s="4"/>
      <c r="G31" s="4"/>
      <c r="H31" s="4"/>
      <c r="I31" s="4"/>
      <c r="J31" s="4"/>
      <c r="K31" s="4">
        <v>48.887</v>
      </c>
      <c r="L31" s="4"/>
      <c r="M31" s="4"/>
      <c r="N31" s="4"/>
    </row>
    <row r="32" spans="2:14" s="2" customFormat="1" x14ac:dyDescent="0.2">
      <c r="B32" s="2" t="s">
        <v>43</v>
      </c>
      <c r="C32" s="4"/>
      <c r="D32" s="4"/>
      <c r="E32" s="4"/>
      <c r="F32" s="4"/>
      <c r="G32" s="4"/>
      <c r="H32" s="4"/>
      <c r="I32" s="4"/>
      <c r="J32" s="4"/>
      <c r="K32" s="4">
        <f>439.877+97.194</f>
        <v>537.07100000000003</v>
      </c>
      <c r="L32" s="4"/>
      <c r="M32" s="4"/>
      <c r="N32" s="4"/>
    </row>
    <row r="33" spans="2:14" s="2" customFormat="1" x14ac:dyDescent="0.2">
      <c r="B33" s="2" t="s">
        <v>44</v>
      </c>
      <c r="C33" s="4"/>
      <c r="D33" s="4"/>
      <c r="E33" s="4"/>
      <c r="F33" s="4"/>
      <c r="G33" s="4"/>
      <c r="H33" s="4"/>
      <c r="I33" s="4"/>
      <c r="J33" s="4"/>
      <c r="K33" s="4">
        <v>40.673999999999999</v>
      </c>
      <c r="L33" s="4"/>
      <c r="M33" s="4"/>
      <c r="N33" s="4"/>
    </row>
    <row r="34" spans="2:14" s="2" customFormat="1" x14ac:dyDescent="0.2">
      <c r="B34" s="2" t="s">
        <v>45</v>
      </c>
      <c r="C34" s="4"/>
      <c r="D34" s="4"/>
      <c r="E34" s="4"/>
      <c r="F34" s="4"/>
      <c r="G34" s="4"/>
      <c r="H34" s="4"/>
      <c r="I34" s="4"/>
      <c r="J34" s="4"/>
      <c r="K34" s="4">
        <v>25.286999999999999</v>
      </c>
      <c r="L34" s="4"/>
      <c r="M34" s="4"/>
      <c r="N34" s="4"/>
    </row>
    <row r="35" spans="2:14" s="2" customFormat="1" x14ac:dyDescent="0.2">
      <c r="B35" s="2" t="s">
        <v>36</v>
      </c>
      <c r="C35" s="4"/>
      <c r="D35" s="4"/>
      <c r="E35" s="4"/>
      <c r="F35" s="4"/>
      <c r="G35" s="4"/>
      <c r="H35" s="4"/>
      <c r="I35" s="4"/>
      <c r="J35" s="4"/>
      <c r="K35" s="4">
        <f>SUM(K25:K34)</f>
        <v>4011.2219999999998</v>
      </c>
      <c r="L35" s="4"/>
      <c r="M35" s="4"/>
      <c r="N35" s="4"/>
    </row>
    <row r="37" spans="2:14" x14ac:dyDescent="0.2">
      <c r="B37" s="2" t="s">
        <v>48</v>
      </c>
      <c r="K37" s="4">
        <v>25.404</v>
      </c>
    </row>
    <row r="38" spans="2:14" x14ac:dyDescent="0.2">
      <c r="B38" s="2" t="s">
        <v>49</v>
      </c>
      <c r="K38" s="4">
        <v>33.213999999999999</v>
      </c>
    </row>
    <row r="39" spans="2:14" x14ac:dyDescent="0.2">
      <c r="B39" s="2" t="s">
        <v>50</v>
      </c>
      <c r="K39" s="4">
        <v>33.930999999999997</v>
      </c>
    </row>
    <row r="40" spans="2:14" x14ac:dyDescent="0.2">
      <c r="B40" s="2" t="s">
        <v>31</v>
      </c>
      <c r="K40" s="4">
        <v>50.984000000000002</v>
      </c>
    </row>
    <row r="41" spans="2:14" x14ac:dyDescent="0.2">
      <c r="B41" s="2" t="s">
        <v>51</v>
      </c>
      <c r="K41" s="4">
        <v>723.721</v>
      </c>
    </row>
    <row r="42" spans="2:14" x14ac:dyDescent="0.2">
      <c r="B42" s="2" t="s">
        <v>42</v>
      </c>
      <c r="K42" s="4">
        <f>11.606+42.462</f>
        <v>54.068000000000005</v>
      </c>
    </row>
    <row r="43" spans="2:14" x14ac:dyDescent="0.2">
      <c r="B43" s="2" t="s">
        <v>44</v>
      </c>
      <c r="K43" s="4">
        <v>1.7250000000000001</v>
      </c>
    </row>
    <row r="44" spans="2:14" x14ac:dyDescent="0.2">
      <c r="B44" s="2" t="s">
        <v>52</v>
      </c>
      <c r="K44" s="4">
        <v>19.899999999999999</v>
      </c>
    </row>
    <row r="45" spans="2:14" x14ac:dyDescent="0.2">
      <c r="B45" t="s">
        <v>46</v>
      </c>
      <c r="K45" s="4">
        <v>3068.2750000000001</v>
      </c>
    </row>
    <row r="46" spans="2:14" x14ac:dyDescent="0.2">
      <c r="B46" t="s">
        <v>47</v>
      </c>
      <c r="K46" s="4">
        <f>SUM(K37:K45)</f>
        <v>4011.2220000000002</v>
      </c>
    </row>
    <row r="48" spans="2:14" s="2" customFormat="1" x14ac:dyDescent="0.2">
      <c r="B48" s="2" t="s">
        <v>54</v>
      </c>
      <c r="C48" s="4"/>
      <c r="D48" s="4"/>
      <c r="E48" s="4"/>
      <c r="F48" s="4"/>
      <c r="G48" s="4"/>
      <c r="H48" s="4"/>
      <c r="I48" s="4"/>
      <c r="J48" s="4"/>
      <c r="K48" s="4">
        <f>+K17</f>
        <v>100.11500000000004</v>
      </c>
      <c r="L48" s="4"/>
      <c r="M48" s="4"/>
      <c r="N48" s="4"/>
    </row>
    <row r="49" spans="2:14" s="2" customFormat="1" x14ac:dyDescent="0.2">
      <c r="B49" s="2" t="s">
        <v>55</v>
      </c>
      <c r="C49" s="4"/>
      <c r="D49" s="4"/>
      <c r="E49" s="4"/>
      <c r="F49" s="4"/>
      <c r="G49" s="4"/>
      <c r="H49" s="4"/>
      <c r="I49" s="4"/>
      <c r="J49" s="4"/>
      <c r="K49" s="4">
        <v>100.11499999999999</v>
      </c>
      <c r="L49" s="4"/>
      <c r="M49" s="4"/>
      <c r="N49" s="4"/>
    </row>
    <row r="50" spans="2:14" s="2" customFormat="1" x14ac:dyDescent="0.2">
      <c r="B50" s="2" t="s">
        <v>56</v>
      </c>
      <c r="C50" s="4"/>
      <c r="D50" s="4"/>
      <c r="E50" s="4"/>
      <c r="F50" s="4"/>
      <c r="G50" s="4"/>
      <c r="H50" s="4"/>
      <c r="I50" s="4"/>
      <c r="J50" s="4"/>
      <c r="K50" s="4">
        <v>7.0579999999999998</v>
      </c>
      <c r="L50" s="4"/>
      <c r="M50" s="4"/>
      <c r="N50" s="4"/>
    </row>
    <row r="51" spans="2:14" s="2" customFormat="1" x14ac:dyDescent="0.2">
      <c r="B51" s="2" t="s">
        <v>57</v>
      </c>
      <c r="C51" s="4"/>
      <c r="D51" s="4"/>
      <c r="E51" s="4"/>
      <c r="F51" s="4"/>
      <c r="G51" s="4"/>
      <c r="H51" s="4"/>
      <c r="I51" s="4"/>
      <c r="J51" s="4"/>
      <c r="K51" s="4">
        <v>2.948</v>
      </c>
      <c r="L51" s="4"/>
      <c r="M51" s="4"/>
      <c r="N51" s="4"/>
    </row>
    <row r="52" spans="2:14" s="2" customFormat="1" x14ac:dyDescent="0.2">
      <c r="B52" s="2" t="s">
        <v>59</v>
      </c>
      <c r="C52" s="4"/>
      <c r="D52" s="4"/>
      <c r="E52" s="4"/>
      <c r="F52" s="4"/>
      <c r="G52" s="4"/>
      <c r="H52" s="4"/>
      <c r="I52" s="4"/>
      <c r="J52" s="4"/>
      <c r="K52" s="4">
        <v>1.056</v>
      </c>
      <c r="L52" s="4"/>
      <c r="M52" s="4"/>
      <c r="N52" s="4"/>
    </row>
    <row r="53" spans="2:14" s="2" customFormat="1" x14ac:dyDescent="0.2">
      <c r="B53" s="2" t="s">
        <v>58</v>
      </c>
      <c r="C53" s="4"/>
      <c r="D53" s="4"/>
      <c r="E53" s="4"/>
      <c r="F53" s="4"/>
      <c r="G53" s="4"/>
      <c r="H53" s="4"/>
      <c r="I53" s="4"/>
      <c r="J53" s="4"/>
      <c r="K53" s="4">
        <v>67.134</v>
      </c>
      <c r="L53" s="4"/>
      <c r="M53" s="4"/>
      <c r="N53" s="4"/>
    </row>
    <row r="54" spans="2:14" s="2" customFormat="1" x14ac:dyDescent="0.2">
      <c r="B54" s="2" t="s">
        <v>59</v>
      </c>
      <c r="C54" s="4"/>
      <c r="D54" s="4"/>
      <c r="E54" s="4"/>
      <c r="F54" s="4"/>
      <c r="G54" s="4"/>
      <c r="H54" s="4"/>
      <c r="I54" s="4"/>
      <c r="J54" s="4"/>
      <c r="K54" s="4">
        <v>5.9930000000000003</v>
      </c>
      <c r="L54" s="4"/>
      <c r="M54" s="4"/>
      <c r="N54" s="4"/>
    </row>
    <row r="55" spans="2:14" s="2" customFormat="1" x14ac:dyDescent="0.2">
      <c r="B55" s="2" t="s">
        <v>44</v>
      </c>
      <c r="C55" s="4"/>
      <c r="D55" s="4"/>
      <c r="E55" s="4"/>
      <c r="F55" s="4"/>
      <c r="G55" s="4"/>
      <c r="H55" s="4"/>
      <c r="I55" s="4"/>
      <c r="J55" s="4"/>
      <c r="K55" s="4">
        <v>-32.432000000000002</v>
      </c>
      <c r="L55" s="4"/>
      <c r="M55" s="4"/>
      <c r="N55" s="4"/>
    </row>
    <row r="56" spans="2:14" s="2" customFormat="1" x14ac:dyDescent="0.2">
      <c r="B56" s="2" t="s">
        <v>60</v>
      </c>
      <c r="C56" s="4"/>
      <c r="D56" s="4"/>
      <c r="E56" s="4"/>
      <c r="F56" s="4"/>
      <c r="G56" s="4"/>
      <c r="H56" s="4"/>
      <c r="I56" s="4"/>
      <c r="J56" s="4"/>
      <c r="K56" s="4">
        <v>-0.58199999999999996</v>
      </c>
      <c r="L56" s="4"/>
      <c r="M56" s="4"/>
      <c r="N56" s="4"/>
    </row>
    <row r="57" spans="2:14" s="2" customFormat="1" x14ac:dyDescent="0.2">
      <c r="B57" s="2" t="s">
        <v>61</v>
      </c>
      <c r="C57" s="4"/>
      <c r="D57" s="4"/>
      <c r="E57" s="4"/>
      <c r="F57" s="4"/>
      <c r="G57" s="4"/>
      <c r="H57" s="4"/>
      <c r="I57" s="4"/>
      <c r="J57" s="4"/>
      <c r="K57" s="4">
        <v>-2.5000000000000001E-2</v>
      </c>
      <c r="L57" s="4"/>
      <c r="M57" s="4"/>
      <c r="N57" s="4"/>
    </row>
    <row r="58" spans="2:14" s="2" customFormat="1" x14ac:dyDescent="0.2">
      <c r="B58" s="2" t="s">
        <v>62</v>
      </c>
      <c r="C58" s="4"/>
      <c r="D58" s="4"/>
      <c r="E58" s="4"/>
      <c r="F58" s="4"/>
      <c r="G58" s="4"/>
      <c r="H58" s="4"/>
      <c r="I58" s="4"/>
      <c r="J58" s="4"/>
      <c r="K58" s="4">
        <f>301.482+1.295-3.079-7.563+5.121-2.336+43.223-7.471-2.031+1.121</f>
        <v>329.762</v>
      </c>
      <c r="L58" s="4"/>
      <c r="M58" s="4"/>
      <c r="N58" s="4"/>
    </row>
    <row r="59" spans="2:14" s="2" customFormat="1" x14ac:dyDescent="0.2">
      <c r="B59" s="2" t="s">
        <v>53</v>
      </c>
      <c r="C59" s="4"/>
      <c r="D59" s="4"/>
      <c r="E59" s="4"/>
      <c r="F59" s="4"/>
      <c r="G59" s="4"/>
      <c r="H59" s="4"/>
      <c r="I59" s="4"/>
      <c r="J59" s="4"/>
      <c r="K59" s="4">
        <f>SUM(K49:K58)</f>
        <v>481.02699999999993</v>
      </c>
      <c r="L59" s="4"/>
      <c r="M59" s="4"/>
      <c r="N59" s="4"/>
    </row>
  </sheetData>
  <hyperlinks>
    <hyperlink ref="A1" location="Main!A1" display="Main" xr:uid="{E22D4A17-A557-4C72-9A73-BD51328132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2022-08-21T06:05:04Z</dcterms:created>
  <dcterms:modified xsi:type="dcterms:W3CDTF">2022-08-21T06:23:45Z</dcterms:modified>
</cp:coreProperties>
</file>