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4E30D74-F0B2-4366-AE85-EB3C237460AA}" xr6:coauthVersionLast="47" xr6:coauthVersionMax="47" xr10:uidLastSave="{00000000-0000-0000-0000-000000000000}"/>
  <bookViews>
    <workbookView xWindow="51480" yWindow="-120" windowWidth="29040" windowHeight="15720" activeTab="1" xr2:uid="{2343338B-E596-4371-864B-486E8382421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" i="2" l="1"/>
  <c r="M1" i="2"/>
  <c r="L1" i="2"/>
  <c r="D6" i="2"/>
  <c r="D11" i="2"/>
  <c r="D5" i="2"/>
  <c r="H6" i="2"/>
  <c r="H11" i="2"/>
  <c r="H5" i="2"/>
  <c r="H20" i="2" s="1"/>
  <c r="E6" i="2"/>
  <c r="E11" i="2"/>
  <c r="E5" i="2"/>
  <c r="I20" i="2" s="1"/>
  <c r="I6" i="2"/>
  <c r="I11" i="2"/>
  <c r="I5" i="2"/>
  <c r="I7" i="2" s="1"/>
  <c r="K20" i="2"/>
  <c r="J20" i="2"/>
  <c r="F6" i="2"/>
  <c r="F11" i="2"/>
  <c r="F5" i="2"/>
  <c r="F7" i="2" s="1"/>
  <c r="J6" i="2"/>
  <c r="J11" i="2"/>
  <c r="J5" i="2"/>
  <c r="P7" i="1"/>
  <c r="P4" i="1"/>
  <c r="K36" i="2"/>
  <c r="K37" i="2"/>
  <c r="K35" i="2"/>
  <c r="K40" i="2" s="1"/>
  <c r="K24" i="2"/>
  <c r="K28" i="2"/>
  <c r="K22" i="2"/>
  <c r="G56" i="2"/>
  <c r="K56" i="2"/>
  <c r="G6" i="2"/>
  <c r="G11" i="2"/>
  <c r="K11" i="2"/>
  <c r="K6" i="2"/>
  <c r="G5" i="2"/>
  <c r="K5" i="2"/>
  <c r="D7" i="2" l="1"/>
  <c r="D12" i="2" s="1"/>
  <c r="D14" i="2" s="1"/>
  <c r="D16" i="2" s="1"/>
  <c r="D17" i="2" s="1"/>
  <c r="H7" i="2"/>
  <c r="H12" i="2" s="1"/>
  <c r="H14" i="2" s="1"/>
  <c r="H16" i="2" s="1"/>
  <c r="H17" i="2" s="1"/>
  <c r="E7" i="2"/>
  <c r="E12" i="2" s="1"/>
  <c r="E14" i="2" s="1"/>
  <c r="E16" i="2" s="1"/>
  <c r="E17" i="2" s="1"/>
  <c r="I12" i="2"/>
  <c r="I14" i="2" s="1"/>
  <c r="I16" i="2" s="1"/>
  <c r="I17" i="2" s="1"/>
  <c r="J7" i="2"/>
  <c r="F12" i="2"/>
  <c r="F14" i="2" s="1"/>
  <c r="F16" i="2" s="1"/>
  <c r="F17" i="2" s="1"/>
  <c r="J12" i="2"/>
  <c r="J14" i="2" s="1"/>
  <c r="J16" i="2" s="1"/>
  <c r="J17" i="2" s="1"/>
  <c r="K30" i="2"/>
  <c r="K7" i="2"/>
  <c r="K12" i="2" s="1"/>
  <c r="K14" i="2" s="1"/>
  <c r="K16" i="2" s="1"/>
  <c r="G7" i="2"/>
  <c r="G12" i="2" s="1"/>
  <c r="G14" i="2" s="1"/>
  <c r="G16" i="2" s="1"/>
  <c r="K42" i="2" l="1"/>
  <c r="K17" i="2"/>
  <c r="G17" i="2"/>
  <c r="G42" i="2"/>
</calcChain>
</file>

<file path=xl/sharedStrings.xml><?xml version="1.0" encoding="utf-8"?>
<sst xmlns="http://schemas.openxmlformats.org/spreadsheetml/2006/main" count="72" uniqueCount="58">
  <si>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</si>
  <si>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</si>
  <si>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</si>
  <si>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</si>
  <si>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</si>
  <si>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</si>
  <si>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</si>
  <si>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</si>
  <si>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</si>
  <si>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</si>
  <si>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</si>
  <si>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</si>
  <si>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</si>
  <si>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</si>
  <si>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</si>
  <si>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</si>
  <si>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</si>
  <si>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</si>
  <si>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</si>
  <si>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</si>
  <si>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Subscription</t>
  </si>
  <si>
    <t>Professional</t>
  </si>
  <si>
    <t>COGS</t>
  </si>
  <si>
    <t>Gross Margin</t>
  </si>
  <si>
    <t>R&amp;D</t>
  </si>
  <si>
    <t>S&amp;M</t>
  </si>
  <si>
    <t>G&amp;A</t>
  </si>
  <si>
    <t>OpEx</t>
  </si>
  <si>
    <t>OpInc</t>
  </si>
  <si>
    <t>Finance</t>
  </si>
  <si>
    <t>Pretax Income</t>
  </si>
  <si>
    <t>Taxes</t>
  </si>
  <si>
    <t>Net Income</t>
  </si>
  <si>
    <t>EPS</t>
  </si>
  <si>
    <t>Model NI</t>
  </si>
  <si>
    <t>Reported NI</t>
  </si>
  <si>
    <t>CFFO</t>
  </si>
  <si>
    <t>DR</t>
  </si>
  <si>
    <t>AE</t>
  </si>
  <si>
    <t>AR</t>
  </si>
  <si>
    <t>Deferred Costs</t>
  </si>
  <si>
    <t>Prepaid</t>
  </si>
  <si>
    <t>AP</t>
  </si>
  <si>
    <t>D&amp;A</t>
  </si>
  <si>
    <t>SBC</t>
  </si>
  <si>
    <t>Amortization</t>
  </si>
  <si>
    <t>Lease</t>
  </si>
  <si>
    <t>Gain of Investments</t>
  </si>
  <si>
    <t>Other</t>
  </si>
  <si>
    <t>Assets</t>
  </si>
  <si>
    <t>Prepaids</t>
  </si>
  <si>
    <t>PP&amp;E</t>
  </si>
  <si>
    <t>Goodwill</t>
  </si>
  <si>
    <t>Compensation</t>
  </si>
  <si>
    <t>SE</t>
  </si>
  <si>
    <t>L+SE</t>
  </si>
  <si>
    <t>Q122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</si>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</sst>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0</xdr:rowOff>
    </xdr:from>
    <xdr:to>
      <xdr:col>11</xdr:col>
      <xdr:colOff>28575</xdr:colOff>
      <xdr:row>49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1B4B9D6-FF96-9622-0037-91C356FF84D0}"/>
            </a:ext>
          </a:extLst>
        </xdr:cNvPr>
        <xdr:cNvCxnSpPr/>
      </xdr:nvCxnSpPr>
      <xdr:spPr>
        <a:xfrm>
          <a:off x="7019925" y="0"/>
          <a:ext cx="0" cy="803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CDB3-68AB-4CD4-9FC3-F425B5C54209}">
  <dimension ref="O2:Q7"/>
  <sheetViews>
    <sheetView workbookViewId="0">
      <selection activeCell="P7" sqref="P7"/>
    </sheetView>
  </sheetViews>
  <sheetFormatPr defaultRowHeight="12.75" x14ac:dyDescent="0.2"/>
  <sheetData>
    <row r="2" spans="15:17" x14ac:dyDescent="0.2">
      <c r="O2" t="s">
        <v>0</v>
      </c>
      <c r="P2" s="1">
        <v>168.18</v>
      </c>
    </row>
    <row r="3" spans="15:17" x14ac:dyDescent="0.2">
      <c r="O3" t="s">
        <v>1</v>
      </c>
      <c r="P3" s="5">
        <v>252</v>
      </c>
      <c r="Q3" s="2" t="s">
        <v>56</v>
      </c>
    </row>
    <row r="4" spans="15:17" x14ac:dyDescent="0.2">
      <c r="O4" t="s">
        <v>2</v>
      </c>
      <c r="P4" s="5">
        <f>+P2*P3</f>
        <v>42381.36</v>
      </c>
    </row>
    <row r="5" spans="15:17" x14ac:dyDescent="0.2">
      <c r="O5" t="s">
        <v>3</v>
      </c>
      <c r="P5" s="5">
        <v>6255</v>
      </c>
      <c r="Q5" s="2" t="s">
        <v>56</v>
      </c>
    </row>
    <row r="6" spans="15:17" x14ac:dyDescent="0.2">
      <c r="O6" t="s">
        <v>4</v>
      </c>
      <c r="P6" s="5">
        <v>4121</v>
      </c>
      <c r="Q6" s="2" t="s">
        <v>56</v>
      </c>
    </row>
    <row r="7" spans="15:17" x14ac:dyDescent="0.2">
      <c r="O7" t="s">
        <v>5</v>
      </c>
      <c r="P7" s="5">
        <f>+P4-P5+P6</f>
        <v>40247.360000000001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2AA-1F81-4F08-BB5B-5CC1179A46E9}">
  <dimension ref="A1:N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" sqref="D1"/>
    </sheetView>
  </sheetViews>
  <sheetFormatPr defaultRowHeight="12.75" x14ac:dyDescent="0.2"/>
  <cols>
    <col min="1" max="1" width="5" bestFit="1" customWidth="1"/>
    <col min="2" max="2" width="17.5703125" bestFit="1" customWidth="1"/>
    <col min="3" max="14" width="9.140625" style="2"/>
  </cols>
  <sheetData>
    <row r="1" spans="1:14" x14ac:dyDescent="0.2">
      <c r="A1" s="10" t="s">
        <v>6</v>
      </c>
      <c r="D1" s="4">
        <v>44043</v>
      </c>
      <c r="E1" s="4">
        <v>44135</v>
      </c>
      <c r="F1" s="4">
        <v>44227</v>
      </c>
      <c r="G1" s="4">
        <v>44316</v>
      </c>
      <c r="H1" s="3">
        <v>44408</v>
      </c>
      <c r="I1" s="4">
        <v>44500</v>
      </c>
      <c r="J1" s="4">
        <v>44592</v>
      </c>
      <c r="K1" s="4">
        <v>44681</v>
      </c>
      <c r="L1" s="4">
        <f>+K1+92</f>
        <v>44773</v>
      </c>
      <c r="M1" s="4">
        <f>+L1+92</f>
        <v>44865</v>
      </c>
      <c r="N1" s="4">
        <f>+M1+92</f>
        <v>44957</v>
      </c>
    </row>
    <row r="2" spans="1:14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s="5" customFormat="1" x14ac:dyDescent="0.2">
      <c r="B3" s="5" t="s">
        <v>20</v>
      </c>
      <c r="C3" s="6"/>
      <c r="D3" s="6">
        <v>931.69799999999998</v>
      </c>
      <c r="E3" s="6">
        <v>968.54700000000003</v>
      </c>
      <c r="F3" s="6">
        <v>1006.251</v>
      </c>
      <c r="G3" s="6">
        <v>1032.1690000000001</v>
      </c>
      <c r="H3" s="6">
        <v>1113.454</v>
      </c>
      <c r="I3" s="6">
        <v>1171.5170000000001</v>
      </c>
      <c r="J3" s="6">
        <v>1229.173</v>
      </c>
      <c r="K3" s="6">
        <v>1272.076</v>
      </c>
      <c r="L3" s="6"/>
      <c r="M3" s="6"/>
      <c r="N3" s="6"/>
    </row>
    <row r="4" spans="1:14" s="5" customFormat="1" x14ac:dyDescent="0.2">
      <c r="B4" s="5" t="s">
        <v>21</v>
      </c>
      <c r="C4" s="6"/>
      <c r="D4" s="6">
        <v>130.26900000000001</v>
      </c>
      <c r="E4" s="6">
        <v>137.41300000000001</v>
      </c>
      <c r="F4" s="6">
        <v>125.43300000000001</v>
      </c>
      <c r="G4" s="6">
        <v>142.864</v>
      </c>
      <c r="H4" s="6">
        <v>146.90700000000001</v>
      </c>
      <c r="I4" s="6">
        <v>155.74600000000001</v>
      </c>
      <c r="J4" s="6">
        <v>146.96799999999999</v>
      </c>
      <c r="K4" s="6">
        <v>162.58099999999999</v>
      </c>
      <c r="L4" s="6"/>
      <c r="M4" s="6"/>
      <c r="N4" s="6"/>
    </row>
    <row r="5" spans="1:14" s="7" customFormat="1" x14ac:dyDescent="0.2">
      <c r="B5" s="7" t="s">
        <v>7</v>
      </c>
      <c r="C5" s="8"/>
      <c r="D5" s="8">
        <f>+D3+D4</f>
        <v>1061.9670000000001</v>
      </c>
      <c r="E5" s="8">
        <f>+E3+E4</f>
        <v>1105.96</v>
      </c>
      <c r="F5" s="8">
        <f>+F3+F4</f>
        <v>1131.684</v>
      </c>
      <c r="G5" s="8">
        <f>+G3+G4</f>
        <v>1175.0330000000001</v>
      </c>
      <c r="H5" s="8">
        <f>+H3+H4</f>
        <v>1260.3609999999999</v>
      </c>
      <c r="I5" s="8">
        <f>+I3+I4</f>
        <v>1327.2630000000001</v>
      </c>
      <c r="J5" s="8">
        <f>+J3+J4</f>
        <v>1376.1410000000001</v>
      </c>
      <c r="K5" s="8">
        <f>+K3+K4</f>
        <v>1434.6569999999999</v>
      </c>
      <c r="L5" s="8"/>
      <c r="M5" s="8"/>
      <c r="N5" s="8"/>
    </row>
    <row r="6" spans="1:14" s="5" customFormat="1" x14ac:dyDescent="0.2">
      <c r="B6" s="5" t="s">
        <v>22</v>
      </c>
      <c r="C6" s="6"/>
      <c r="D6" s="6">
        <f>145.007+139.27</f>
        <v>284.27700000000004</v>
      </c>
      <c r="E6" s="6">
        <f>152.396+142.785</f>
        <v>295.18099999999998</v>
      </c>
      <c r="F6" s="6">
        <f>169.246+143.798</f>
        <v>313.04399999999998</v>
      </c>
      <c r="G6" s="6">
        <f>182.208+150.845</f>
        <v>333.053</v>
      </c>
      <c r="H6" s="6">
        <f>192.738+152.783</f>
        <v>345.52099999999996</v>
      </c>
      <c r="I6" s="6">
        <f>200.7+159.024</f>
        <v>359.72399999999999</v>
      </c>
      <c r="J6" s="6">
        <f>220.208+169.589</f>
        <v>389.79700000000003</v>
      </c>
      <c r="K6" s="6">
        <f>232.922+169.899</f>
        <v>402.82100000000003</v>
      </c>
      <c r="L6" s="6"/>
      <c r="M6" s="6"/>
      <c r="N6" s="6"/>
    </row>
    <row r="7" spans="1:14" s="5" customFormat="1" x14ac:dyDescent="0.2">
      <c r="B7" s="5" t="s">
        <v>23</v>
      </c>
      <c r="C7" s="6"/>
      <c r="D7" s="6">
        <f>+D5-D6</f>
        <v>777.69</v>
      </c>
      <c r="E7" s="6">
        <f>+E5-E6</f>
        <v>810.779</v>
      </c>
      <c r="F7" s="6">
        <f>+F5-F6</f>
        <v>818.64</v>
      </c>
      <c r="G7" s="6">
        <f>+G5-G6</f>
        <v>841.98000000000013</v>
      </c>
      <c r="H7" s="6">
        <f>+H5-H6</f>
        <v>914.83999999999992</v>
      </c>
      <c r="I7" s="6">
        <f>+I5-I6</f>
        <v>967.53900000000021</v>
      </c>
      <c r="J7" s="6">
        <f>+J5-J6</f>
        <v>986.34400000000005</v>
      </c>
      <c r="K7" s="6">
        <f>+K5-K6</f>
        <v>1031.8359999999998</v>
      </c>
      <c r="L7" s="6"/>
      <c r="M7" s="6"/>
      <c r="N7" s="6"/>
    </row>
    <row r="8" spans="1:14" s="5" customFormat="1" x14ac:dyDescent="0.2">
      <c r="B8" s="5" t="s">
        <v>24</v>
      </c>
      <c r="C8" s="6"/>
      <c r="D8" s="6">
        <v>418.68099999999998</v>
      </c>
      <c r="E8" s="6">
        <v>419.96199999999999</v>
      </c>
      <c r="F8" s="6">
        <v>439.09500000000003</v>
      </c>
      <c r="G8" s="6">
        <v>441.61599999999999</v>
      </c>
      <c r="H8" s="6">
        <v>444.25099999999998</v>
      </c>
      <c r="I8" s="6">
        <v>455.61500000000001</v>
      </c>
      <c r="J8" s="6">
        <v>537.73800000000006</v>
      </c>
      <c r="K8" s="6">
        <v>541.50900000000001</v>
      </c>
      <c r="L8" s="6"/>
      <c r="M8" s="6"/>
      <c r="N8" s="6"/>
    </row>
    <row r="9" spans="1:14" s="5" customFormat="1" x14ac:dyDescent="0.2">
      <c r="B9" s="5" t="s">
        <v>25</v>
      </c>
      <c r="C9" s="6"/>
      <c r="D9" s="6">
        <v>276.49700000000001</v>
      </c>
      <c r="E9" s="6">
        <v>302.87</v>
      </c>
      <c r="F9" s="6">
        <v>335.24900000000002</v>
      </c>
      <c r="G9" s="6">
        <v>326.49400000000003</v>
      </c>
      <c r="H9" s="6">
        <v>358.15699999999998</v>
      </c>
      <c r="I9" s="6">
        <v>366.32299999999998</v>
      </c>
      <c r="J9" s="6">
        <v>410.947</v>
      </c>
      <c r="K9" s="6">
        <v>429.30099999999999</v>
      </c>
      <c r="L9" s="6"/>
      <c r="M9" s="6"/>
      <c r="N9" s="6"/>
    </row>
    <row r="10" spans="1:14" s="5" customFormat="1" x14ac:dyDescent="0.2">
      <c r="B10" s="5" t="s">
        <v>26</v>
      </c>
      <c r="C10" s="6"/>
      <c r="D10" s="6">
        <v>99.266000000000005</v>
      </c>
      <c r="E10" s="6">
        <v>102.024</v>
      </c>
      <c r="F10" s="6">
        <v>117.607</v>
      </c>
      <c r="G10" s="6">
        <v>112.18300000000001</v>
      </c>
      <c r="H10" s="6">
        <v>113.55200000000001</v>
      </c>
      <c r="I10" s="6">
        <v>121.65600000000001</v>
      </c>
      <c r="J10" s="6">
        <v>138.62100000000001</v>
      </c>
      <c r="K10" s="6">
        <v>133.869</v>
      </c>
      <c r="L10" s="6"/>
      <c r="M10" s="6"/>
      <c r="N10" s="6"/>
    </row>
    <row r="11" spans="1:14" s="5" customFormat="1" x14ac:dyDescent="0.2">
      <c r="B11" s="5" t="s">
        <v>27</v>
      </c>
      <c r="C11" s="6"/>
      <c r="D11" s="6">
        <f>SUM(D8:D10)</f>
        <v>794.44399999999996</v>
      </c>
      <c r="E11" s="6">
        <f>SUM(E8:E10)</f>
        <v>824.85599999999999</v>
      </c>
      <c r="F11" s="6">
        <f>SUM(F8:F10)</f>
        <v>891.95100000000002</v>
      </c>
      <c r="G11" s="6">
        <f>SUM(G8:G10)</f>
        <v>880.29300000000001</v>
      </c>
      <c r="H11" s="6">
        <f>SUM(H8:H10)</f>
        <v>915.95999999999992</v>
      </c>
      <c r="I11" s="6">
        <f>SUM(I8:I10)</f>
        <v>943.59400000000005</v>
      </c>
      <c r="J11" s="6">
        <f>SUM(J8:J10)</f>
        <v>1087.306</v>
      </c>
      <c r="K11" s="6">
        <f>SUM(K8:K10)</f>
        <v>1104.6789999999999</v>
      </c>
      <c r="L11" s="6"/>
      <c r="M11" s="6"/>
      <c r="N11" s="6"/>
    </row>
    <row r="12" spans="1:14" s="5" customFormat="1" x14ac:dyDescent="0.2">
      <c r="B12" s="5" t="s">
        <v>28</v>
      </c>
      <c r="C12" s="6"/>
      <c r="D12" s="6">
        <f>D7-D11</f>
        <v>-16.753999999999905</v>
      </c>
      <c r="E12" s="6">
        <f>E7-E11</f>
        <v>-14.076999999999998</v>
      </c>
      <c r="F12" s="6">
        <f>F7-F11</f>
        <v>-73.311000000000035</v>
      </c>
      <c r="G12" s="6">
        <f>G7-G11</f>
        <v>-38.312999999999874</v>
      </c>
      <c r="H12" s="6">
        <f>H7-H11</f>
        <v>-1.1200000000000045</v>
      </c>
      <c r="I12" s="6">
        <f>I7-I11</f>
        <v>23.945000000000164</v>
      </c>
      <c r="J12" s="6">
        <f>J7-J11</f>
        <v>-100.96199999999999</v>
      </c>
      <c r="K12" s="6">
        <f>K7-K11</f>
        <v>-72.843000000000075</v>
      </c>
      <c r="L12" s="6"/>
      <c r="M12" s="6"/>
      <c r="N12" s="6"/>
    </row>
    <row r="13" spans="1:14" s="5" customFormat="1" x14ac:dyDescent="0.2">
      <c r="B13" s="5" t="s">
        <v>29</v>
      </c>
      <c r="C13" s="6"/>
      <c r="D13" s="6">
        <v>-11.452999999999999</v>
      </c>
      <c r="E13" s="6">
        <v>-8.8460000000000001</v>
      </c>
      <c r="F13" s="6">
        <v>4.7370000000000001</v>
      </c>
      <c r="G13" s="6">
        <v>-9.0510000000000002</v>
      </c>
      <c r="H13" s="6">
        <v>0</v>
      </c>
      <c r="I13" s="6">
        <v>21.556999999999999</v>
      </c>
      <c r="J13" s="6">
        <v>17.140999999999998</v>
      </c>
      <c r="K13" s="6">
        <v>-20.163</v>
      </c>
      <c r="L13" s="6"/>
      <c r="M13" s="6"/>
      <c r="N13" s="6"/>
    </row>
    <row r="14" spans="1:14" s="5" customFormat="1" x14ac:dyDescent="0.2">
      <c r="B14" s="5" t="s">
        <v>30</v>
      </c>
      <c r="C14" s="6"/>
      <c r="D14" s="6">
        <f>+D12+D13</f>
        <v>-28.206999999999905</v>
      </c>
      <c r="E14" s="6">
        <f>+E12+E13</f>
        <v>-22.922999999999998</v>
      </c>
      <c r="F14" s="6">
        <f>+F12+F13</f>
        <v>-68.574000000000041</v>
      </c>
      <c r="G14" s="6">
        <f>+G12+G13</f>
        <v>-47.363999999999876</v>
      </c>
      <c r="H14" s="6">
        <f>+H12+H13</f>
        <v>-1.1200000000000045</v>
      </c>
      <c r="I14" s="6">
        <f>+I12+I13</f>
        <v>45.502000000000166</v>
      </c>
      <c r="J14" s="6">
        <f>+J12+J13</f>
        <v>-83.820999999999998</v>
      </c>
      <c r="K14" s="6">
        <f>+K12+K13</f>
        <v>-93.006000000000071</v>
      </c>
      <c r="L14" s="6"/>
      <c r="M14" s="6"/>
      <c r="N14" s="6"/>
    </row>
    <row r="15" spans="1:14" s="5" customFormat="1" x14ac:dyDescent="0.2">
      <c r="B15" s="5" t="s">
        <v>31</v>
      </c>
      <c r="C15" s="6"/>
      <c r="D15" s="6">
        <v>-0.191</v>
      </c>
      <c r="E15" s="6">
        <v>1.417</v>
      </c>
      <c r="F15" s="6">
        <v>3.133</v>
      </c>
      <c r="G15" s="6">
        <v>-0.84199999999999997</v>
      </c>
      <c r="H15" s="6">
        <v>-3.871</v>
      </c>
      <c r="I15" s="6">
        <v>2.09</v>
      </c>
      <c r="J15" s="6">
        <v>10.568</v>
      </c>
      <c r="K15" s="6">
        <v>9.1669999999999998</v>
      </c>
      <c r="L15" s="6"/>
      <c r="M15" s="6"/>
      <c r="N15" s="6"/>
    </row>
    <row r="16" spans="1:14" s="5" customFormat="1" x14ac:dyDescent="0.2">
      <c r="B16" s="5" t="s">
        <v>32</v>
      </c>
      <c r="C16" s="6"/>
      <c r="D16" s="6">
        <f>+D14-D15</f>
        <v>-28.015999999999906</v>
      </c>
      <c r="E16" s="6">
        <f>+E14-E15</f>
        <v>-24.34</v>
      </c>
      <c r="F16" s="6">
        <f>+F14-F15</f>
        <v>-71.707000000000036</v>
      </c>
      <c r="G16" s="6">
        <f>+G14-G15</f>
        <v>-46.521999999999878</v>
      </c>
      <c r="H16" s="6">
        <f>+H14-H15</f>
        <v>2.7509999999999954</v>
      </c>
      <c r="I16" s="6">
        <f>+I14-I15</f>
        <v>43.412000000000162</v>
      </c>
      <c r="J16" s="6">
        <f>+J14-J15</f>
        <v>-94.388999999999996</v>
      </c>
      <c r="K16" s="6">
        <f>+K14-K15</f>
        <v>-102.17300000000007</v>
      </c>
      <c r="L16" s="6"/>
      <c r="M16" s="6"/>
      <c r="N16" s="6"/>
    </row>
    <row r="17" spans="2:14" x14ac:dyDescent="0.2">
      <c r="B17" s="5" t="s">
        <v>33</v>
      </c>
      <c r="D17" s="9">
        <f>+D16/D18</f>
        <v>-0.11871085838255567</v>
      </c>
      <c r="E17" s="9">
        <f>+E16/E18</f>
        <v>-0.10224356147005574</v>
      </c>
      <c r="F17" s="9">
        <f>+F16/F18</f>
        <v>-0.29754929624219906</v>
      </c>
      <c r="G17" s="9">
        <f>+G16/G18</f>
        <v>-0.19086810071428814</v>
      </c>
      <c r="H17" s="9">
        <f>+H16/H18</f>
        <v>1.0580118146575578E-2</v>
      </c>
      <c r="I17" s="9">
        <f>+I16/I18</f>
        <v>0.17040351703564202</v>
      </c>
      <c r="J17" s="9">
        <f>+J16/J18</f>
        <v>-0.37749107153569583</v>
      </c>
      <c r="K17" s="9">
        <f>+K16/K18</f>
        <v>-0.40586232785022852</v>
      </c>
    </row>
    <row r="18" spans="2:14" s="5" customFormat="1" x14ac:dyDescent="0.2">
      <c r="B18" s="5" t="s">
        <v>1</v>
      </c>
      <c r="C18" s="6"/>
      <c r="D18" s="6">
        <v>236.00200000000001</v>
      </c>
      <c r="E18" s="6">
        <v>238.059</v>
      </c>
      <c r="F18" s="6">
        <v>240.99199999999999</v>
      </c>
      <c r="G18" s="6">
        <v>243.739</v>
      </c>
      <c r="H18" s="6">
        <v>260.01600000000002</v>
      </c>
      <c r="I18" s="6">
        <v>254.76</v>
      </c>
      <c r="J18" s="6">
        <v>250.04300000000001</v>
      </c>
      <c r="K18" s="6">
        <v>251.74299999999999</v>
      </c>
      <c r="L18" s="6"/>
      <c r="M18" s="6"/>
      <c r="N18" s="6"/>
    </row>
    <row r="19" spans="2:14" s="5" customFormat="1" x14ac:dyDescent="0.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s="5" customFormat="1" x14ac:dyDescent="0.2">
      <c r="B20" s="5" t="s">
        <v>57</v>
      </c>
      <c r="C20" s="6"/>
      <c r="D20" s="6"/>
      <c r="E20" s="6"/>
      <c r="F20" s="6"/>
      <c r="G20" s="6"/>
      <c r="H20" s="11">
        <f>+H5/D5-1</f>
        <v>0.18681748114583585</v>
      </c>
      <c r="I20" s="11">
        <f>+I5/E5-1</f>
        <v>0.20010036529350073</v>
      </c>
      <c r="J20" s="11">
        <f>+J5/F5-1</f>
        <v>0.21601171351720105</v>
      </c>
      <c r="K20" s="11">
        <f t="shared" ref="K20" si="0">+K5/G5-1</f>
        <v>0.22095039032946295</v>
      </c>
      <c r="L20" s="6"/>
      <c r="M20" s="6"/>
      <c r="N20" s="6"/>
    </row>
    <row r="22" spans="2:14" s="5" customFormat="1" x14ac:dyDescent="0.2">
      <c r="B22" s="5" t="s">
        <v>3</v>
      </c>
      <c r="C22" s="6"/>
      <c r="D22" s="6"/>
      <c r="E22" s="6"/>
      <c r="F22" s="6"/>
      <c r="G22" s="6"/>
      <c r="H22" s="6"/>
      <c r="I22" s="6"/>
      <c r="J22" s="6"/>
      <c r="K22" s="6">
        <f>2776.336+3479.019</f>
        <v>6255.3549999999996</v>
      </c>
      <c r="L22" s="6"/>
      <c r="M22" s="6"/>
      <c r="N22" s="6"/>
    </row>
    <row r="23" spans="2:14" s="5" customFormat="1" x14ac:dyDescent="0.2">
      <c r="B23" s="5" t="s">
        <v>39</v>
      </c>
      <c r="C23" s="6"/>
      <c r="D23" s="6"/>
      <c r="E23" s="6"/>
      <c r="F23" s="6"/>
      <c r="G23" s="6"/>
      <c r="H23" s="6"/>
      <c r="I23" s="6"/>
      <c r="J23" s="6"/>
      <c r="K23" s="6">
        <v>778.07600000000002</v>
      </c>
      <c r="L23" s="6"/>
      <c r="M23" s="6"/>
      <c r="N23" s="6"/>
    </row>
    <row r="24" spans="2:14" s="5" customFormat="1" x14ac:dyDescent="0.2">
      <c r="B24" s="5" t="s">
        <v>40</v>
      </c>
      <c r="C24" s="6"/>
      <c r="D24" s="6"/>
      <c r="E24" s="6"/>
      <c r="F24" s="6"/>
      <c r="G24" s="6"/>
      <c r="H24" s="6"/>
      <c r="I24" s="6"/>
      <c r="J24" s="6"/>
      <c r="K24" s="6">
        <f>156.806+339.712</f>
        <v>496.51800000000003</v>
      </c>
      <c r="L24" s="6"/>
      <c r="M24" s="6"/>
      <c r="N24" s="6"/>
    </row>
    <row r="25" spans="2:14" s="5" customFormat="1" x14ac:dyDescent="0.2">
      <c r="B25" s="5" t="s">
        <v>50</v>
      </c>
      <c r="C25" s="6"/>
      <c r="D25" s="6"/>
      <c r="E25" s="6"/>
      <c r="F25" s="6"/>
      <c r="G25" s="6"/>
      <c r="H25" s="6"/>
      <c r="I25" s="6"/>
      <c r="J25" s="6"/>
      <c r="K25" s="6">
        <v>252.989</v>
      </c>
      <c r="L25" s="6"/>
      <c r="M25" s="6"/>
      <c r="N25" s="6"/>
    </row>
    <row r="26" spans="2:14" s="5" customFormat="1" x14ac:dyDescent="0.2">
      <c r="B26" s="5" t="s">
        <v>51</v>
      </c>
      <c r="C26" s="6"/>
      <c r="D26" s="6"/>
      <c r="E26" s="6"/>
      <c r="F26" s="6"/>
      <c r="G26" s="6"/>
      <c r="H26" s="6"/>
      <c r="I26" s="6"/>
      <c r="J26" s="6"/>
      <c r="K26" s="6">
        <v>1186.0039999999999</v>
      </c>
      <c r="L26" s="6"/>
      <c r="M26" s="6"/>
      <c r="N26" s="6"/>
    </row>
    <row r="27" spans="2:14" s="5" customFormat="1" x14ac:dyDescent="0.2">
      <c r="B27" s="5" t="s">
        <v>46</v>
      </c>
      <c r="C27" s="6"/>
      <c r="D27" s="6"/>
      <c r="E27" s="6"/>
      <c r="F27" s="6"/>
      <c r="G27" s="6"/>
      <c r="H27" s="6"/>
      <c r="I27" s="6"/>
      <c r="J27" s="6"/>
      <c r="K27" s="6">
        <v>252.23599999999999</v>
      </c>
      <c r="L27" s="6"/>
      <c r="M27" s="6"/>
      <c r="N27" s="6"/>
    </row>
    <row r="28" spans="2:14" s="5" customFormat="1" x14ac:dyDescent="0.2">
      <c r="B28" s="5" t="s">
        <v>52</v>
      </c>
      <c r="C28" s="6"/>
      <c r="D28" s="6"/>
      <c r="E28" s="6"/>
      <c r="F28" s="6"/>
      <c r="G28" s="6"/>
      <c r="H28" s="6"/>
      <c r="I28" s="6"/>
      <c r="J28" s="6"/>
      <c r="K28" s="6">
        <f>369.387+2840.044</f>
        <v>3209.431</v>
      </c>
      <c r="L28" s="6"/>
      <c r="M28" s="6"/>
      <c r="N28" s="6"/>
    </row>
    <row r="29" spans="2:14" s="5" customFormat="1" x14ac:dyDescent="0.2">
      <c r="B29" s="5" t="s">
        <v>48</v>
      </c>
      <c r="C29" s="6"/>
      <c r="D29" s="6"/>
      <c r="E29" s="6"/>
      <c r="F29" s="6"/>
      <c r="G29" s="6"/>
      <c r="H29" s="6"/>
      <c r="I29" s="6"/>
      <c r="J29" s="6"/>
      <c r="K29" s="6">
        <v>368.49700000000001</v>
      </c>
      <c r="L29" s="6"/>
      <c r="M29" s="6"/>
      <c r="N29" s="6"/>
    </row>
    <row r="30" spans="2:14" s="5" customFormat="1" x14ac:dyDescent="0.2">
      <c r="B30" s="5" t="s">
        <v>49</v>
      </c>
      <c r="C30" s="6"/>
      <c r="D30" s="6"/>
      <c r="E30" s="6"/>
      <c r="F30" s="6"/>
      <c r="G30" s="6"/>
      <c r="H30" s="6"/>
      <c r="I30" s="6"/>
      <c r="J30" s="6"/>
      <c r="K30" s="6">
        <f>SUM(K22:K29)</f>
        <v>12799.106</v>
      </c>
      <c r="L30" s="6"/>
      <c r="M30" s="6"/>
      <c r="N30" s="6"/>
    </row>
    <row r="32" spans="2:14" s="5" customFormat="1" x14ac:dyDescent="0.2">
      <c r="B32" s="5" t="s">
        <v>42</v>
      </c>
      <c r="C32" s="6"/>
      <c r="D32" s="6"/>
      <c r="E32" s="6"/>
      <c r="F32" s="6"/>
      <c r="G32" s="6"/>
      <c r="H32" s="6"/>
      <c r="I32" s="6"/>
      <c r="J32" s="6"/>
      <c r="K32" s="6">
        <v>123.361</v>
      </c>
      <c r="L32" s="6"/>
      <c r="M32" s="6"/>
      <c r="N32" s="6"/>
    </row>
    <row r="33" spans="2:14" s="5" customFormat="1" x14ac:dyDescent="0.2">
      <c r="B33" s="5" t="s">
        <v>38</v>
      </c>
      <c r="C33" s="6"/>
      <c r="D33" s="6"/>
      <c r="E33" s="6"/>
      <c r="F33" s="6"/>
      <c r="G33" s="6"/>
      <c r="H33" s="6"/>
      <c r="I33" s="6"/>
      <c r="J33" s="6"/>
      <c r="K33" s="6">
        <v>246.93899999999999</v>
      </c>
      <c r="L33" s="6"/>
      <c r="M33" s="6"/>
      <c r="N33" s="6"/>
    </row>
    <row r="34" spans="2:14" s="5" customFormat="1" x14ac:dyDescent="0.2">
      <c r="B34" s="5" t="s">
        <v>53</v>
      </c>
      <c r="C34" s="6"/>
      <c r="D34" s="6"/>
      <c r="E34" s="6"/>
      <c r="F34" s="6"/>
      <c r="G34" s="6"/>
      <c r="H34" s="6"/>
      <c r="I34" s="6"/>
      <c r="J34" s="6"/>
      <c r="K34" s="6">
        <v>362.26900000000001</v>
      </c>
      <c r="L34" s="6"/>
      <c r="M34" s="6"/>
      <c r="N34" s="6"/>
    </row>
    <row r="35" spans="2:14" s="5" customFormat="1" x14ac:dyDescent="0.2">
      <c r="B35" s="5" t="s">
        <v>37</v>
      </c>
      <c r="C35" s="6"/>
      <c r="D35" s="6"/>
      <c r="E35" s="6"/>
      <c r="F35" s="6"/>
      <c r="G35" s="6"/>
      <c r="H35" s="6"/>
      <c r="I35" s="6"/>
      <c r="J35" s="6"/>
      <c r="K35" s="6">
        <f>2820.119+59.308</f>
        <v>2879.4270000000001</v>
      </c>
      <c r="L35" s="6"/>
      <c r="M35" s="6"/>
      <c r="N35" s="6"/>
    </row>
    <row r="36" spans="2:14" s="5" customFormat="1" x14ac:dyDescent="0.2">
      <c r="B36" s="5" t="s">
        <v>46</v>
      </c>
      <c r="C36" s="6"/>
      <c r="D36" s="6"/>
      <c r="E36" s="6"/>
      <c r="F36" s="6"/>
      <c r="G36" s="6"/>
      <c r="H36" s="6"/>
      <c r="I36" s="6"/>
      <c r="J36" s="6"/>
      <c r="K36" s="6">
        <f>80.573+182.237</f>
        <v>262.81</v>
      </c>
      <c r="L36" s="6"/>
      <c r="M36" s="6"/>
      <c r="N36" s="6"/>
    </row>
    <row r="37" spans="2:14" s="5" customFormat="1" x14ac:dyDescent="0.2">
      <c r="B37" s="5" t="s">
        <v>4</v>
      </c>
      <c r="C37" s="6"/>
      <c r="D37" s="6"/>
      <c r="E37" s="6"/>
      <c r="F37" s="6"/>
      <c r="G37" s="6"/>
      <c r="H37" s="6"/>
      <c r="I37" s="6"/>
      <c r="J37" s="6"/>
      <c r="K37" s="6">
        <f>1148.126+2973.068</f>
        <v>4121.1940000000004</v>
      </c>
      <c r="L37" s="6"/>
      <c r="M37" s="6"/>
      <c r="N37" s="6"/>
    </row>
    <row r="38" spans="2:14" s="5" customFormat="1" x14ac:dyDescent="0.2">
      <c r="B38" s="5" t="s">
        <v>48</v>
      </c>
      <c r="C38" s="6"/>
      <c r="D38" s="6"/>
      <c r="E38" s="6"/>
      <c r="F38" s="6"/>
      <c r="G38" s="6"/>
      <c r="H38" s="6"/>
      <c r="I38" s="6"/>
      <c r="J38" s="6"/>
      <c r="K38" s="6">
        <v>22.298999999999999</v>
      </c>
      <c r="L38" s="6"/>
      <c r="M38" s="6"/>
      <c r="N38" s="6"/>
    </row>
    <row r="39" spans="2:14" s="5" customFormat="1" x14ac:dyDescent="0.2">
      <c r="B39" s="5" t="s">
        <v>54</v>
      </c>
      <c r="C39" s="6"/>
      <c r="D39" s="6"/>
      <c r="E39" s="6"/>
      <c r="F39" s="6"/>
      <c r="G39" s="6"/>
      <c r="H39" s="6"/>
      <c r="I39" s="6"/>
      <c r="J39" s="6"/>
      <c r="K39" s="6">
        <v>4780.8069999999998</v>
      </c>
      <c r="L39" s="6"/>
      <c r="M39" s="6"/>
      <c r="N39" s="6"/>
    </row>
    <row r="40" spans="2:14" s="5" customFormat="1" x14ac:dyDescent="0.2">
      <c r="B40" s="5" t="s">
        <v>55</v>
      </c>
      <c r="C40" s="6"/>
      <c r="D40" s="6"/>
      <c r="E40" s="6"/>
      <c r="F40" s="6"/>
      <c r="G40" s="6"/>
      <c r="H40" s="6"/>
      <c r="I40" s="6"/>
      <c r="J40" s="6"/>
      <c r="K40" s="6">
        <f>SUM(K32:K39)</f>
        <v>12799.106</v>
      </c>
      <c r="L40" s="6"/>
      <c r="M40" s="6"/>
      <c r="N40" s="6"/>
    </row>
    <row r="42" spans="2:14" s="5" customFormat="1" x14ac:dyDescent="0.2">
      <c r="B42" s="5" t="s">
        <v>34</v>
      </c>
      <c r="C42" s="6"/>
      <c r="D42" s="6"/>
      <c r="E42" s="6"/>
      <c r="F42" s="6"/>
      <c r="G42" s="6">
        <f>+G16</f>
        <v>-46.521999999999878</v>
      </c>
      <c r="H42" s="6"/>
      <c r="I42" s="6"/>
      <c r="J42" s="6"/>
      <c r="K42" s="6">
        <f>+K16</f>
        <v>-102.17300000000007</v>
      </c>
      <c r="L42" s="6"/>
      <c r="M42" s="6"/>
      <c r="N42" s="6"/>
    </row>
    <row r="43" spans="2:14" s="5" customFormat="1" x14ac:dyDescent="0.2">
      <c r="B43" s="5" t="s">
        <v>35</v>
      </c>
      <c r="C43" s="6"/>
      <c r="D43" s="6"/>
      <c r="E43" s="6"/>
      <c r="F43" s="6"/>
      <c r="G43" s="6">
        <v>-46.521999999999998</v>
      </c>
      <c r="H43" s="6"/>
      <c r="I43" s="6"/>
      <c r="J43" s="6"/>
      <c r="K43" s="6">
        <v>-102.173</v>
      </c>
      <c r="L43" s="6"/>
      <c r="M43" s="6"/>
      <c r="N43" s="6"/>
    </row>
    <row r="44" spans="2:14" s="5" customFormat="1" x14ac:dyDescent="0.2">
      <c r="B44" s="5" t="s">
        <v>43</v>
      </c>
      <c r="C44" s="6"/>
      <c r="D44" s="6"/>
      <c r="E44" s="6"/>
      <c r="F44" s="6"/>
      <c r="G44" s="6">
        <v>82.462999999999994</v>
      </c>
      <c r="H44" s="6"/>
      <c r="I44" s="6"/>
      <c r="J44" s="6"/>
      <c r="K44" s="6">
        <v>89.846000000000004</v>
      </c>
      <c r="L44" s="6"/>
      <c r="M44" s="6"/>
      <c r="N44" s="6"/>
    </row>
    <row r="45" spans="2:14" s="5" customFormat="1" x14ac:dyDescent="0.2">
      <c r="B45" s="5" t="s">
        <v>44</v>
      </c>
      <c r="C45" s="6"/>
      <c r="D45" s="6"/>
      <c r="E45" s="6"/>
      <c r="F45" s="6"/>
      <c r="G45" s="6">
        <v>264.63499999999999</v>
      </c>
      <c r="H45" s="6"/>
      <c r="I45" s="6"/>
      <c r="J45" s="6"/>
      <c r="K45" s="6">
        <v>311.50599999999997</v>
      </c>
      <c r="L45" s="6"/>
      <c r="M45" s="6"/>
      <c r="N45" s="6"/>
    </row>
    <row r="46" spans="2:14" s="5" customFormat="1" x14ac:dyDescent="0.2">
      <c r="B46" s="5" t="s">
        <v>45</v>
      </c>
      <c r="C46" s="6"/>
      <c r="D46" s="6"/>
      <c r="E46" s="6"/>
      <c r="F46" s="6"/>
      <c r="G46" s="6">
        <v>31.614000000000001</v>
      </c>
      <c r="H46" s="6"/>
      <c r="I46" s="6"/>
      <c r="J46" s="6"/>
      <c r="K46" s="6">
        <v>39.427</v>
      </c>
      <c r="L46" s="6"/>
      <c r="M46" s="6"/>
      <c r="N46" s="6"/>
    </row>
    <row r="47" spans="2:14" s="5" customFormat="1" x14ac:dyDescent="0.2">
      <c r="B47" s="5" t="s">
        <v>46</v>
      </c>
      <c r="C47" s="6"/>
      <c r="D47" s="6"/>
      <c r="E47" s="6"/>
      <c r="F47" s="6"/>
      <c r="G47" s="6">
        <v>22.23</v>
      </c>
      <c r="H47" s="6"/>
      <c r="I47" s="6"/>
      <c r="J47" s="6"/>
      <c r="K47" s="6">
        <v>22.047999999999998</v>
      </c>
      <c r="L47" s="6"/>
      <c r="M47" s="6"/>
      <c r="N47" s="6"/>
    </row>
    <row r="48" spans="2:14" s="5" customFormat="1" x14ac:dyDescent="0.2">
      <c r="B48" s="5" t="s">
        <v>47</v>
      </c>
      <c r="C48" s="6"/>
      <c r="D48" s="6"/>
      <c r="E48" s="6"/>
      <c r="F48" s="6"/>
      <c r="G48" s="6">
        <v>6.0179999999999998</v>
      </c>
      <c r="H48" s="6"/>
      <c r="I48" s="6"/>
      <c r="J48" s="6"/>
      <c r="K48" s="6">
        <v>8.08</v>
      </c>
      <c r="L48" s="6"/>
      <c r="M48" s="6"/>
      <c r="N48" s="6"/>
    </row>
    <row r="49" spans="2:14" s="5" customFormat="1" x14ac:dyDescent="0.2">
      <c r="B49" s="5" t="s">
        <v>48</v>
      </c>
      <c r="C49" s="6"/>
      <c r="D49" s="6"/>
      <c r="E49" s="6"/>
      <c r="F49" s="6"/>
      <c r="G49" s="6">
        <v>-1.6240000000000001</v>
      </c>
      <c r="H49" s="6"/>
      <c r="I49" s="6"/>
      <c r="J49" s="6"/>
      <c r="K49" s="6">
        <v>0.70899999999999996</v>
      </c>
      <c r="L49" s="6"/>
      <c r="M49" s="6"/>
      <c r="N49" s="6"/>
    </row>
    <row r="50" spans="2:14" s="5" customFormat="1" x14ac:dyDescent="0.2">
      <c r="B50" s="5" t="s">
        <v>39</v>
      </c>
      <c r="C50" s="6"/>
      <c r="D50" s="6"/>
      <c r="E50" s="6"/>
      <c r="F50" s="6"/>
      <c r="G50" s="6">
        <v>392.11900000000003</v>
      </c>
      <c r="H50" s="6"/>
      <c r="I50" s="6"/>
      <c r="J50" s="6"/>
      <c r="K50" s="6">
        <v>462.964</v>
      </c>
      <c r="L50" s="6"/>
      <c r="M50" s="6"/>
      <c r="N50" s="6"/>
    </row>
    <row r="51" spans="2:14" s="5" customFormat="1" x14ac:dyDescent="0.2">
      <c r="B51" s="5" t="s">
        <v>40</v>
      </c>
      <c r="C51" s="6"/>
      <c r="D51" s="6"/>
      <c r="E51" s="6"/>
      <c r="F51" s="6"/>
      <c r="G51" s="6">
        <v>-26.27</v>
      </c>
      <c r="H51" s="6"/>
      <c r="I51" s="6"/>
      <c r="J51" s="6"/>
      <c r="K51" s="6">
        <v>-41.728999999999999</v>
      </c>
      <c r="L51" s="6"/>
      <c r="M51" s="6"/>
      <c r="N51" s="6"/>
    </row>
    <row r="52" spans="2:14" s="5" customFormat="1" x14ac:dyDescent="0.2">
      <c r="B52" s="5" t="s">
        <v>41</v>
      </c>
      <c r="C52" s="6"/>
      <c r="D52" s="6"/>
      <c r="E52" s="6"/>
      <c r="F52" s="6"/>
      <c r="G52" s="6">
        <v>-35.566000000000003</v>
      </c>
      <c r="H52" s="6"/>
      <c r="I52" s="6"/>
      <c r="J52" s="6"/>
      <c r="K52" s="6">
        <v>-23.997</v>
      </c>
      <c r="L52" s="6"/>
      <c r="M52" s="6"/>
      <c r="N52" s="6"/>
    </row>
    <row r="53" spans="2:14" s="5" customFormat="1" x14ac:dyDescent="0.2">
      <c r="B53" s="5" t="s">
        <v>42</v>
      </c>
      <c r="C53" s="6"/>
      <c r="D53" s="6"/>
      <c r="E53" s="6"/>
      <c r="F53" s="6"/>
      <c r="G53" s="6">
        <v>-0.17</v>
      </c>
      <c r="H53" s="6"/>
      <c r="I53" s="6"/>
      <c r="J53" s="6"/>
      <c r="K53" s="6">
        <v>6.91</v>
      </c>
      <c r="L53" s="6"/>
      <c r="M53" s="6"/>
      <c r="N53" s="6"/>
    </row>
    <row r="54" spans="2:14" s="5" customFormat="1" x14ac:dyDescent="0.2">
      <c r="B54" s="5" t="s">
        <v>38</v>
      </c>
      <c r="C54" s="6"/>
      <c r="D54" s="6"/>
      <c r="E54" s="6"/>
      <c r="F54" s="6"/>
      <c r="G54" s="6">
        <v>-10.92</v>
      </c>
      <c r="H54" s="6"/>
      <c r="I54" s="6"/>
      <c r="J54" s="6"/>
      <c r="K54" s="6">
        <v>-30.873000000000001</v>
      </c>
      <c r="L54" s="6"/>
      <c r="M54" s="6"/>
      <c r="N54" s="6"/>
    </row>
    <row r="55" spans="2:14" s="5" customFormat="1" x14ac:dyDescent="0.2">
      <c r="B55" s="5" t="s">
        <v>37</v>
      </c>
      <c r="C55" s="6"/>
      <c r="D55" s="6"/>
      <c r="E55" s="6"/>
      <c r="F55" s="6"/>
      <c r="G55" s="6">
        <v>-225.57900000000001</v>
      </c>
      <c r="H55" s="6"/>
      <c r="I55" s="6"/>
      <c r="J55" s="6"/>
      <c r="K55" s="6">
        <v>-303.00099999999998</v>
      </c>
      <c r="L55" s="6"/>
      <c r="M55" s="6"/>
      <c r="N55" s="6"/>
    </row>
    <row r="56" spans="2:14" s="5" customFormat="1" x14ac:dyDescent="0.2">
      <c r="B56" s="5" t="s">
        <v>36</v>
      </c>
      <c r="C56" s="6"/>
      <c r="D56" s="6"/>
      <c r="E56" s="6"/>
      <c r="F56" s="6"/>
      <c r="G56" s="6">
        <f>SUM(G43:G55)</f>
        <v>452.42800000000005</v>
      </c>
      <c r="H56" s="6"/>
      <c r="I56" s="6"/>
      <c r="J56" s="6"/>
      <c r="K56" s="6">
        <f>SUM(K43:K55)</f>
        <v>439.71699999999987</v>
      </c>
      <c r="L56" s="6"/>
      <c r="M56" s="6"/>
      <c r="N56" s="6"/>
    </row>
  </sheetData>
  <hyperlinks>
    <hyperlink ref="A1" location="Main!A1" display="Main" xr:uid="{7D25EF9D-855C-420C-BE79-B466AB82921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2022-08-20T04:55:15Z</dcterms:created>
  <dcterms:modified xsi:type="dcterms:W3CDTF">2022-08-20T05:24:36Z</dcterms:modified>
</cp:coreProperties>
</file>