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showInkAnnotation="0" defaultThemeVersion="166925"/>
  <xr:revisionPtr revIDLastSave="0" documentId="13_ncr:1_{8E4743B0-72AD-48A8-8239-CCE851803EBF}" xr6:coauthVersionLast="47" xr6:coauthVersionMax="47" xr10:uidLastSave="{00000000-0000-0000-0000-000000000000}"/>
  <bookViews>
    <workbookView xWindow="-41385" yWindow="3165" windowWidth="38700" windowHeight="15345" firstSheet="2" activeTab="4" xr2:uid="{00000000-000D-0000-FFFF-FFFF00000000}"/>
  </bookViews>
  <sheets>
    <sheet name="Acquisitions" sheetId="18" r:id="rId1"/>
    <sheet name="People" sheetId="14" r:id="rId2"/>
    <sheet name="Glossary" sheetId="13" r:id="rId3"/>
    <sheet name="Historical" sheetId="12" r:id="rId4"/>
    <sheet name="Main" sheetId="1" r:id="rId5"/>
    <sheet name="Enterprise-Cloud" sheetId="10" r:id="rId6"/>
    <sheet name="Social-Dating" sheetId="9" r:id="rId7"/>
    <sheet name="Simulation-Technical Design" sheetId="11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0" l="1"/>
  <c r="H5" i="10"/>
  <c r="E5" i="10" s="1"/>
  <c r="F7" i="1"/>
  <c r="H7" i="1"/>
  <c r="E7" i="1" s="1"/>
  <c r="E17" i="10"/>
  <c r="F17" i="10"/>
  <c r="G5" i="10" l="1"/>
  <c r="G7" i="1"/>
  <c r="G17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<sst xmlns="http://schemas.openxmlformats.org/spreadsheetml/2006/main" count="790" uniqueCount="494">
  <si>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</si>
  <si>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</si>
  <si>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</si>
  <si>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</si>
  <si>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</si>
  <si>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</si>
  <si>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</si>
  <si>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</si>
  <si>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</si>
  <si>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</si>
  <si>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</si>
  <si>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</si>
  <si>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</si>
  <si>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</si>
  <si>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</si>
  <si>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</si>
  <si>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</si>
  <si>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</si>
  <si>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</si>
  <si>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</si>
  <si>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</si>
  <si>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</si>
  <si>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</si>
  <si>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</si>
  <si>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</si>
  <si>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</si>
  <si>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</si>
  <si>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</si>
  <si>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</si>
  <si>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</si>
  <si>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</si>
  <si>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</si>
  <si>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</si>
  <si>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</si>
  <si>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</si>
  <si>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</si>
  <si>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</si>
  <si>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</si>
  <si>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</si>
  <si>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</si>
  <si>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</si>
  <si>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</si>
  <si>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</si>
  <si>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</si>
  <si>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</si>
  <si>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</si>
  <si>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</si>
  <si>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</si>
  <si>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</si>
  <si>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</si>
  <si>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</si>
  <si>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</si>
  <si>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</si>
  <si>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</si>
  <si>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</si>
  <si>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</si>
  <si>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</si>
  <si>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</si>
  <si>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</si>
  <si>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</si>
  <si>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</si>
  <si>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</si>
  <si>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</si>
  <si>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</si>
  <si>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</si>
  <si>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</si>
  <si>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</si>
  <si>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</si>
  <si>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</si>
  <si>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</si>
  <si>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</si>
  <si>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</si>
  <si>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</si>
  <si>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</si>
  <si>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</si>
  <si>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</si>
  <si>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</si>
  <si>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</si>
  <si>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</si>
  <si>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</si>
  <si>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</si>
  <si>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</si>
  <si>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</si>
  <si>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</si>
  <si>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</si>
  <si>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</si>
  <si>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</si>
  <si>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</si>
  <si>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</si>
  <si>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</si>
  <si>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</si>
  <si>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</si>
  <si>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</si>
  <si>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</si>
  <si>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</si>
  <si>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</si>
  <si>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</si>
  <si>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</si>
  <si>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</si>
  <si>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</si>
  <si>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</si>
  <si>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</si>
  <si>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</si>
  <si>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</si>
  <si>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</si>
  <si>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</si>
  <si>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</si>
  <si>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</si>
  <si>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</si>
  <si>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</si>
  <si>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</si>
  <si>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</si>
  <si>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</si>
  <si>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</si>
  <si>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</si>
  <si>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</si>
  <si>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</si>
  <si>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</si>
  <si>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</si>
  <si>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</si>
  <si>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</si>
  <si>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</si>
  <si>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</si>
  <si>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</si>
  <si>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</si>
  <si>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</si>
  <si>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</si>
  <si>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</si>
  <si>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</si>
  <si>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</si>
  <si>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</si>
  <si>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</si>
  <si>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</si>
  <si>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</si>
  <si>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</si>
  <si>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</si>
  <si>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</si>
  <si>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</si>
  <si>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</si>
  <si>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</si>
  <si>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</si>
  <si>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</si>
  <si>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</si>
  <si>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</si>
  <si>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</si>
  <si>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</si>
  <si>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</si>
  <si>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</si>
  <si>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</si>
  <si>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</si>
  <si>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</si>
  <si>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</si>
  <si>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</si>
  <si>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</si>
  <si>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</si>
  <si>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</si>
  <si>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</si>
  <si>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</si>
  <si>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</si>
  <si>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</si>
  <si>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</si>
  <si>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</si>
  <si>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</si>
  <si>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</si>
  <si>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</si>
  <si>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</si>
  <si>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</si>
  <si>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</si>
  <si>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</si>
  <si>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</si>
  <si>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</si>
  <si>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</si>
  <si>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</si>
  <si>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</si>
  <si>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</si>
  <si>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</si>
  <si>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</si>
  <si>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</si>
  <si>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</si>
  <si>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</si>
  <si>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</si>
  <si>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</si>
  <si>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</si>
  <si>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</si>
  <si>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</si>
  <si>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</si>
  <si>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</si>
  <si>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</si>
  <si>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</si>
  <si>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</si>
  <si>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</si>
  <si>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</si>
  <si>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</si>
  <si>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</si>
  <si>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</si>
  <si>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</si>
  <si>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</si>
  <si>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</si>
  <si>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</si>
  <si>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</si>
  <si>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</si>
  <si>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</si>
  <si>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</si>
  <si>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</si>
  <si>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</si>
  <si>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</si>
  <si>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</si>
  <si>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</si>
  <si>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</si>
  <si>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</si>
  <si>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</si>
  <si>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</si>
  <si>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</si>
  <si>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</si>
  <si>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</si>
  <si>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</si>
  <si>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</si>
  <si>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</si>
  <si>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</si>
  <si>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</si>
  <si>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</si>
  <si>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</si>
  <si>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</si>
  <si>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</si>
  <si>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</si>
  <si>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</si>
  <si>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</si>
  <si>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</si>
  <si>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</si>
  <si>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</si>
  <si>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</si>
  <si>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</si>
  <si>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</si>
  <si>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</si>
  <si>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</si>
  <si>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</si>
  <si>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</si>
  <si>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</si>
  <si>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</si>
  <si>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</si>
  <si>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</si>
  <si>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</si>
  <si>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</si>
  <si>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</si>
  <si>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</si>
  <si>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</si>
  <si>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</si>
  <si>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</si>
  <si>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</si>
  <si>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</si>
  <si>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</si>
  <si>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</si>
  <si>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</si>
  <si>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</si>
  <si>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</si>
  <si>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</si>
  <si>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</si>
  <si>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</si>
  <si>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</si>
  <si>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</si>
  <si>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</si>
  <si>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</si>
  <si>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</si>
  <si>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</si>
  <si>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</si>
  <si>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</si>
  <si>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</si>
  <si>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</si>
  <si>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</si>
  <si>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</si>
  <si>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</si>
  <si>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</si>
  <si>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</si>
  <si>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</si>
  <si>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</si>
  <si>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</si>
  <si>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</si>
  <si>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</si>
  <si>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</si>
  <si>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</si>
  <si>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</si>
  <si>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</si>
  <si>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</si>
  <si>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</si>
  <si>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</si>
  <si>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</si>
  <si>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</si>
  <si>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</si>
  <si>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</si>
  <si>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</si>
  <si>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</si>
  <si>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</si>
  <si>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</si>
  <si>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</si>
  <si>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</si>
  <si>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</si>
  <si>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</si>
  <si>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</si>
  <si>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</si>
  <si>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</si>
  <si>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</si>
  <si>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</si>
  <si>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</si>
  <si>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</si>
  <si>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</si>
  <si>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</si>
  <si>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</si>
  <si>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</si>
  <si>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</si>
  <si>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</si>
  <si>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</si>
  <si>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</si>
  <si>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</si>
  <si>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</si>
  <si>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</si>
  <si>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</si>
  <si>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</si>
  <si>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</si>
  <si>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</si>
  <si>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</si>
  <si>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</si>
  <si>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</si>
  <si>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</si>
  <si>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</si>
  <si>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</si>
  <si>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</si>
  <si>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</si>
  <si>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</si>
  <si>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</si>
  <si>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</si>
  <si>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</si>
  <si>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</si>
  <si>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</si>
  <si>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</si>
  <si>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</si>
  <si>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</si>
  <si>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</si>
  <si>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</si>
  <si>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</si>
  <si>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</si>
  <si>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</si>
  <si>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</si>
  <si>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</si>
  <si>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</si>
  <si>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</si>
  <si>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</si>
  <si>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</si>
  <si>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</si>
  <si>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</si>
  <si>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</si>
  <si>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</si>
  <si>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</si>
  <si>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</si>
  <si>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</si>
  <si>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</si>
  <si>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</si>
  <si>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</si>
  <si>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</si>
  <si>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</si>
  <si>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</si>
  <si>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</si>
  <si>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</si>
  <si>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</si>
  <si>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</si>
  <si>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</si>
  <si>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</si>
  <si>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</si>
  <si>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</si>
  <si>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</si>
  <si>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</si>
  <si>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</si>
  <si>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</si>
  <si>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</si>
  <si>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</si>
  <si>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</si>
  <si>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</si>
  <si>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</si>
  <si>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</si>
  <si>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</si>
  <si>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</si>
  <si>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</si>
  <si>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</si>
  <si>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</si>
  <si>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</si>
  <si>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</si>
  <si>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</si>
  <si>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</si>
  <si>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</si>
  <si>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</si>
  <si>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</si>
  <si>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</si>
  <si>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</si>
  <si>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</si>
  <si>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</si>
  <si>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</si>
  <si>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</si>
  <si>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</si>
  <si>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</si>
  <si>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</si>
  <si>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</si>
  <si>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</si>
  <si>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</si>
  <si>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</si>
  <si>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</si>
  <si>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</si>
  <si>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</si>
  <si>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</si>
  <si>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</si>
  <si>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</si>
  <si>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</si>
  <si>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</si>
  <si>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</si>
  <si>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</si>
  <si>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</si>
  <si>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</si>
  <si>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</si>
  <si>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</si>
  <si>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</si>
  <si>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</si>
  <si>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</si>
  <si>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</si>
  <si>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</si>
  <si>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</si>
  <si>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</si>
  <si>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</si>
  <si>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</si>
  <si>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</si>
  <si>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</si>
  <si>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</si>
  <si>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</si>
  <si>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</si>
  <si>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</si>
  <si>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</si>
  <si>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</si>
  <si>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</si>
  <si>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</si>
  <si>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</si>
  <si>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</si>
  <si>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</si>
  <si>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</si>
  <si>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</si>
  <si>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</si>
  <si>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</si>
  <si>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</si>
  <si>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</si>
  <si>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</si>
  <si>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</si>
  <si>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</si>
  <si>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</si>
  <si>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</si>
  <si>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</si>
  <si>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</si>
  <si>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</si>
  <si>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</si>
  <si>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</si>
  <si>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</si>
  <si>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</si>
  <si>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</si>
  <si>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</si>
  <si>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</si>
  <si>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</si>
  <si>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</si>
  <si>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</si>
  <si>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</si>
  <si>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</si>
  <si>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</si>
  <si>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</si>
  <si>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</si>
  <si>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</si>
  <si>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</si>
  <si>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</si>
  <si>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</si>
  <si>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</si>
  <si>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</si>
  <si>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</si>
  <si>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</si>
  <si>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</si>
  <si>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</si>
  <si>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</si>
  <si>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</si>
  <si>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</si>
  <si>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</si>
  <si>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</si>
  <si>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</si>
  <si>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</si>
  <si>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</si>
  <si>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</si>
  <si>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</si>
  <si>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</si>
  <si>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</si>
  <si>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Q223</t>
  </si>
  <si>
    <t>Devolver Digital</t>
  </si>
  <si>
    <t>DEVO LN</t>
  </si>
  <si>
    <t>Q323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</si>
</sst>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2" fillId="0" borderId="0" applyNumberFormat="0" applyFill="0" applyBorder="0" applyAlignment="0" applyProtection="0"/>
  </cellStyleXfs>
  <cellXfs count="197">
    <xf numFmtId="0" fontId="0" fillId="0" borderId="0" xfId="0"/>
    <xf numFmtId="0" fontId="81" fillId="0" borderId="0" xfId="0" applyFont="1"/>
    <xf numFmtId="2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0" fontId="81" fillId="0" borderId="0" xfId="0" applyFont="1" applyAlignment="1">
      <alignment horizontal="right"/>
    </xf>
    <xf numFmtId="0" fontId="83" fillId="0" borderId="0" xfId="1" applyFont="1"/>
    <xf numFmtId="0" fontId="80" fillId="0" borderId="0" xfId="0" applyFont="1"/>
    <xf numFmtId="3" fontId="80" fillId="0" borderId="0" xfId="0" applyNumberFormat="1" applyFont="1" applyAlignment="1">
      <alignment horizontal="right"/>
    </xf>
    <xf numFmtId="0" fontId="79" fillId="0" borderId="0" xfId="0" applyFont="1"/>
    <xf numFmtId="3" fontId="84" fillId="0" borderId="0" xfId="0" applyNumberFormat="1" applyFont="1" applyAlignment="1">
      <alignment horizontal="right"/>
    </xf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3" xfId="0" applyFont="1" applyBorder="1"/>
    <xf numFmtId="0" fontId="75" fillId="0" borderId="4" xfId="0" applyFont="1" applyBorder="1"/>
    <xf numFmtId="2" fontId="75" fillId="0" borderId="4" xfId="0" applyNumberFormat="1" applyFont="1" applyBorder="1" applyAlignment="1">
      <alignment horizontal="right"/>
    </xf>
    <xf numFmtId="3" fontId="75" fillId="0" borderId="4" xfId="0" applyNumberFormat="1" applyFont="1" applyBorder="1" applyAlignment="1">
      <alignment horizontal="right"/>
    </xf>
    <xf numFmtId="0" fontId="75" fillId="0" borderId="4" xfId="0" applyFont="1" applyBorder="1" applyAlignment="1">
      <alignment horizontal="right"/>
    </xf>
    <xf numFmtId="0" fontId="75" fillId="0" borderId="4" xfId="0" applyFont="1" applyBorder="1" applyAlignment="1">
      <alignment horizontal="center"/>
    </xf>
    <xf numFmtId="0" fontId="75" fillId="0" borderId="5" xfId="0" applyFont="1" applyBorder="1" applyAlignment="1">
      <alignment horizontal="center"/>
    </xf>
    <xf numFmtId="0" fontId="75" fillId="0" borderId="0" xfId="0" applyFont="1"/>
    <xf numFmtId="2" fontId="75" fillId="0" borderId="0" xfId="0" applyNumberFormat="1" applyFont="1" applyAlignment="1">
      <alignment horizontal="right"/>
    </xf>
    <xf numFmtId="3" fontId="75" fillId="0" borderId="0" xfId="0" applyNumberFormat="1" applyFont="1" applyAlignment="1">
      <alignment horizontal="right"/>
    </xf>
    <xf numFmtId="0" fontId="75" fillId="0" borderId="0" xfId="0" applyFont="1" applyAlignment="1">
      <alignment horizontal="right"/>
    </xf>
    <xf numFmtId="0" fontId="75" fillId="0" borderId="0" xfId="0" applyFont="1" applyAlignment="1">
      <alignment horizontal="center"/>
    </xf>
    <xf numFmtId="0" fontId="75" fillId="0" borderId="1" xfId="0" applyFont="1" applyBorder="1" applyAlignment="1">
      <alignment horizontal="center"/>
    </xf>
    <xf numFmtId="0" fontId="75" fillId="0" borderId="2" xfId="0" applyFont="1" applyBorder="1" applyAlignment="1">
      <alignment horizontal="center"/>
    </xf>
    <xf numFmtId="4" fontId="75" fillId="0" borderId="0" xfId="0" applyNumberFormat="1" applyFont="1" applyAlignment="1">
      <alignment horizontal="center"/>
    </xf>
    <xf numFmtId="9" fontId="75" fillId="0" borderId="0" xfId="0" applyNumberFormat="1" applyFont="1" applyAlignment="1">
      <alignment horizontal="center"/>
    </xf>
    <xf numFmtId="164" fontId="75" fillId="0" borderId="1" xfId="0" applyNumberFormat="1" applyFont="1" applyBorder="1" applyAlignment="1">
      <alignment horizontal="center"/>
    </xf>
    <xf numFmtId="164" fontId="75" fillId="0" borderId="0" xfId="0" applyNumberFormat="1" applyFont="1" applyAlignment="1">
      <alignment horizontal="center"/>
    </xf>
    <xf numFmtId="164" fontId="75" fillId="0" borderId="2" xfId="0" applyNumberFormat="1" applyFont="1" applyBorder="1" applyAlignment="1">
      <alignment horizontal="center"/>
    </xf>
    <xf numFmtId="4" fontId="75" fillId="0" borderId="1" xfId="0" applyNumberFormat="1" applyFont="1" applyBorder="1" applyAlignment="1">
      <alignment horizontal="center"/>
    </xf>
    <xf numFmtId="4" fontId="75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73" fillId="0" borderId="0" xfId="0" applyFont="1" applyAlignment="1">
      <alignment horizontal="right"/>
    </xf>
    <xf numFmtId="9" fontId="73" fillId="0" borderId="0" xfId="0" applyNumberFormat="1" applyFont="1" applyAlignment="1">
      <alignment horizontal="center"/>
    </xf>
    <xf numFmtId="164" fontId="75" fillId="0" borderId="6" xfId="0" applyNumberFormat="1" applyFont="1" applyBorder="1" applyAlignment="1">
      <alignment horizontal="center"/>
    </xf>
    <xf numFmtId="0" fontId="72" fillId="0" borderId="0" xfId="0" applyFont="1" applyAlignment="1">
      <alignment horizontal="right"/>
    </xf>
    <xf numFmtId="0" fontId="71" fillId="0" borderId="0" xfId="0" applyFont="1" applyAlignment="1">
      <alignment horizontal="right"/>
    </xf>
    <xf numFmtId="0" fontId="70" fillId="0" borderId="0" xfId="0" applyFont="1"/>
    <xf numFmtId="4" fontId="75" fillId="0" borderId="0" xfId="0" applyNumberFormat="1" applyFont="1" applyAlignment="1">
      <alignment horizontal="right"/>
    </xf>
    <xf numFmtId="0" fontId="69" fillId="0" borderId="4" xfId="0" applyFont="1" applyBorder="1" applyAlignment="1">
      <alignment horizontal="right"/>
    </xf>
    <xf numFmtId="14" fontId="75" fillId="0" borderId="0" xfId="0" applyNumberFormat="1" applyFont="1" applyAlignment="1">
      <alignment horizontal="right"/>
    </xf>
    <xf numFmtId="0" fontId="69" fillId="0" borderId="0" xfId="0" applyFont="1" applyAlignment="1">
      <alignment horizontal="right"/>
    </xf>
    <xf numFmtId="0" fontId="69" fillId="0" borderId="0" xfId="0" applyFont="1"/>
    <xf numFmtId="0" fontId="68" fillId="0" borderId="0" xfId="0" applyFont="1"/>
    <xf numFmtId="0" fontId="68" fillId="0" borderId="0" xfId="0" applyFont="1" applyAlignment="1">
      <alignment horizontal="right"/>
    </xf>
    <xf numFmtId="0" fontId="68" fillId="0" borderId="3" xfId="0" applyFont="1" applyBorder="1" applyAlignment="1">
      <alignment horizontal="center"/>
    </xf>
    <xf numFmtId="0" fontId="68" fillId="0" borderId="6" xfId="0" applyFont="1" applyBorder="1" applyAlignment="1">
      <alignment horizontal="center"/>
    </xf>
    <xf numFmtId="0" fontId="68" fillId="0" borderId="4" xfId="0" applyFont="1" applyBorder="1" applyAlignment="1">
      <alignment horizontal="center"/>
    </xf>
    <xf numFmtId="0" fontId="75" fillId="0" borderId="5" xfId="0" applyFont="1" applyBorder="1"/>
    <xf numFmtId="3" fontId="78" fillId="0" borderId="0" xfId="0" applyNumberFormat="1" applyFont="1"/>
    <xf numFmtId="0" fontId="67" fillId="0" borderId="0" xfId="0" applyFont="1"/>
    <xf numFmtId="0" fontId="66" fillId="0" borderId="0" xfId="0" applyFont="1" applyAlignment="1">
      <alignment horizontal="right"/>
    </xf>
    <xf numFmtId="0" fontId="65" fillId="0" borderId="0" xfId="0" applyFont="1" applyAlignment="1">
      <alignment horizontal="right"/>
    </xf>
    <xf numFmtId="0" fontId="65" fillId="0" borderId="0" xfId="0" applyFont="1"/>
    <xf numFmtId="3" fontId="81" fillId="0" borderId="0" xfId="0" applyNumberFormat="1" applyFont="1"/>
    <xf numFmtId="3" fontId="84" fillId="0" borderId="0" xfId="0" applyNumberFormat="1" applyFont="1"/>
    <xf numFmtId="3" fontId="65" fillId="0" borderId="0" xfId="0" applyNumberFormat="1" applyFont="1"/>
    <xf numFmtId="4" fontId="81" fillId="0" borderId="0" xfId="0" applyNumberFormat="1" applyFont="1" applyAlignment="1">
      <alignment horizontal="right"/>
    </xf>
    <xf numFmtId="4" fontId="84" fillId="0" borderId="0" xfId="0" applyNumberFormat="1" applyFont="1" applyAlignment="1">
      <alignment horizontal="right"/>
    </xf>
    <xf numFmtId="0" fontId="64" fillId="0" borderId="0" xfId="0" applyFont="1"/>
    <xf numFmtId="0" fontId="63" fillId="0" borderId="0" xfId="0" applyFont="1"/>
    <xf numFmtId="0" fontId="85" fillId="0" borderId="0" xfId="0" applyFont="1"/>
    <xf numFmtId="0" fontId="62" fillId="0" borderId="0" xfId="0" applyFont="1"/>
    <xf numFmtId="0" fontId="62" fillId="0" borderId="0" xfId="0" applyFont="1" applyAlignment="1">
      <alignment horizontal="right"/>
    </xf>
    <xf numFmtId="14" fontId="78" fillId="0" borderId="0" xfId="0" applyNumberFormat="1" applyFont="1"/>
    <xf numFmtId="0" fontId="78" fillId="0" borderId="0" xfId="0" applyFont="1" applyAlignment="1">
      <alignment horizontal="right"/>
    </xf>
    <xf numFmtId="4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3" fontId="61" fillId="0" borderId="0" xfId="0" applyNumberFormat="1" applyFont="1"/>
    <xf numFmtId="0" fontId="61" fillId="0" borderId="0" xfId="0" applyFont="1"/>
    <xf numFmtId="0" fontId="61" fillId="0" borderId="3" xfId="0" applyFont="1" applyBorder="1"/>
    <xf numFmtId="0" fontId="61" fillId="0" borderId="4" xfId="0" applyFont="1" applyBorder="1"/>
    <xf numFmtId="2" fontId="61" fillId="0" borderId="4" xfId="0" applyNumberFormat="1" applyFont="1" applyBorder="1" applyAlignment="1">
      <alignment horizontal="right"/>
    </xf>
    <xf numFmtId="3" fontId="61" fillId="0" borderId="4" xfId="0" applyNumberFormat="1" applyFont="1" applyBorder="1" applyAlignment="1">
      <alignment horizontal="right"/>
    </xf>
    <xf numFmtId="0" fontId="61" fillId="0" borderId="4" xfId="0" applyFont="1" applyBorder="1" applyAlignment="1">
      <alignment horizontal="right"/>
    </xf>
    <xf numFmtId="0" fontId="61" fillId="0" borderId="4" xfId="0" applyFont="1" applyBorder="1" applyAlignment="1">
      <alignment horizontal="center"/>
    </xf>
    <xf numFmtId="0" fontId="61" fillId="0" borderId="5" xfId="0" applyFont="1" applyBorder="1" applyAlignment="1">
      <alignment horizontal="center"/>
    </xf>
    <xf numFmtId="0" fontId="61" fillId="0" borderId="3" xfId="0" applyFont="1" applyBorder="1" applyAlignment="1">
      <alignment horizontal="center"/>
    </xf>
    <xf numFmtId="0" fontId="61" fillId="0" borderId="6" xfId="0" applyFont="1" applyBorder="1" applyAlignment="1">
      <alignment horizontal="center"/>
    </xf>
    <xf numFmtId="0" fontId="60" fillId="0" borderId="0" xfId="0" applyFont="1"/>
    <xf numFmtId="3" fontId="60" fillId="0" borderId="0" xfId="0" applyNumberFormat="1" applyFont="1"/>
    <xf numFmtId="3" fontId="59" fillId="0" borderId="0" xfId="0" applyNumberFormat="1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3" fontId="52" fillId="0" borderId="0" xfId="0" applyNumberFormat="1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86" fillId="0" borderId="0" xfId="0" applyFont="1"/>
    <xf numFmtId="0" fontId="49" fillId="0" borderId="0" xfId="0" applyFont="1"/>
    <xf numFmtId="0" fontId="87" fillId="0" borderId="0" xfId="1" applyFont="1"/>
    <xf numFmtId="0" fontId="48" fillId="0" borderId="0" xfId="0" applyFont="1"/>
    <xf numFmtId="3" fontId="48" fillId="0" borderId="0" xfId="0" applyNumberFormat="1" applyFont="1"/>
    <xf numFmtId="0" fontId="47" fillId="0" borderId="0" xfId="0" applyFont="1" applyAlignment="1">
      <alignment horizontal="right"/>
    </xf>
    <xf numFmtId="0" fontId="46" fillId="0" borderId="0" xfId="0" applyFont="1"/>
    <xf numFmtId="0" fontId="46" fillId="0" borderId="0" xfId="0" applyFont="1" applyAlignment="1">
      <alignment horizontal="right"/>
    </xf>
    <xf numFmtId="14" fontId="61" fillId="0" borderId="0" xfId="0" applyNumberFormat="1" applyFont="1"/>
    <xf numFmtId="3" fontId="45" fillId="0" borderId="0" xfId="0" applyNumberFormat="1" applyFont="1"/>
    <xf numFmtId="0" fontId="44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39" fillId="0" borderId="0" xfId="0" applyFont="1"/>
    <xf numFmtId="3" fontId="38" fillId="0" borderId="0" xfId="0" applyNumberFormat="1" applyFont="1"/>
    <xf numFmtId="0" fontId="37" fillId="0" borderId="0" xfId="0" applyFont="1"/>
    <xf numFmtId="0" fontId="83" fillId="0" borderId="1" xfId="1" applyFont="1" applyBorder="1"/>
    <xf numFmtId="9" fontId="75" fillId="0" borderId="2" xfId="0" applyNumberFormat="1" applyFont="1" applyBorder="1" applyAlignment="1">
      <alignment horizontal="center"/>
    </xf>
    <xf numFmtId="0" fontId="50" fillId="0" borderId="0" xfId="0" applyFont="1" applyAlignment="1">
      <alignment horizontal="right"/>
    </xf>
    <xf numFmtId="0" fontId="42" fillId="0" borderId="1" xfId="0" applyFont="1" applyBorder="1"/>
    <xf numFmtId="0" fontId="72" fillId="0" borderId="0" xfId="0" applyFont="1"/>
    <xf numFmtId="0" fontId="39" fillId="0" borderId="1" xfId="0" applyFont="1" applyBorder="1"/>
    <xf numFmtId="0" fontId="75" fillId="0" borderId="1" xfId="0" applyFont="1" applyBorder="1"/>
    <xf numFmtId="0" fontId="73" fillId="0" borderId="1" xfId="0" applyFont="1" applyBorder="1"/>
    <xf numFmtId="0" fontId="73" fillId="0" borderId="0" xfId="0" applyFont="1"/>
    <xf numFmtId="0" fontId="68" fillId="0" borderId="1" xfId="0" applyFont="1" applyBorder="1"/>
    <xf numFmtId="0" fontId="75" fillId="0" borderId="7" xfId="0" applyFont="1" applyBorder="1"/>
    <xf numFmtId="0" fontId="75" fillId="0" borderId="6" xfId="0" applyFont="1" applyBorder="1"/>
    <xf numFmtId="2" fontId="75" fillId="0" borderId="6" xfId="0" applyNumberFormat="1" applyFont="1" applyBorder="1" applyAlignment="1">
      <alignment horizontal="right"/>
    </xf>
    <xf numFmtId="3" fontId="75" fillId="0" borderId="6" xfId="0" applyNumberFormat="1" applyFont="1" applyBorder="1" applyAlignment="1">
      <alignment horizontal="right"/>
    </xf>
    <xf numFmtId="0" fontId="75" fillId="0" borderId="6" xfId="0" applyFont="1" applyBorder="1" applyAlignment="1">
      <alignment horizontal="right"/>
    </xf>
    <xf numFmtId="0" fontId="75" fillId="0" borderId="6" xfId="0" applyFont="1" applyBorder="1" applyAlignment="1">
      <alignment horizontal="center"/>
    </xf>
    <xf numFmtId="0" fontId="75" fillId="0" borderId="8" xfId="0" applyFont="1" applyBorder="1" applyAlignment="1">
      <alignment horizontal="center"/>
    </xf>
    <xf numFmtId="0" fontId="37" fillId="0" borderId="0" xfId="0" applyFont="1" applyAlignment="1">
      <alignment horizontal="right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/>
    <xf numFmtId="0" fontId="83" fillId="0" borderId="0" xfId="1" applyFont="1" applyBorder="1"/>
    <xf numFmtId="0" fontId="27" fillId="0" borderId="0" xfId="0" applyFont="1"/>
    <xf numFmtId="0" fontId="26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3" fillId="0" borderId="0" xfId="0" applyFont="1"/>
    <xf numFmtId="14" fontId="23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4" fontId="81" fillId="0" borderId="0" xfId="0" applyNumberFormat="1" applyFont="1"/>
    <xf numFmtId="0" fontId="21" fillId="0" borderId="0" xfId="0" applyFont="1"/>
    <xf numFmtId="165" fontId="75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8" fillId="0" borderId="0" xfId="0" applyFont="1"/>
    <xf numFmtId="4" fontId="61" fillId="0" borderId="0" xfId="0" applyNumberFormat="1" applyFont="1"/>
    <xf numFmtId="0" fontId="17" fillId="0" borderId="0" xfId="0" applyFont="1"/>
    <xf numFmtId="0" fontId="16" fillId="0" borderId="1" xfId="0" applyFont="1" applyBorder="1"/>
    <xf numFmtId="0" fontId="16" fillId="0" borderId="0" xfId="0" applyFont="1"/>
    <xf numFmtId="0" fontId="15" fillId="0" borderId="0" xfId="0" applyFont="1"/>
    <xf numFmtId="3" fontId="88" fillId="0" borderId="0" xfId="0" applyNumberFormat="1" applyFont="1"/>
    <xf numFmtId="4" fontId="89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14" fontId="15" fillId="0" borderId="0" xfId="0" applyNumberFormat="1" applyFont="1" applyAlignment="1">
      <alignment horizontal="right"/>
    </xf>
    <xf numFmtId="3" fontId="63" fillId="0" borderId="0" xfId="0" applyNumberFormat="1" applyFont="1"/>
    <xf numFmtId="0" fontId="14" fillId="0" borderId="0" xfId="0" applyFont="1"/>
    <xf numFmtId="0" fontId="13" fillId="0" borderId="0" xfId="0" applyFont="1"/>
    <xf numFmtId="3" fontId="13" fillId="0" borderId="0" xfId="0" applyNumberFormat="1" applyFont="1"/>
    <xf numFmtId="3" fontId="13" fillId="2" borderId="0" xfId="0" applyNumberFormat="1" applyFont="1" applyFill="1"/>
    <xf numFmtId="0" fontId="12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3" fontId="83" fillId="0" borderId="0" xfId="1" applyNumberFormat="1" applyFont="1"/>
    <xf numFmtId="3" fontId="11" fillId="0" borderId="0" xfId="0" applyNumberFormat="1" applyFont="1" applyAlignment="1">
      <alignment horizontal="right"/>
    </xf>
    <xf numFmtId="0" fontId="10" fillId="0" borderId="0" xfId="0" applyFont="1"/>
    <xf numFmtId="4" fontId="75" fillId="0" borderId="0" xfId="0" applyNumberFormat="1" applyFont="1"/>
    <xf numFmtId="4" fontId="81" fillId="0" borderId="0" xfId="0" applyNumberFormat="1" applyFont="1"/>
    <xf numFmtId="0" fontId="9" fillId="0" borderId="1" xfId="0" applyFont="1" applyBorder="1"/>
    <xf numFmtId="0" fontId="9" fillId="0" borderId="0" xfId="0" applyFont="1"/>
    <xf numFmtId="0" fontId="85" fillId="0" borderId="1" xfId="0" applyFont="1" applyBorder="1"/>
    <xf numFmtId="2" fontId="85" fillId="0" borderId="0" xfId="0" applyNumberFormat="1" applyFont="1" applyAlignment="1">
      <alignment horizontal="right"/>
    </xf>
    <xf numFmtId="3" fontId="85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86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4">
          <cell r="BE34">
            <v>9.6463099263974534</v>
          </cell>
          <cell r="BF34">
            <v>10.140241493526046</v>
          </cell>
          <cell r="BG34">
            <v>10.869448479570108</v>
          </cell>
          <cell r="BH34">
            <v>12.739942054837833</v>
          </cell>
        </row>
        <row r="36">
          <cell r="BP36">
            <v>0</v>
          </cell>
        </row>
        <row r="37">
          <cell r="BP37">
            <v>7.0000000000000007E-2</v>
          </cell>
        </row>
        <row r="38">
          <cell r="BP38">
            <v>0.01</v>
          </cell>
        </row>
        <row r="45">
          <cell r="BP45">
            <v>273.64731987123179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150842</v>
          </cell>
        </row>
        <row r="6">
          <cell r="L6">
            <v>13781</v>
          </cell>
        </row>
      </sheetData>
      <sheetData sheetId="1">
        <row r="29">
          <cell r="AN29">
            <v>4.5799964361174039</v>
          </cell>
          <cell r="AO29">
            <v>5.6080380594150139</v>
          </cell>
          <cell r="AP29">
            <v>6.6491005248224839</v>
          </cell>
          <cell r="AQ29">
            <v>7.778431207897734</v>
          </cell>
        </row>
        <row r="32">
          <cell r="AY32">
            <v>-0.01</v>
          </cell>
        </row>
        <row r="33">
          <cell r="AY33">
            <v>0.08</v>
          </cell>
        </row>
        <row r="34">
          <cell r="AY34">
            <v>0.01</v>
          </cell>
        </row>
        <row r="36">
          <cell r="AY36">
            <v>168.71848362106525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1.1643680265745642</v>
          </cell>
          <cell r="BC33">
            <v>1.7455307738343717</v>
          </cell>
          <cell r="BD33">
            <v>3.2007130570577433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122.46219855453738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92" bestFit="1" customWidth="1"/>
    <col min="2" max="2" width="18.28515625" style="192" bestFit="1" customWidth="1"/>
    <col min="3" max="16384" width="9.140625" style="192"/>
  </cols>
  <sheetData>
    <row r="1" spans="1:4" x14ac:dyDescent="0.2">
      <c r="A1" s="192" t="s">
        <v>146</v>
      </c>
    </row>
    <row r="2" spans="1:4" x14ac:dyDescent="0.2">
      <c r="D2" s="192" t="s">
        <v>461</v>
      </c>
    </row>
    <row r="3" spans="1:4" x14ac:dyDescent="0.2">
      <c r="B3" s="192" t="s">
        <v>465</v>
      </c>
      <c r="C3" s="192" t="s">
        <v>264</v>
      </c>
    </row>
    <row r="4" spans="1:4" x14ac:dyDescent="0.2">
      <c r="B4" s="192" t="s">
        <v>466</v>
      </c>
      <c r="C4" s="192" t="s">
        <v>467</v>
      </c>
    </row>
    <row r="5" spans="1:4" x14ac:dyDescent="0.2">
      <c r="B5" s="192" t="s">
        <v>425</v>
      </c>
      <c r="C5" s="192" t="s">
        <v>13</v>
      </c>
    </row>
    <row r="6" spans="1:4" x14ac:dyDescent="0.2">
      <c r="B6" s="192" t="s">
        <v>468</v>
      </c>
      <c r="C6" s="192" t="s">
        <v>13</v>
      </c>
    </row>
    <row r="7" spans="1:4" x14ac:dyDescent="0.2">
      <c r="B7" s="192" t="s">
        <v>469</v>
      </c>
      <c r="C7" s="192" t="s">
        <v>13</v>
      </c>
    </row>
    <row r="8" spans="1:4" x14ac:dyDescent="0.2">
      <c r="B8" s="192" t="s">
        <v>470</v>
      </c>
      <c r="C8" s="192" t="s">
        <v>471</v>
      </c>
      <c r="D8" s="192">
        <v>1999</v>
      </c>
    </row>
    <row r="9" spans="1:4" x14ac:dyDescent="0.2">
      <c r="B9" s="192" t="s">
        <v>472</v>
      </c>
      <c r="C9" s="19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ColWidth="9.140625" defaultRowHeight="12.75" x14ac:dyDescent="0.2"/>
  <cols>
    <col min="1" max="1" width="5" style="137" bestFit="1" customWidth="1"/>
    <col min="2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37" t="s">
        <v>19</v>
      </c>
    </row>
    <row r="3" spans="1:3" x14ac:dyDescent="0.2">
      <c r="B3" s="137" t="s">
        <v>347</v>
      </c>
      <c r="C3" s="137" t="s">
        <v>348</v>
      </c>
    </row>
    <row r="4" spans="1:3" x14ac:dyDescent="0.2">
      <c r="B4" s="137" t="s">
        <v>349</v>
      </c>
      <c r="C4" s="137" t="s">
        <v>350</v>
      </c>
    </row>
    <row r="5" spans="1:3" x14ac:dyDescent="0.2">
      <c r="B5" s="137" t="s">
        <v>351</v>
      </c>
    </row>
    <row r="6" spans="1:3" x14ac:dyDescent="0.2">
      <c r="B6" s="137" t="s">
        <v>344</v>
      </c>
    </row>
    <row r="7" spans="1:3" x14ac:dyDescent="0.2">
      <c r="B7" s="137" t="s">
        <v>342</v>
      </c>
    </row>
    <row r="8" spans="1:3" x14ac:dyDescent="0.2">
      <c r="B8" s="137" t="s">
        <v>346</v>
      </c>
    </row>
    <row r="9" spans="1:3" x14ac:dyDescent="0.2">
      <c r="B9" s="137" t="s">
        <v>343</v>
      </c>
    </row>
    <row r="10" spans="1:3" x14ac:dyDescent="0.2">
      <c r="B10" s="137" t="s">
        <v>352</v>
      </c>
    </row>
    <row r="11" spans="1:3" x14ac:dyDescent="0.2">
      <c r="B11" s="137" t="s">
        <v>353</v>
      </c>
    </row>
    <row r="12" spans="1:3" x14ac:dyDescent="0.2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7" bestFit="1" customWidth="1"/>
    <col min="2" max="2" width="10.42578125" style="137" customWidth="1"/>
    <col min="3" max="16384" width="9.140625" style="137"/>
  </cols>
  <sheetData>
    <row r="1" spans="1:3" x14ac:dyDescent="0.2">
      <c r="A1" s="5" t="s">
        <v>146</v>
      </c>
    </row>
    <row r="2" spans="1:3" x14ac:dyDescent="0.2">
      <c r="A2" s="5"/>
      <c r="B2" s="176" t="s">
        <v>426</v>
      </c>
    </row>
    <row r="3" spans="1:3" x14ac:dyDescent="0.2">
      <c r="A3" s="5"/>
      <c r="B3" s="176" t="s">
        <v>422</v>
      </c>
    </row>
    <row r="4" spans="1:3" x14ac:dyDescent="0.2">
      <c r="A4" s="5"/>
      <c r="B4" s="176" t="s">
        <v>425</v>
      </c>
    </row>
    <row r="5" spans="1:3" x14ac:dyDescent="0.2">
      <c r="A5" s="5"/>
      <c r="B5" s="176" t="s">
        <v>423</v>
      </c>
    </row>
    <row r="6" spans="1:3" x14ac:dyDescent="0.2">
      <c r="A6" s="5"/>
      <c r="B6" s="176" t="s">
        <v>427</v>
      </c>
    </row>
    <row r="7" spans="1:3" x14ac:dyDescent="0.2">
      <c r="A7" s="5"/>
      <c r="B7" s="176" t="s">
        <v>424</v>
      </c>
    </row>
    <row r="8" spans="1:3" x14ac:dyDescent="0.2">
      <c r="A8" s="5"/>
      <c r="B8" s="176"/>
    </row>
    <row r="9" spans="1:3" x14ac:dyDescent="0.2">
      <c r="A9" s="5"/>
      <c r="B9" s="176"/>
    </row>
    <row r="10" spans="1:3" x14ac:dyDescent="0.2">
      <c r="A10" s="5"/>
      <c r="B10" s="137" t="s">
        <v>358</v>
      </c>
    </row>
    <row r="11" spans="1:3" x14ac:dyDescent="0.2">
      <c r="B11" s="137" t="s">
        <v>354</v>
      </c>
    </row>
    <row r="12" spans="1:3" x14ac:dyDescent="0.2">
      <c r="B12" s="137" t="s">
        <v>355</v>
      </c>
      <c r="C12" s="137" t="s">
        <v>356</v>
      </c>
    </row>
    <row r="13" spans="1:3" x14ac:dyDescent="0.2">
      <c r="B13" s="137" t="s">
        <v>357</v>
      </c>
    </row>
    <row r="14" spans="1:3" x14ac:dyDescent="0.2">
      <c r="B14" s="172" t="s">
        <v>418</v>
      </c>
      <c r="C14" s="172" t="s">
        <v>419</v>
      </c>
    </row>
    <row r="15" spans="1:3" x14ac:dyDescent="0.2">
      <c r="B15" s="172" t="s">
        <v>420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I6" sqref="I6"/>
    </sheetView>
  </sheetViews>
  <sheetFormatPr defaultColWidth="8.42578125" defaultRowHeight="12.75" x14ac:dyDescent="0.2"/>
  <cols>
    <col min="1" max="1" width="1.42578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6.6043494917443879E-2</v>
      </c>
      <c r="P2" s="29">
        <f>AVERAGE(P4:P5)</f>
        <v>29.363295909403099</v>
      </c>
      <c r="Q2" s="37">
        <f>AVERAGE(Q4:Q5)</f>
        <v>26.13766118572223</v>
      </c>
      <c r="R2" s="37">
        <f>AVERAGE(R4:R5)</f>
        <v>23.409411517927651</v>
      </c>
      <c r="S2" s="30">
        <f>AVERAGE(S4:S5)</f>
        <v>19.987423256649755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 x14ac:dyDescent="0.2">
      <c r="A4" s="72" t="s">
        <v>261</v>
      </c>
      <c r="B4" s="114" t="s">
        <v>7</v>
      </c>
      <c r="C4" s="20" t="s">
        <v>8</v>
      </c>
      <c r="D4" s="21">
        <v>317</v>
      </c>
      <c r="E4" s="22">
        <f>D4*[1]Main!$L$3</f>
        <v>2368941</v>
      </c>
      <c r="F4" s="22">
        <f>[1]Main!$L$5-[1]Main!$L$6</f>
        <v>58489</v>
      </c>
      <c r="G4" s="22">
        <f>+E4-F4</f>
        <v>2310452</v>
      </c>
      <c r="H4" s="22">
        <f>+[1]Main!$L$3</f>
        <v>7473</v>
      </c>
      <c r="I4" s="194" t="s">
        <v>490</v>
      </c>
      <c r="J4" s="169">
        <v>45197</v>
      </c>
      <c r="K4" s="27">
        <f>+[1]Model!$BP$45</f>
        <v>273.64731987123179</v>
      </c>
      <c r="L4" s="28">
        <f>K4/D4-1</f>
        <v>-0.13675924330841704</v>
      </c>
      <c r="M4" s="28">
        <f>+[1]Model!$BP$37</f>
        <v>7.0000000000000007E-2</v>
      </c>
      <c r="N4" s="28">
        <f>+[1]Model!$BP$36</f>
        <v>0</v>
      </c>
      <c r="O4" s="115">
        <f>+[1]Model!$BP$38</f>
        <v>0.01</v>
      </c>
      <c r="P4" s="29">
        <f>+$G$4/$H$4/T4</f>
        <v>32.05093894676228</v>
      </c>
      <c r="Q4" s="30">
        <f t="shared" ref="Q4:S4" si="0">+$G$4/$H$4/U4</f>
        <v>30.489736433782255</v>
      </c>
      <c r="R4" s="30">
        <f t="shared" si="0"/>
        <v>28.444248214950797</v>
      </c>
      <c r="S4" s="31">
        <f t="shared" si="0"/>
        <v>24.268029570441179</v>
      </c>
      <c r="T4" s="32">
        <f>+[1]Model!$BE$34</f>
        <v>9.6463099263974534</v>
      </c>
      <c r="U4" s="27">
        <f>+[1]Model!$BF$34</f>
        <v>10.140241493526046</v>
      </c>
      <c r="V4" s="27">
        <f>+[1]Model!$BG$34</f>
        <v>10.869448479570108</v>
      </c>
      <c r="W4" s="33">
        <f>+[1]Model!$BH$34</f>
        <v>12.739942054837833</v>
      </c>
      <c r="X4" s="20">
        <v>1975</v>
      </c>
    </row>
    <row r="5" spans="1:24" x14ac:dyDescent="0.2">
      <c r="A5" s="72" t="s">
        <v>261</v>
      </c>
      <c r="B5" s="114" t="s">
        <v>9</v>
      </c>
      <c r="C5" s="20" t="s">
        <v>10</v>
      </c>
      <c r="D5" s="21">
        <v>132.97</v>
      </c>
      <c r="E5" s="22">
        <f>D5*[2]Main!$L$3</f>
        <v>1688187.1199999999</v>
      </c>
      <c r="F5" s="22">
        <f>[2]Main!$L$5-[2]Main!$L$6</f>
        <v>137061</v>
      </c>
      <c r="G5" s="22">
        <f>+E5-F5</f>
        <v>1551126.1199999999</v>
      </c>
      <c r="H5" s="22">
        <f>[2]Main!$L$3</f>
        <v>12696</v>
      </c>
      <c r="I5" s="196" t="s">
        <v>493</v>
      </c>
      <c r="J5" s="43">
        <v>45228</v>
      </c>
      <c r="K5" s="27">
        <f>[2]Model!$AY$36</f>
        <v>168.71848362106525</v>
      </c>
      <c r="L5" s="28">
        <f>K5/D5-1</f>
        <v>0.2688462331433048</v>
      </c>
      <c r="M5" s="28">
        <f>[2]Model!$AY$33</f>
        <v>0.08</v>
      </c>
      <c r="N5" s="28">
        <f>[2]Model!$AY$32</f>
        <v>-0.01</v>
      </c>
      <c r="O5" s="115">
        <f>[2]Model!$AY$34</f>
        <v>0.01</v>
      </c>
      <c r="P5" s="29">
        <f>+$G$5/$H$5/T5</f>
        <v>26.675652872043923</v>
      </c>
      <c r="Q5" s="30">
        <f>+$G$5/$H$5/U5</f>
        <v>21.785585937662201</v>
      </c>
      <c r="R5" s="30">
        <f>+$G$5/$H$5/V5</f>
        <v>18.374574820904506</v>
      </c>
      <c r="S5" s="30">
        <f>+$G$5/$H$5/W5</f>
        <v>15.706816942858335</v>
      </c>
      <c r="T5" s="32">
        <f>[2]Model!$AN$29</f>
        <v>4.5799964361174039</v>
      </c>
      <c r="U5" s="27">
        <f>[2]Model!$AO$29</f>
        <v>5.6080380594150139</v>
      </c>
      <c r="V5" s="27">
        <f>[2]Model!$AP$29</f>
        <v>6.6491005248224839</v>
      </c>
      <c r="W5" s="33">
        <f>[2]Model!$AQ$29</f>
        <v>7.778431207897734</v>
      </c>
      <c r="X5" s="20">
        <v>1998</v>
      </c>
    </row>
    <row r="6" spans="1:24" x14ac:dyDescent="0.2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 x14ac:dyDescent="0.2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88" t="s">
        <v>390</v>
      </c>
      <c r="J7" s="43">
        <v>45056</v>
      </c>
      <c r="O7" s="26"/>
      <c r="X7" s="20">
        <v>1992</v>
      </c>
    </row>
    <row r="8" spans="1:24" x14ac:dyDescent="0.2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 x14ac:dyDescent="0.2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 x14ac:dyDescent="0.2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 x14ac:dyDescent="0.2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 x14ac:dyDescent="0.2">
      <c r="B12" s="185" t="s">
        <v>69</v>
      </c>
      <c r="C12" s="64" t="s">
        <v>70</v>
      </c>
      <c r="D12" s="186">
        <v>360.34</v>
      </c>
      <c r="E12" s="187">
        <v>18140</v>
      </c>
      <c r="O12" s="26"/>
      <c r="X12" s="20">
        <v>2006</v>
      </c>
    </row>
    <row r="13" spans="1:24" x14ac:dyDescent="0.2">
      <c r="B13" s="183" t="s">
        <v>432</v>
      </c>
      <c r="C13" s="184" t="s">
        <v>433</v>
      </c>
      <c r="O13" s="26"/>
    </row>
    <row r="14" spans="1:24" x14ac:dyDescent="0.2">
      <c r="B14" s="183" t="s">
        <v>434</v>
      </c>
      <c r="C14" s="184" t="s">
        <v>435</v>
      </c>
      <c r="O14" s="26"/>
    </row>
    <row r="15" spans="1:24" x14ac:dyDescent="0.2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 x14ac:dyDescent="0.2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 x14ac:dyDescent="0.2">
      <c r="B17" s="183" t="s">
        <v>453</v>
      </c>
      <c r="C17" s="184" t="s">
        <v>454</v>
      </c>
      <c r="O17" s="26"/>
    </row>
    <row r="18" spans="2:24" x14ac:dyDescent="0.2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 x14ac:dyDescent="0.2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 x14ac:dyDescent="0.2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 x14ac:dyDescent="0.2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 x14ac:dyDescent="0.2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 x14ac:dyDescent="0.2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 x14ac:dyDescent="0.2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 x14ac:dyDescent="0.2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 x14ac:dyDescent="0.2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 x14ac:dyDescent="0.2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 x14ac:dyDescent="0.2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 x14ac:dyDescent="0.2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 x14ac:dyDescent="0.2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 x14ac:dyDescent="0.2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 x14ac:dyDescent="0.2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 x14ac:dyDescent="0.2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 x14ac:dyDescent="0.2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 x14ac:dyDescent="0.2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 x14ac:dyDescent="0.2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 x14ac:dyDescent="0.2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 x14ac:dyDescent="0.2">
      <c r="B38" s="123" t="s">
        <v>234</v>
      </c>
      <c r="C38" s="46" t="s">
        <v>235</v>
      </c>
      <c r="O38" s="26"/>
    </row>
    <row r="39" spans="2:15" x14ac:dyDescent="0.2">
      <c r="B39" s="163" t="s">
        <v>402</v>
      </c>
      <c r="O39" s="26"/>
    </row>
    <row r="40" spans="2:15" x14ac:dyDescent="0.2">
      <c r="B40" s="163" t="s">
        <v>403</v>
      </c>
      <c r="O40" s="26"/>
    </row>
    <row r="41" spans="2:15" x14ac:dyDescent="0.2">
      <c r="B41" s="120"/>
      <c r="O41" s="26"/>
    </row>
    <row r="42" spans="2:15" x14ac:dyDescent="0.2">
      <c r="B42" s="120"/>
      <c r="O42" s="26"/>
    </row>
    <row r="43" spans="2:15" x14ac:dyDescent="0.2">
      <c r="B43" s="120"/>
      <c r="O43" s="26"/>
    </row>
    <row r="44" spans="2:15" x14ac:dyDescent="0.2">
      <c r="B44" s="120"/>
      <c r="O44" s="26"/>
    </row>
    <row r="45" spans="2:15" x14ac:dyDescent="0.2">
      <c r="B45" s="120"/>
      <c r="O45" s="26"/>
    </row>
    <row r="46" spans="2:15" x14ac:dyDescent="0.2">
      <c r="B46" s="120"/>
      <c r="O46" s="26"/>
    </row>
    <row r="47" spans="2:15" x14ac:dyDescent="0.2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3" sqref="J3"/>
    </sheetView>
  </sheetViews>
  <sheetFormatPr defaultColWidth="9.140625"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146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 x14ac:dyDescent="0.2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421</v>
      </c>
      <c r="J3" s="43">
        <v>45047</v>
      </c>
      <c r="K3" s="27">
        <f>+[6]Model!$BL$48</f>
        <v>122.46219855453738</v>
      </c>
      <c r="L3" s="28">
        <f>K3/D3-1</f>
        <v>0.16132952635881814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90.585514354366296</v>
      </c>
      <c r="R3" s="30">
        <f>+($G3/$H3)/V3</f>
        <v>60.425675769290983</v>
      </c>
      <c r="S3" s="31">
        <f>+($G3/$H3)/W3</f>
        <v>32.953555881073939</v>
      </c>
      <c r="T3" s="32">
        <f>+[6]Model!$BA$33</f>
        <v>0.51665847665847664</v>
      </c>
      <c r="U3" s="27">
        <f>+[6]Model!$BB$33</f>
        <v>1.1643680265745642</v>
      </c>
      <c r="V3" s="27">
        <f>+[6]Model!$BC$33</f>
        <v>1.7455307738343717</v>
      </c>
      <c r="W3" s="33">
        <f>+[6]Model!$BD$33</f>
        <v>3.2007130570577433</v>
      </c>
      <c r="X3" s="20">
        <v>1994</v>
      </c>
    </row>
    <row r="4" spans="1:24" s="20" customFormat="1" x14ac:dyDescent="0.2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x14ac:dyDescent="0.2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88" t="s">
        <v>421</v>
      </c>
      <c r="J5" s="103">
        <v>45056</v>
      </c>
      <c r="X5" s="72">
        <v>1911</v>
      </c>
    </row>
    <row r="6" spans="1:24" s="20" customFormat="1" x14ac:dyDescent="0.2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 x14ac:dyDescent="0.2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 x14ac:dyDescent="0.2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 x14ac:dyDescent="0.2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 x14ac:dyDescent="0.2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 x14ac:dyDescent="0.2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 x14ac:dyDescent="0.2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 x14ac:dyDescent="0.2">
      <c r="A16" s="105"/>
      <c r="B16" s="184" t="s">
        <v>438</v>
      </c>
      <c r="C16" s="184" t="s">
        <v>439</v>
      </c>
      <c r="D16" s="21"/>
      <c r="E16" s="22"/>
      <c r="F16" s="71"/>
      <c r="G16" s="22"/>
      <c r="H16" s="71"/>
      <c r="I16" s="102"/>
      <c r="J16" s="103"/>
    </row>
    <row r="17" spans="1:24" x14ac:dyDescent="0.2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 x14ac:dyDescent="0.2">
      <c r="A18" s="105"/>
      <c r="B18" s="184" t="s">
        <v>440</v>
      </c>
      <c r="C18" s="184" t="s">
        <v>441</v>
      </c>
      <c r="D18" s="21"/>
      <c r="E18" s="22"/>
      <c r="F18" s="22"/>
      <c r="G18" s="22"/>
      <c r="H18" s="22"/>
      <c r="I18" s="23"/>
      <c r="J18" s="103"/>
    </row>
    <row r="19" spans="1:24" s="20" customFormat="1" x14ac:dyDescent="0.2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B22" s="164" t="s">
        <v>404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 x14ac:dyDescent="0.2">
      <c r="B24" s="160" t="s">
        <v>397</v>
      </c>
      <c r="C24" s="160" t="s">
        <v>398</v>
      </c>
      <c r="D24" s="72">
        <v>10.88</v>
      </c>
      <c r="E24" s="71">
        <v>3000</v>
      </c>
    </row>
    <row r="25" spans="1:24" x14ac:dyDescent="0.2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 x14ac:dyDescent="0.2">
      <c r="B26" s="120" t="s">
        <v>95</v>
      </c>
      <c r="C26" s="20" t="s">
        <v>96</v>
      </c>
      <c r="D26" s="21">
        <v>43.77</v>
      </c>
      <c r="E26" s="22">
        <v>12660</v>
      </c>
    </row>
    <row r="27" spans="1:24" x14ac:dyDescent="0.2">
      <c r="B27" s="120" t="s">
        <v>201</v>
      </c>
      <c r="C27" s="20" t="s">
        <v>202</v>
      </c>
      <c r="D27" s="21">
        <v>97.08</v>
      </c>
      <c r="E27" s="22">
        <v>15070</v>
      </c>
    </row>
    <row r="28" spans="1:24" x14ac:dyDescent="0.2">
      <c r="B28" s="120" t="s">
        <v>94</v>
      </c>
      <c r="C28" s="20" t="s">
        <v>94</v>
      </c>
      <c r="D28" s="21">
        <v>206.68</v>
      </c>
      <c r="E28" s="22">
        <v>12990</v>
      </c>
    </row>
    <row r="29" spans="1:24" x14ac:dyDescent="0.2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 x14ac:dyDescent="0.2">
      <c r="B30" s="120" t="s">
        <v>113</v>
      </c>
      <c r="C30" s="20" t="s">
        <v>114</v>
      </c>
      <c r="D30" s="21">
        <v>14.73</v>
      </c>
      <c r="E30" s="22">
        <v>9140</v>
      </c>
    </row>
    <row r="31" spans="1:24" x14ac:dyDescent="0.2">
      <c r="B31" s="184" t="s">
        <v>446</v>
      </c>
      <c r="C31" s="184" t="s">
        <v>447</v>
      </c>
      <c r="D31" s="21"/>
      <c r="E31" s="22"/>
    </row>
    <row r="32" spans="1:24" x14ac:dyDescent="0.2">
      <c r="B32" s="184" t="s">
        <v>448</v>
      </c>
      <c r="C32" s="184" t="s">
        <v>449</v>
      </c>
      <c r="D32" s="21"/>
      <c r="E32" s="22"/>
    </row>
    <row r="33" spans="2:9" x14ac:dyDescent="0.2">
      <c r="B33" s="184" t="s">
        <v>450</v>
      </c>
      <c r="C33" s="184" t="s">
        <v>90</v>
      </c>
      <c r="D33" s="21"/>
      <c r="E33" s="22"/>
    </row>
    <row r="34" spans="2:9" x14ac:dyDescent="0.2">
      <c r="B34" s="120" t="s">
        <v>195</v>
      </c>
      <c r="C34" s="20" t="s">
        <v>196</v>
      </c>
      <c r="D34" s="21">
        <v>87.46</v>
      </c>
      <c r="E34" s="22">
        <v>16020</v>
      </c>
    </row>
    <row r="35" spans="2:9" x14ac:dyDescent="0.2">
      <c r="B35" s="184"/>
      <c r="C35" s="20"/>
      <c r="D35" s="21"/>
      <c r="E35" s="22"/>
    </row>
    <row r="36" spans="2:9" x14ac:dyDescent="0.2">
      <c r="B36" s="95" t="s">
        <v>256</v>
      </c>
      <c r="I36" s="165" t="s">
        <v>222</v>
      </c>
    </row>
    <row r="37" spans="2:9" x14ac:dyDescent="0.2">
      <c r="B37" s="165" t="s">
        <v>405</v>
      </c>
      <c r="E37" s="72">
        <v>30000</v>
      </c>
      <c r="I37" s="191" t="s">
        <v>464</v>
      </c>
    </row>
    <row r="38" spans="2:9" x14ac:dyDescent="0.2">
      <c r="B38" s="165" t="s">
        <v>406</v>
      </c>
      <c r="E38" s="72">
        <v>10000</v>
      </c>
      <c r="F38" s="165" t="s">
        <v>408</v>
      </c>
      <c r="G38" s="165" t="s">
        <v>407</v>
      </c>
      <c r="H38" s="165" t="s">
        <v>409</v>
      </c>
      <c r="I38" s="72">
        <v>2013</v>
      </c>
    </row>
    <row r="39" spans="2:9" x14ac:dyDescent="0.2">
      <c r="B39" s="165" t="s">
        <v>124</v>
      </c>
      <c r="E39" s="72">
        <v>10000</v>
      </c>
      <c r="F39" s="165"/>
      <c r="G39" s="165"/>
      <c r="H39" s="165"/>
    </row>
    <row r="40" spans="2:9" x14ac:dyDescent="0.2">
      <c r="B40" s="184" t="s">
        <v>99</v>
      </c>
      <c r="E40" s="72">
        <v>12000</v>
      </c>
    </row>
    <row r="41" spans="2:9" x14ac:dyDescent="0.2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8" sqref="E8"/>
    </sheetView>
  </sheetViews>
  <sheetFormatPr defaultColWidth="9.140625"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6" x14ac:dyDescent="0.2">
      <c r="A1" s="5" t="s">
        <v>146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0" t="s">
        <v>429</v>
      </c>
      <c r="Z2" s="180" t="s">
        <v>430</v>
      </c>
    </row>
    <row r="3" spans="1:26" s="20" customFormat="1" x14ac:dyDescent="0.2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1">
        <f>G3/Y3</f>
        <v>136.07433636220475</v>
      </c>
    </row>
    <row r="4" spans="1:26" s="20" customFormat="1" x14ac:dyDescent="0.2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1">
        <f>G8/Y8</f>
        <v>49.784172938666664</v>
      </c>
    </row>
    <row r="9" spans="1:26" s="20" customFormat="1" x14ac:dyDescent="0.2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80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 x14ac:dyDescent="0.2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 x14ac:dyDescent="0.2">
      <c r="B15" s="132" t="s">
        <v>332</v>
      </c>
      <c r="C15" s="132" t="s">
        <v>333</v>
      </c>
    </row>
    <row r="16" spans="1:26" s="20" customFormat="1" x14ac:dyDescent="0.2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 x14ac:dyDescent="0.2">
      <c r="B17" s="64" t="s">
        <v>256</v>
      </c>
      <c r="F17" s="190" t="s">
        <v>222</v>
      </c>
    </row>
    <row r="18" spans="2:8" x14ac:dyDescent="0.2">
      <c r="B18" s="96" t="s">
        <v>286</v>
      </c>
      <c r="E18" s="170">
        <v>400000</v>
      </c>
    </row>
    <row r="19" spans="2:8" x14ac:dyDescent="0.2">
      <c r="B19" s="63" t="s">
        <v>255</v>
      </c>
      <c r="E19" s="170">
        <v>30000</v>
      </c>
    </row>
    <row r="20" spans="2:8" x14ac:dyDescent="0.2">
      <c r="B20" s="20" t="s">
        <v>169</v>
      </c>
      <c r="C20" s="20" t="s">
        <v>170</v>
      </c>
      <c r="D20" s="21">
        <v>44.5</v>
      </c>
      <c r="E20" s="22">
        <v>34050</v>
      </c>
    </row>
    <row r="21" spans="2:8" x14ac:dyDescent="0.2">
      <c r="B21" s="132" t="s">
        <v>326</v>
      </c>
      <c r="E21" s="170">
        <v>14500</v>
      </c>
      <c r="F21" s="63">
        <v>2015</v>
      </c>
      <c r="H21" s="189" t="s">
        <v>459</v>
      </c>
    </row>
    <row r="22" spans="2:8" x14ac:dyDescent="0.2">
      <c r="B22" s="189" t="s">
        <v>330</v>
      </c>
      <c r="E22" s="170">
        <v>10000</v>
      </c>
    </row>
    <row r="23" spans="2:8" x14ac:dyDescent="0.2">
      <c r="B23" s="189" t="s">
        <v>457</v>
      </c>
      <c r="E23" s="170"/>
      <c r="F23" s="63">
        <v>2021</v>
      </c>
    </row>
    <row r="24" spans="2:8" x14ac:dyDescent="0.2">
      <c r="B24" s="189" t="s">
        <v>458</v>
      </c>
      <c r="E24" s="63">
        <v>1000</v>
      </c>
      <c r="H24" s="189" t="s">
        <v>460</v>
      </c>
    </row>
    <row r="25" spans="2:8" x14ac:dyDescent="0.2">
      <c r="B25" s="63" t="s">
        <v>254</v>
      </c>
      <c r="E25" s="63">
        <v>200</v>
      </c>
    </row>
    <row r="26" spans="2:8" x14ac:dyDescent="0.2">
      <c r="B26" s="132" t="s">
        <v>329</v>
      </c>
    </row>
    <row r="27" spans="2:8" x14ac:dyDescent="0.2">
      <c r="B27" s="132" t="s">
        <v>331</v>
      </c>
    </row>
    <row r="28" spans="2:8" x14ac:dyDescent="0.2">
      <c r="B28" s="132" t="s">
        <v>334</v>
      </c>
    </row>
    <row r="29" spans="2:8" x14ac:dyDescent="0.2">
      <c r="B29" s="132" t="s">
        <v>335</v>
      </c>
    </row>
    <row r="30" spans="2:8" x14ac:dyDescent="0.2">
      <c r="B30" s="132" t="s">
        <v>336</v>
      </c>
    </row>
    <row r="31" spans="2:8" x14ac:dyDescent="0.2">
      <c r="B31" s="139" t="s">
        <v>360</v>
      </c>
    </row>
    <row r="32" spans="2:8" x14ac:dyDescent="0.2">
      <c r="B32" s="63" t="s">
        <v>253</v>
      </c>
    </row>
    <row r="33" spans="2:2" x14ac:dyDescent="0.2">
      <c r="B33" s="139" t="s">
        <v>361</v>
      </c>
    </row>
    <row r="34" spans="2:2" x14ac:dyDescent="0.2">
      <c r="B34" s="171" t="s">
        <v>414</v>
      </c>
    </row>
    <row r="35" spans="2:2" x14ac:dyDescent="0.2">
      <c r="B35" s="139" t="s">
        <v>362</v>
      </c>
    </row>
    <row r="36" spans="2:2" x14ac:dyDescent="0.2">
      <c r="B36" s="139" t="s">
        <v>363</v>
      </c>
    </row>
    <row r="37" spans="2:2" x14ac:dyDescent="0.2">
      <c r="B37" s="139" t="s">
        <v>304</v>
      </c>
    </row>
    <row r="38" spans="2:2" x14ac:dyDescent="0.2">
      <c r="B38" s="139" t="s">
        <v>364</v>
      </c>
    </row>
    <row r="39" spans="2:2" x14ac:dyDescent="0.2">
      <c r="B39" s="139" t="s">
        <v>365</v>
      </c>
    </row>
    <row r="40" spans="2:2" x14ac:dyDescent="0.2">
      <c r="B40" s="139" t="s">
        <v>366</v>
      </c>
    </row>
    <row r="41" spans="2:2" x14ac:dyDescent="0.2">
      <c r="B41" s="139" t="s">
        <v>367</v>
      </c>
    </row>
    <row r="42" spans="2:2" x14ac:dyDescent="0.2">
      <c r="B42" s="139" t="s">
        <v>369</v>
      </c>
    </row>
    <row r="43" spans="2:2" x14ac:dyDescent="0.2">
      <c r="B43" s="139" t="s">
        <v>370</v>
      </c>
    </row>
    <row r="44" spans="2:2" x14ac:dyDescent="0.2">
      <c r="B44" s="139" t="s">
        <v>371</v>
      </c>
    </row>
    <row r="45" spans="2:2" x14ac:dyDescent="0.2">
      <c r="B45" s="139" t="s">
        <v>372</v>
      </c>
    </row>
    <row r="46" spans="2:2" x14ac:dyDescent="0.2">
      <c r="B46" s="139" t="s">
        <v>373</v>
      </c>
    </row>
    <row r="47" spans="2:2" x14ac:dyDescent="0.2">
      <c r="B47" s="139" t="s">
        <v>374</v>
      </c>
    </row>
    <row r="48" spans="2:2" x14ac:dyDescent="0.2">
      <c r="B48" s="139" t="s">
        <v>375</v>
      </c>
    </row>
    <row r="49" spans="2:2" x14ac:dyDescent="0.2">
      <c r="B49" s="139" t="s">
        <v>376</v>
      </c>
    </row>
    <row r="50" spans="2:2" x14ac:dyDescent="0.2">
      <c r="B50" s="139" t="s">
        <v>377</v>
      </c>
    </row>
    <row r="51" spans="2:2" x14ac:dyDescent="0.2">
      <c r="B51" s="139" t="s">
        <v>378</v>
      </c>
    </row>
    <row r="52" spans="2:2" x14ac:dyDescent="0.2">
      <c r="B52" s="139" t="s">
        <v>379</v>
      </c>
    </row>
    <row r="53" spans="2:2" x14ac:dyDescent="0.2">
      <c r="B53" s="139" t="s">
        <v>380</v>
      </c>
    </row>
    <row r="54" spans="2:2" x14ac:dyDescent="0.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146</v>
      </c>
    </row>
    <row r="2" spans="1:24" x14ac:dyDescent="0.2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 x14ac:dyDescent="0.2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 x14ac:dyDescent="0.2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 x14ac:dyDescent="0.2">
      <c r="B11" s="120" t="s">
        <v>93</v>
      </c>
      <c r="C11" s="20" t="s">
        <v>93</v>
      </c>
      <c r="D11" s="21">
        <v>115.52</v>
      </c>
      <c r="E11" s="22">
        <v>13640</v>
      </c>
    </row>
    <row r="12" spans="1:24" x14ac:dyDescent="0.2">
      <c r="B12" s="184" t="s">
        <v>108</v>
      </c>
      <c r="C12" s="184" t="s">
        <v>109</v>
      </c>
    </row>
    <row r="13" spans="1:24" x14ac:dyDescent="0.2">
      <c r="B13" s="120" t="s">
        <v>91</v>
      </c>
      <c r="C13" s="20" t="s">
        <v>92</v>
      </c>
      <c r="D13" s="21">
        <v>206.61</v>
      </c>
      <c r="E13" s="22">
        <v>13880</v>
      </c>
    </row>
    <row r="14" spans="1:24" x14ac:dyDescent="0.2">
      <c r="B14" s="184" t="s">
        <v>452</v>
      </c>
      <c r="C14" s="184" t="s">
        <v>451</v>
      </c>
    </row>
    <row r="17" spans="2:5" x14ac:dyDescent="0.2">
      <c r="B17" s="95" t="s">
        <v>256</v>
      </c>
    </row>
    <row r="18" spans="2:5" x14ac:dyDescent="0.2">
      <c r="B18" s="165" t="s">
        <v>413</v>
      </c>
      <c r="C18" s="72"/>
      <c r="D18" s="72"/>
      <c r="E18" s="72">
        <v>2400</v>
      </c>
    </row>
    <row r="19" spans="2:5" x14ac:dyDescent="0.2">
      <c r="B19" s="157" t="s">
        <v>392</v>
      </c>
      <c r="E19" s="113">
        <v>1500</v>
      </c>
    </row>
    <row r="20" spans="2:5" x14ac:dyDescent="0.2">
      <c r="B20" s="157" t="s">
        <v>394</v>
      </c>
      <c r="E20" s="113">
        <v>1000</v>
      </c>
    </row>
    <row r="21" spans="2:5" x14ac:dyDescent="0.2">
      <c r="B21" s="165" t="s">
        <v>412</v>
      </c>
      <c r="E21" s="113">
        <v>1000</v>
      </c>
    </row>
    <row r="22" spans="2:5" x14ac:dyDescent="0.2">
      <c r="B22" s="141" t="s">
        <v>383</v>
      </c>
    </row>
    <row r="23" spans="2:5" x14ac:dyDescent="0.2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2" bestFit="1" customWidth="1"/>
    <col min="2" max="2" width="12.7109375" style="172" customWidth="1"/>
    <col min="3" max="16384" width="9.140625" style="172"/>
  </cols>
  <sheetData>
    <row r="1" spans="1:15" x14ac:dyDescent="0.2">
      <c r="A1" s="5" t="s">
        <v>146</v>
      </c>
    </row>
    <row r="2" spans="1:15" x14ac:dyDescent="0.2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 x14ac:dyDescent="0.2">
      <c r="B3" s="176" t="s">
        <v>428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 x14ac:dyDescent="0.2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 x14ac:dyDescent="0.2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 x14ac:dyDescent="0.2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 x14ac:dyDescent="0.2">
      <c r="B8" s="172" t="s">
        <v>415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 x14ac:dyDescent="0.2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 x14ac:dyDescent="0.2">
      <c r="B10" s="172" t="s">
        <v>25</v>
      </c>
      <c r="N10" s="173">
        <v>27843</v>
      </c>
      <c r="O10" s="174">
        <f>N10*1.1</f>
        <v>30627.300000000003</v>
      </c>
    </row>
    <row r="11" spans="1:15" x14ac:dyDescent="0.2">
      <c r="B11" s="172" t="s">
        <v>21</v>
      </c>
      <c r="O11" s="174">
        <v>30294</v>
      </c>
    </row>
    <row r="12" spans="1:15" x14ac:dyDescent="0.2">
      <c r="B12" s="172" t="s">
        <v>19</v>
      </c>
      <c r="N12" s="173">
        <v>15785</v>
      </c>
      <c r="O12" s="174">
        <f>N12*1.1</f>
        <v>17363.5</v>
      </c>
    </row>
    <row r="13" spans="1:15" x14ac:dyDescent="0.2">
      <c r="B13" s="172" t="s">
        <v>416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 x14ac:dyDescent="0.2">
      <c r="B14" s="172" t="s">
        <v>264</v>
      </c>
    </row>
    <row r="15" spans="1:15" x14ac:dyDescent="0.2">
      <c r="B15" s="172" t="s">
        <v>44</v>
      </c>
    </row>
    <row r="16" spans="1:15" x14ac:dyDescent="0.2">
      <c r="B16" s="172" t="s">
        <v>178</v>
      </c>
    </row>
    <row r="17" spans="2:15" x14ac:dyDescent="0.2">
      <c r="B17" s="172" t="s">
        <v>29</v>
      </c>
    </row>
    <row r="18" spans="2:15" x14ac:dyDescent="0.2">
      <c r="B18" s="172" t="s">
        <v>417</v>
      </c>
    </row>
    <row r="19" spans="2:15" x14ac:dyDescent="0.2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 x14ac:dyDescent="0.2">
      <c r="B20" s="172" t="s">
        <v>33</v>
      </c>
    </row>
    <row r="21" spans="2:15" x14ac:dyDescent="0.2">
      <c r="B21" s="172" t="s">
        <v>401</v>
      </c>
      <c r="N21" s="173">
        <v>100</v>
      </c>
      <c r="O21" s="173">
        <v>1000</v>
      </c>
    </row>
    <row r="22" spans="2:15" x14ac:dyDescent="0.2">
      <c r="B22" s="172" t="s">
        <v>40</v>
      </c>
    </row>
    <row r="23" spans="2:15" x14ac:dyDescent="0.2">
      <c r="B23" s="172" t="s">
        <v>50</v>
      </c>
    </row>
    <row r="24" spans="2:15" x14ac:dyDescent="0.2">
      <c r="B24" s="172" t="s">
        <v>52</v>
      </c>
    </row>
    <row r="25" spans="2:15" x14ac:dyDescent="0.2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D24" sqref="D24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146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0" t="s">
        <v>431</v>
      </c>
    </row>
    <row r="3" spans="1:27" x14ac:dyDescent="0.2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  <c r="J3" s="67">
        <v>45152</v>
      </c>
      <c r="AA3" s="193" t="s">
        <v>477</v>
      </c>
    </row>
    <row r="4" spans="1:27" x14ac:dyDescent="0.2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7" s="20" customFormat="1" x14ac:dyDescent="0.2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7" x14ac:dyDescent="0.2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7" x14ac:dyDescent="0.2">
      <c r="A11" s="88" t="s">
        <v>261</v>
      </c>
      <c r="B11" s="88" t="s">
        <v>275</v>
      </c>
      <c r="C11" s="88" t="s">
        <v>276</v>
      </c>
      <c r="D11" s="52"/>
      <c r="E11" s="52"/>
    </row>
    <row r="12" spans="1:27" x14ac:dyDescent="0.2">
      <c r="A12" s="98" t="s">
        <v>261</v>
      </c>
      <c r="B12" s="98" t="s">
        <v>293</v>
      </c>
      <c r="C12" s="98" t="s">
        <v>294</v>
      </c>
      <c r="D12" s="52"/>
      <c r="E12" s="52"/>
    </row>
    <row r="13" spans="1:27" x14ac:dyDescent="0.2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7" s="1" customFormat="1" x14ac:dyDescent="0.2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82">
        <f>G14/Y14</f>
        <v>372.53416891428571</v>
      </c>
    </row>
    <row r="15" spans="1:27" s="1" customFormat="1" x14ac:dyDescent="0.2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7" x14ac:dyDescent="0.2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 x14ac:dyDescent="0.2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 x14ac:dyDescent="0.2">
      <c r="B18" s="1" t="s">
        <v>478</v>
      </c>
      <c r="C18" s="1" t="s">
        <v>479</v>
      </c>
      <c r="D18" s="2"/>
      <c r="E18" s="3"/>
      <c r="F18" s="4"/>
      <c r="G18" s="4"/>
      <c r="H18" s="4"/>
    </row>
    <row r="19" spans="2:26" s="1" customFormat="1" x14ac:dyDescent="0.2">
      <c r="B19" s="1" t="s">
        <v>484</v>
      </c>
      <c r="D19" s="2"/>
      <c r="E19" s="3"/>
      <c r="F19" s="4"/>
      <c r="G19" s="4"/>
      <c r="H19" s="4"/>
    </row>
    <row r="20" spans="2:26" s="1" customFormat="1" x14ac:dyDescent="0.2">
      <c r="B20" s="1" t="s">
        <v>486</v>
      </c>
      <c r="C20" s="1" t="s">
        <v>487</v>
      </c>
      <c r="D20" s="2"/>
      <c r="E20" s="3"/>
      <c r="F20" s="4"/>
      <c r="G20" s="4"/>
      <c r="H20" s="4"/>
    </row>
    <row r="21" spans="2:26" s="1" customFormat="1" x14ac:dyDescent="0.2">
      <c r="B21" s="1" t="s">
        <v>259</v>
      </c>
      <c r="C21" s="1" t="s">
        <v>260</v>
      </c>
      <c r="D21" s="2"/>
      <c r="E21" s="3"/>
      <c r="F21" s="4"/>
      <c r="G21" s="4"/>
      <c r="H21" s="4"/>
    </row>
    <row r="22" spans="2:26" s="20" customFormat="1" x14ac:dyDescent="0.2">
      <c r="B22" s="114" t="s">
        <v>75</v>
      </c>
      <c r="C22" s="20" t="s">
        <v>76</v>
      </c>
      <c r="D22" s="21">
        <v>102.23</v>
      </c>
      <c r="E22" s="22">
        <f>+D22*[33]Main!$K$3</f>
        <v>20147.20788088</v>
      </c>
      <c r="F22" s="22">
        <f>+[33]Main!$K$5-[33]Main!$K$6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2:26" s="20" customFormat="1" x14ac:dyDescent="0.2">
      <c r="B23" s="65" t="s">
        <v>258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 s="20" customFormat="1" x14ac:dyDescent="0.2">
      <c r="B24" s="195" t="s">
        <v>491</v>
      </c>
      <c r="C24" s="195" t="s">
        <v>492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 x14ac:dyDescent="0.2">
      <c r="B27" s="1" t="s">
        <v>54</v>
      </c>
      <c r="C27" s="1"/>
      <c r="D27" s="2"/>
      <c r="E27" s="3">
        <v>31500</v>
      </c>
      <c r="G27" s="52">
        <f>E27</f>
        <v>31500</v>
      </c>
      <c r="Y27" s="10">
        <v>270</v>
      </c>
      <c r="Z27" s="182">
        <f>G27/Y27</f>
        <v>116.66666666666667</v>
      </c>
    </row>
    <row r="28" spans="2:26" s="20" customFormat="1" x14ac:dyDescent="0.2">
      <c r="B28" s="20" t="s">
        <v>58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2:26" s="20" customFormat="1" x14ac:dyDescent="0.2">
      <c r="B29" s="20" t="s">
        <v>110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2:26" x14ac:dyDescent="0.2">
      <c r="B30" s="63" t="s">
        <v>257</v>
      </c>
    </row>
    <row r="31" spans="2:26" x14ac:dyDescent="0.2">
      <c r="B31" s="165" t="s">
        <v>410</v>
      </c>
    </row>
    <row r="32" spans="2:26" x14ac:dyDescent="0.2">
      <c r="B32" s="193" t="s">
        <v>474</v>
      </c>
    </row>
    <row r="33" spans="2:10" x14ac:dyDescent="0.2">
      <c r="B33" s="189" t="s">
        <v>455</v>
      </c>
      <c r="E33" s="10">
        <v>100</v>
      </c>
      <c r="H33" s="189" t="s">
        <v>456</v>
      </c>
    </row>
    <row r="34" spans="2:10" x14ac:dyDescent="0.2">
      <c r="B34" s="193" t="s">
        <v>475</v>
      </c>
      <c r="H34" s="189"/>
      <c r="J34" s="193" t="s">
        <v>476</v>
      </c>
    </row>
    <row r="35" spans="2:10" x14ac:dyDescent="0.2">
      <c r="B35" s="193" t="s">
        <v>480</v>
      </c>
      <c r="H35" s="189"/>
      <c r="J35" s="193"/>
    </row>
    <row r="36" spans="2:10" x14ac:dyDescent="0.2">
      <c r="B36" s="193" t="s">
        <v>481</v>
      </c>
      <c r="H36" s="189"/>
      <c r="J36" s="193"/>
    </row>
    <row r="37" spans="2:10" x14ac:dyDescent="0.2">
      <c r="B37" s="193" t="s">
        <v>482</v>
      </c>
    </row>
    <row r="38" spans="2:10" x14ac:dyDescent="0.2">
      <c r="B38" s="193" t="s">
        <v>488</v>
      </c>
      <c r="J38" s="193" t="s">
        <v>489</v>
      </c>
    </row>
    <row r="39" spans="2:10" x14ac:dyDescent="0.2">
      <c r="B39" s="193" t="s">
        <v>483</v>
      </c>
    </row>
    <row r="40" spans="2:10" x14ac:dyDescent="0.2">
      <c r="B40" s="193" t="s">
        <v>485</v>
      </c>
    </row>
    <row r="41" spans="2:10" x14ac:dyDescent="0.2">
      <c r="B41" s="193"/>
    </row>
    <row r="42" spans="2:10" x14ac:dyDescent="0.2">
      <c r="B42" s="193" t="s">
        <v>473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8"/>
    <col min="10" max="16384" width="9.140625" style="10"/>
  </cols>
  <sheetData>
    <row r="1" spans="1:24" x14ac:dyDescent="0.2">
      <c r="A1" s="5" t="s">
        <v>146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 x14ac:dyDescent="0.2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261</v>
      </c>
      <c r="B8" s="178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79" t="s">
        <v>390</v>
      </c>
      <c r="J8" s="43">
        <v>45069</v>
      </c>
    </row>
    <row r="9" spans="1:24" x14ac:dyDescent="0.2">
      <c r="A9" s="87" t="s">
        <v>261</v>
      </c>
      <c r="B9" s="87" t="s">
        <v>273</v>
      </c>
      <c r="C9" s="87" t="s">
        <v>274</v>
      </c>
    </row>
    <row r="10" spans="1:24" x14ac:dyDescent="0.2">
      <c r="A10" s="88" t="s">
        <v>261</v>
      </c>
      <c r="B10" s="88" t="s">
        <v>277</v>
      </c>
      <c r="C10" s="88" t="s">
        <v>278</v>
      </c>
    </row>
    <row r="11" spans="1:24" s="52" customFormat="1" x14ac:dyDescent="0.2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B23" s="120" t="s">
        <v>65</v>
      </c>
      <c r="C23" s="20" t="s">
        <v>66</v>
      </c>
      <c r="D23" s="21">
        <v>312</v>
      </c>
      <c r="E23" s="22">
        <v>19090</v>
      </c>
    </row>
    <row r="24" spans="1:23" x14ac:dyDescent="0.2">
      <c r="B24" s="184" t="s">
        <v>436</v>
      </c>
      <c r="C24" s="184" t="s">
        <v>437</v>
      </c>
    </row>
    <row r="25" spans="1:23" x14ac:dyDescent="0.2">
      <c r="B25" s="184" t="s">
        <v>442</v>
      </c>
      <c r="C25" s="184" t="s">
        <v>443</v>
      </c>
    </row>
    <row r="27" spans="1:23" s="52" customFormat="1" x14ac:dyDescent="0.2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166" t="s">
        <v>59</v>
      </c>
      <c r="C28" s="166"/>
      <c r="D28" s="167">
        <v>0</v>
      </c>
      <c r="E28" s="168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250</v>
      </c>
      <c r="D30" s="61">
        <v>0</v>
      </c>
      <c r="E30" s="68">
        <v>75</v>
      </c>
    </row>
    <row r="31" spans="1:23" x14ac:dyDescent="0.2">
      <c r="B31" s="62" t="s">
        <v>252</v>
      </c>
      <c r="D31" s="61">
        <v>0</v>
      </c>
    </row>
    <row r="32" spans="1:23" x14ac:dyDescent="0.2">
      <c r="B32" s="94" t="s">
        <v>283</v>
      </c>
      <c r="E32" s="68">
        <v>424</v>
      </c>
    </row>
    <row r="33" spans="2:5" x14ac:dyDescent="0.2">
      <c r="B33" s="94" t="s">
        <v>285</v>
      </c>
      <c r="E33" s="68">
        <v>159.5</v>
      </c>
    </row>
    <row r="34" spans="2:5" x14ac:dyDescent="0.2">
      <c r="B34" s="165" t="s">
        <v>411</v>
      </c>
    </row>
    <row r="35" spans="2:5" x14ac:dyDescent="0.2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2"/>
  <sheetViews>
    <sheetView zoomScale="175" zoomScaleNormal="175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L32" sqref="L32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146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x14ac:dyDescent="0.2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 x14ac:dyDescent="0.2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261</v>
      </c>
      <c r="B7" s="82" t="s">
        <v>262</v>
      </c>
      <c r="C7" s="82" t="s">
        <v>263</v>
      </c>
    </row>
    <row r="8" spans="1:24" x14ac:dyDescent="0.2">
      <c r="A8" s="86" t="s">
        <v>261</v>
      </c>
      <c r="B8" s="11" t="s">
        <v>206</v>
      </c>
      <c r="C8" s="11" t="s">
        <v>207</v>
      </c>
    </row>
    <row r="9" spans="1:24" x14ac:dyDescent="0.2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 x14ac:dyDescent="0.2">
      <c r="A10" s="86" t="s">
        <v>261</v>
      </c>
      <c r="B10" s="11" t="s">
        <v>204</v>
      </c>
      <c r="C10" s="11" t="s">
        <v>205</v>
      </c>
    </row>
    <row r="11" spans="1:24" x14ac:dyDescent="0.2">
      <c r="A11" s="98" t="s">
        <v>261</v>
      </c>
      <c r="B11" s="98" t="s">
        <v>293</v>
      </c>
      <c r="C11" s="98" t="s">
        <v>294</v>
      </c>
    </row>
    <row r="12" spans="1:24" x14ac:dyDescent="0.2">
      <c r="A12" s="96" t="s">
        <v>261</v>
      </c>
      <c r="B12" s="10" t="s">
        <v>42</v>
      </c>
      <c r="C12" s="10" t="s">
        <v>43</v>
      </c>
    </row>
    <row r="13" spans="1:24" s="20" customFormat="1" x14ac:dyDescent="0.2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261</v>
      </c>
      <c r="B16" s="108" t="s">
        <v>311</v>
      </c>
      <c r="C16" s="108" t="s">
        <v>312</v>
      </c>
    </row>
    <row r="17" spans="1:23" x14ac:dyDescent="0.2">
      <c r="A17" s="108" t="s">
        <v>261</v>
      </c>
      <c r="B17" s="108" t="s">
        <v>313</v>
      </c>
      <c r="C17" s="108" t="s">
        <v>314</v>
      </c>
    </row>
    <row r="18" spans="1:23" x14ac:dyDescent="0.2">
      <c r="A18" s="110" t="s">
        <v>261</v>
      </c>
      <c r="B18" s="110" t="s">
        <v>317</v>
      </c>
      <c r="C18" s="110" t="s">
        <v>318</v>
      </c>
    </row>
    <row r="19" spans="1:23" x14ac:dyDescent="0.2">
      <c r="A19" s="111" t="s">
        <v>261</v>
      </c>
      <c r="B19" s="111" t="s">
        <v>319</v>
      </c>
      <c r="C19" s="111" t="s">
        <v>320</v>
      </c>
    </row>
    <row r="20" spans="1:23" x14ac:dyDescent="0.2">
      <c r="A20" s="134" t="s">
        <v>261</v>
      </c>
      <c r="B20" s="10" t="s">
        <v>161</v>
      </c>
      <c r="C20" s="10" t="s">
        <v>162</v>
      </c>
    </row>
    <row r="21" spans="1:23" x14ac:dyDescent="0.2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 x14ac:dyDescent="0.2">
      <c r="B22" s="10" t="s">
        <v>163</v>
      </c>
      <c r="C22" s="10" t="s">
        <v>164</v>
      </c>
    </row>
    <row r="23" spans="1:23" s="20" customFormat="1" x14ac:dyDescent="0.2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 x14ac:dyDescent="0.2">
      <c r="B25" s="149" t="s">
        <v>389</v>
      </c>
    </row>
    <row r="29" spans="1:23" x14ac:dyDescent="0.2">
      <c r="B29" s="1" t="s">
        <v>119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  <row r="32" spans="1:23" x14ac:dyDescent="0.2">
      <c r="B32" s="191" t="s">
        <v>462</v>
      </c>
      <c r="L32" s="191" t="s">
        <v>463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146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261</v>
      </c>
      <c r="B3" s="10" t="s">
        <v>155</v>
      </c>
      <c r="C3" s="10" t="s">
        <v>156</v>
      </c>
    </row>
    <row r="4" spans="1:8" x14ac:dyDescent="0.2">
      <c r="A4" s="90" t="s">
        <v>261</v>
      </c>
      <c r="B4" s="10" t="s">
        <v>160</v>
      </c>
      <c r="C4" s="10" t="s">
        <v>159</v>
      </c>
    </row>
    <row r="5" spans="1:8" x14ac:dyDescent="0.2">
      <c r="A5" s="92" t="s">
        <v>261</v>
      </c>
      <c r="B5" s="10" t="s">
        <v>157</v>
      </c>
      <c r="C5" s="10" t="s">
        <v>158</v>
      </c>
    </row>
    <row r="6" spans="1:8" x14ac:dyDescent="0.2">
      <c r="A6" s="101" t="s">
        <v>261</v>
      </c>
      <c r="B6" s="101" t="s">
        <v>300</v>
      </c>
      <c r="C6" s="101" t="s">
        <v>301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197</v>
      </c>
      <c r="C8" s="10" t="s">
        <v>198</v>
      </c>
    </row>
    <row r="9" spans="1:8" x14ac:dyDescent="0.2">
      <c r="B9" s="120" t="s">
        <v>189</v>
      </c>
      <c r="C9" s="20" t="s">
        <v>190</v>
      </c>
      <c r="D9" s="21">
        <v>181.71</v>
      </c>
      <c r="E9" s="22">
        <v>25220</v>
      </c>
    </row>
    <row r="10" spans="1:8" x14ac:dyDescent="0.2">
      <c r="B10" s="184" t="s">
        <v>444</v>
      </c>
      <c r="C10" s="184" t="s">
        <v>445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146</v>
      </c>
    </row>
    <row r="2" spans="1:3" x14ac:dyDescent="0.2">
      <c r="B2" s="45" t="s">
        <v>150</v>
      </c>
      <c r="C2" s="45">
        <v>7.8498000000000001</v>
      </c>
    </row>
    <row r="3" spans="1:3" x14ac:dyDescent="0.2">
      <c r="B3" s="45" t="s">
        <v>151</v>
      </c>
      <c r="C3" s="45">
        <v>6.74</v>
      </c>
    </row>
    <row r="4" spans="1:3" x14ac:dyDescent="0.2">
      <c r="B4" s="45" t="s">
        <v>215</v>
      </c>
      <c r="C4" s="45">
        <v>1.01</v>
      </c>
    </row>
    <row r="5" spans="1:3" x14ac:dyDescent="0.2">
      <c r="B5" s="45" t="s">
        <v>233</v>
      </c>
      <c r="C5" s="45">
        <v>10.3437</v>
      </c>
    </row>
    <row r="6" spans="1:3" x14ac:dyDescent="0.2">
      <c r="B6" s="46" t="s">
        <v>241</v>
      </c>
      <c r="C6" s="45">
        <v>136.93</v>
      </c>
    </row>
    <row r="7" spans="1:3" x14ac:dyDescent="0.2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146</v>
      </c>
    </row>
    <row r="2" spans="1:7" x14ac:dyDescent="0.2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 x14ac:dyDescent="0.2">
      <c r="B3" s="8" t="s">
        <v>33</v>
      </c>
      <c r="C3" s="7">
        <v>100000</v>
      </c>
      <c r="D3" s="12" t="s">
        <v>212</v>
      </c>
    </row>
    <row r="4" spans="1:7" x14ac:dyDescent="0.2">
      <c r="B4" s="6" t="s">
        <v>87</v>
      </c>
      <c r="C4" s="7">
        <v>15000</v>
      </c>
      <c r="D4" s="12" t="s">
        <v>212</v>
      </c>
    </row>
    <row r="5" spans="1:7" x14ac:dyDescent="0.2">
      <c r="B5" s="6" t="s">
        <v>124</v>
      </c>
      <c r="C5" s="7">
        <v>8000</v>
      </c>
      <c r="D5" s="12" t="s">
        <v>213</v>
      </c>
    </row>
    <row r="6" spans="1:7" x14ac:dyDescent="0.2">
      <c r="B6" s="6" t="s">
        <v>144</v>
      </c>
      <c r="D6" s="12" t="s">
        <v>214</v>
      </c>
    </row>
    <row r="7" spans="1:7" x14ac:dyDescent="0.2">
      <c r="B7" s="6" t="s">
        <v>145</v>
      </c>
      <c r="D7" s="12" t="s">
        <v>214</v>
      </c>
    </row>
    <row r="8" spans="1:7" x14ac:dyDescent="0.2">
      <c r="B8" s="12" t="s">
        <v>209</v>
      </c>
      <c r="D8" s="12" t="s">
        <v>210</v>
      </c>
    </row>
    <row r="9" spans="1:7" x14ac:dyDescent="0.2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 x14ac:dyDescent="0.2">
      <c r="B10" s="53" t="s">
        <v>246</v>
      </c>
      <c r="D10" s="53" t="s">
        <v>247</v>
      </c>
      <c r="E10" s="6">
        <v>2021</v>
      </c>
      <c r="G10" s="53" t="s">
        <v>249</v>
      </c>
    </row>
    <row r="11" spans="1:7" x14ac:dyDescent="0.2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Acquisitions</vt:lpstr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2023-10-29T06:59:09Z</dcterms:modified>
  <cp:category/>
  <cp:contentStatus/>
</cp:coreProperties>
</file>