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ing.lab\OneDrive - USDA\Desktop\21CY MQ\Congress Mash Extraction Data\"/>
    </mc:Choice>
  </mc:AlternateContent>
  <bookViews>
    <workbookView xWindow="-120" yWindow="-120" windowWidth="29040" windowHeight="17640" tabRatio="808"/>
  </bookViews>
  <sheets>
    <sheet name="Data" sheetId="2" r:id="rId1"/>
    <sheet name="RI, nD" sheetId="4" r:id="rId2"/>
    <sheet name="BG, Plate 1" sheetId="3" r:id="rId3"/>
    <sheet name="BG, Plate 2" sheetId="15" r:id="rId4"/>
    <sheet name="FAN, Plate 1" sheetId="6" r:id="rId5"/>
    <sheet name="FAN, Plate 2" sheetId="16" r:id="rId6"/>
    <sheet name="SP, %" sheetId="8" r:id="rId7"/>
  </sheets>
  <definedNames>
    <definedName name="_xlnm.Print_Area" localSheetId="0">Data!$I$40:$P$56</definedName>
    <definedName name="_xlnm.Print_Area" localSheetId="4">'FAN, Plate 1'!$A$1:$T$96</definedName>
  </definedNames>
  <calcPr calcId="162913"/>
</workbook>
</file>

<file path=xl/calcChain.xml><?xml version="1.0" encoding="utf-8"?>
<calcChain xmlns="http://schemas.openxmlformats.org/spreadsheetml/2006/main">
  <c r="D43" i="6" l="1"/>
  <c r="E87" i="6" l="1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86" i="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86" i="16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89" i="15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89" i="3"/>
  <c r="E18" i="4" l="1"/>
  <c r="L18" i="4" s="1"/>
  <c r="F18" i="4"/>
  <c r="M18" i="4" s="1"/>
  <c r="E19" i="4"/>
  <c r="L19" i="4" s="1"/>
  <c r="F19" i="4"/>
  <c r="M19" i="4" s="1"/>
  <c r="E20" i="4"/>
  <c r="F20" i="4"/>
  <c r="M20" i="4" s="1"/>
  <c r="E21" i="4"/>
  <c r="L21" i="4" s="1"/>
  <c r="F21" i="4"/>
  <c r="M21" i="4" s="1"/>
  <c r="E22" i="4"/>
  <c r="F22" i="4"/>
  <c r="M22" i="4" s="1"/>
  <c r="E23" i="4"/>
  <c r="L23" i="4" s="1"/>
  <c r="F23" i="4"/>
  <c r="M23" i="4" s="1"/>
  <c r="E24" i="4"/>
  <c r="F24" i="4"/>
  <c r="M24" i="4" s="1"/>
  <c r="E25" i="4"/>
  <c r="F25" i="4"/>
  <c r="E26" i="4"/>
  <c r="L26" i="4" s="1"/>
  <c r="F26" i="4"/>
  <c r="E27" i="4"/>
  <c r="L27" i="4" s="1"/>
  <c r="F27" i="4"/>
  <c r="E28" i="4"/>
  <c r="F28" i="4"/>
  <c r="M28" i="4" s="1"/>
  <c r="E29" i="4"/>
  <c r="F29" i="4"/>
  <c r="M29" i="4" s="1"/>
  <c r="E30" i="4"/>
  <c r="L30" i="4" s="1"/>
  <c r="F30" i="4"/>
  <c r="M30" i="4" s="1"/>
  <c r="E31" i="4"/>
  <c r="L31" i="4" s="1"/>
  <c r="F31" i="4"/>
  <c r="E32" i="4"/>
  <c r="F32" i="4"/>
  <c r="M32" i="4" s="1"/>
  <c r="E33" i="4"/>
  <c r="L33" i="4" s="1"/>
  <c r="F33" i="4"/>
  <c r="G33" i="4" s="1"/>
  <c r="E34" i="4"/>
  <c r="F34" i="4"/>
  <c r="M34" i="4" s="1"/>
  <c r="E35" i="4"/>
  <c r="L35" i="4" s="1"/>
  <c r="F35" i="4"/>
  <c r="M35" i="4" s="1"/>
  <c r="E36" i="4"/>
  <c r="F36" i="4"/>
  <c r="M36" i="4" s="1"/>
  <c r="E37" i="4"/>
  <c r="L37" i="4" s="1"/>
  <c r="F37" i="4"/>
  <c r="M37" i="4" s="1"/>
  <c r="E38" i="4"/>
  <c r="F38" i="4"/>
  <c r="E39" i="4"/>
  <c r="L39" i="4" s="1"/>
  <c r="F39" i="4"/>
  <c r="M39" i="4" s="1"/>
  <c r="E40" i="4"/>
  <c r="L40" i="4" s="1"/>
  <c r="F40" i="4"/>
  <c r="M40" i="4" s="1"/>
  <c r="E41" i="4"/>
  <c r="L41" i="4" s="1"/>
  <c r="F41" i="4"/>
  <c r="M41" i="4" s="1"/>
  <c r="E42" i="4"/>
  <c r="F42" i="4"/>
  <c r="M42" i="4" s="1"/>
  <c r="E43" i="4"/>
  <c r="F43" i="4"/>
  <c r="M43" i="4" s="1"/>
  <c r="E44" i="4"/>
  <c r="F44" i="4"/>
  <c r="G44" i="4" s="1"/>
  <c r="E45" i="4"/>
  <c r="L45" i="4" s="1"/>
  <c r="F45" i="4"/>
  <c r="M45" i="4" s="1"/>
  <c r="E46" i="4"/>
  <c r="F46" i="4"/>
  <c r="M46" i="4" s="1"/>
  <c r="E47" i="4"/>
  <c r="F47" i="4"/>
  <c r="M47" i="4" s="1"/>
  <c r="E48" i="4"/>
  <c r="F48" i="4"/>
  <c r="M48" i="4" s="1"/>
  <c r="E49" i="4"/>
  <c r="F49" i="4"/>
  <c r="M49" i="4" s="1"/>
  <c r="E50" i="4"/>
  <c r="F50" i="4"/>
  <c r="M50" i="4" s="1"/>
  <c r="E51" i="4"/>
  <c r="L51" i="4" s="1"/>
  <c r="F51" i="4"/>
  <c r="E52" i="4"/>
  <c r="L52" i="4" s="1"/>
  <c r="F52" i="4"/>
  <c r="E53" i="4"/>
  <c r="L53" i="4" s="1"/>
  <c r="F53" i="4"/>
  <c r="M53" i="4" s="1"/>
  <c r="E54" i="4"/>
  <c r="L54" i="4" s="1"/>
  <c r="F54" i="4"/>
  <c r="M54" i="4" s="1"/>
  <c r="E55" i="4"/>
  <c r="F55" i="4"/>
  <c r="M55" i="4" s="1"/>
  <c r="E56" i="4"/>
  <c r="F56" i="4"/>
  <c r="M56" i="4" s="1"/>
  <c r="E57" i="4"/>
  <c r="L57" i="4" s="1"/>
  <c r="F57" i="4"/>
  <c r="M57" i="4" s="1"/>
  <c r="E58" i="4"/>
  <c r="F58" i="4"/>
  <c r="M58" i="4" s="1"/>
  <c r="E59" i="4"/>
  <c r="L59" i="4" s="1"/>
  <c r="F59" i="4"/>
  <c r="M59" i="4" s="1"/>
  <c r="E60" i="4"/>
  <c r="F60" i="4"/>
  <c r="M60" i="4" s="1"/>
  <c r="E61" i="4"/>
  <c r="L61" i="4" s="1"/>
  <c r="F61" i="4"/>
  <c r="E62" i="4"/>
  <c r="F62" i="4"/>
  <c r="M62" i="4" s="1"/>
  <c r="E63" i="4"/>
  <c r="F63" i="4"/>
  <c r="M63" i="4" s="1"/>
  <c r="E64" i="4"/>
  <c r="L64" i="4" s="1"/>
  <c r="F64" i="4"/>
  <c r="G20" i="4"/>
  <c r="H20" i="4"/>
  <c r="G26" i="4"/>
  <c r="H26" i="4"/>
  <c r="G32" i="4"/>
  <c r="H32" i="4"/>
  <c r="G50" i="4"/>
  <c r="H56" i="4"/>
  <c r="L20" i="4"/>
  <c r="M25" i="4"/>
  <c r="M26" i="4"/>
  <c r="M31" i="4"/>
  <c r="L32" i="4"/>
  <c r="M33" i="4"/>
  <c r="L38" i="4"/>
  <c r="M38" i="4"/>
  <c r="L44" i="4"/>
  <c r="L50" i="4"/>
  <c r="L56" i="4"/>
  <c r="L62" i="4"/>
  <c r="L63" i="4"/>
  <c r="F17" i="4"/>
  <c r="E17" i="4"/>
  <c r="L17" i="4" s="1"/>
  <c r="G42" i="4" l="1"/>
  <c r="G17" i="4"/>
  <c r="G56" i="4"/>
  <c r="G38" i="4"/>
  <c r="O38" i="4"/>
  <c r="H62" i="4"/>
  <c r="M44" i="4"/>
  <c r="H44" i="4"/>
  <c r="G43" i="4"/>
  <c r="N32" i="4"/>
  <c r="O32" i="4"/>
  <c r="G29" i="4"/>
  <c r="G25" i="4"/>
  <c r="H54" i="4"/>
  <c r="M17" i="4"/>
  <c r="L43" i="4"/>
  <c r="O43" i="4" s="1"/>
  <c r="L42" i="4"/>
  <c r="N42" i="4" s="1"/>
  <c r="H43" i="4"/>
  <c r="G64" i="4"/>
  <c r="H52" i="4"/>
  <c r="N50" i="4"/>
  <c r="N38" i="4"/>
  <c r="L25" i="4"/>
  <c r="O25" i="4" s="1"/>
  <c r="H42" i="4"/>
  <c r="H18" i="4"/>
  <c r="G51" i="4"/>
  <c r="G27" i="4"/>
  <c r="H17" i="4"/>
  <c r="G18" i="4"/>
  <c r="H39" i="4"/>
  <c r="H50" i="4"/>
  <c r="H38" i="4"/>
  <c r="G39" i="4"/>
  <c r="G61" i="4"/>
  <c r="H63" i="4"/>
  <c r="G63" i="4"/>
  <c r="H61" i="4"/>
  <c r="M61" i="4"/>
  <c r="O61" i="4" s="1"/>
  <c r="G58" i="4"/>
  <c r="G57" i="4"/>
  <c r="G55" i="4"/>
  <c r="M52" i="4"/>
  <c r="O52" i="4" s="1"/>
  <c r="O50" i="4"/>
  <c r="G48" i="4"/>
  <c r="N44" i="4"/>
  <c r="N37" i="4"/>
  <c r="G36" i="4"/>
  <c r="M27" i="4"/>
  <c r="N27" i="4" s="1"/>
  <c r="G22" i="4"/>
  <c r="H55" i="4"/>
  <c r="G52" i="4"/>
  <c r="L36" i="4"/>
  <c r="N36" i="4" s="1"/>
  <c r="H36" i="4"/>
  <c r="H33" i="4"/>
  <c r="G31" i="4"/>
  <c r="H27" i="4"/>
  <c r="H25" i="4"/>
  <c r="N25" i="4"/>
  <c r="N20" i="4"/>
  <c r="M64" i="4"/>
  <c r="O64" i="4" s="1"/>
  <c r="H64" i="4"/>
  <c r="G62" i="4"/>
  <c r="N62" i="4"/>
  <c r="G60" i="4"/>
  <c r="O56" i="4"/>
  <c r="M51" i="4"/>
  <c r="N51" i="4" s="1"/>
  <c r="H51" i="4"/>
  <c r="G49" i="4"/>
  <c r="G47" i="4"/>
  <c r="G46" i="4"/>
  <c r="H45" i="4"/>
  <c r="O40" i="4"/>
  <c r="H40" i="4"/>
  <c r="G40" i="4"/>
  <c r="G37" i="4"/>
  <c r="G34" i="4"/>
  <c r="N33" i="4"/>
  <c r="O31" i="4"/>
  <c r="G30" i="4"/>
  <c r="H30" i="4"/>
  <c r="G28" i="4"/>
  <c r="N26" i="4"/>
  <c r="G24" i="4"/>
  <c r="G21" i="4"/>
  <c r="O20" i="4"/>
  <c r="N19" i="4"/>
  <c r="L60" i="4"/>
  <c r="N60" i="4" s="1"/>
  <c r="H60" i="4"/>
  <c r="L58" i="4"/>
  <c r="H58" i="4"/>
  <c r="H57" i="4"/>
  <c r="N56" i="4"/>
  <c r="L55" i="4"/>
  <c r="N55" i="4" s="1"/>
  <c r="G54" i="4"/>
  <c r="L49" i="4"/>
  <c r="O49" i="4" s="1"/>
  <c r="H49" i="4"/>
  <c r="L48" i="4"/>
  <c r="O48" i="4" s="1"/>
  <c r="H48" i="4"/>
  <c r="L46" i="4"/>
  <c r="N46" i="4" s="1"/>
  <c r="H46" i="4"/>
  <c r="G45" i="4"/>
  <c r="N40" i="4"/>
  <c r="H37" i="4"/>
  <c r="L34" i="4"/>
  <c r="N34" i="4" s="1"/>
  <c r="H34" i="4"/>
  <c r="H31" i="4"/>
  <c r="N31" i="4"/>
  <c r="L28" i="4"/>
  <c r="N28" i="4" s="1"/>
  <c r="H28" i="4"/>
  <c r="L24" i="4"/>
  <c r="N24" i="4" s="1"/>
  <c r="H24" i="4"/>
  <c r="L22" i="4"/>
  <c r="H22" i="4"/>
  <c r="H21" i="4"/>
  <c r="H19" i="4"/>
  <c r="G19" i="4"/>
  <c r="N35" i="4"/>
  <c r="O35" i="4"/>
  <c r="N53" i="4"/>
  <c r="O53" i="4"/>
  <c r="N59" i="4"/>
  <c r="O59" i="4"/>
  <c r="N41" i="4"/>
  <c r="O41" i="4"/>
  <c r="N23" i="4"/>
  <c r="O23" i="4"/>
  <c r="H59" i="4"/>
  <c r="H53" i="4"/>
  <c r="H47" i="4"/>
  <c r="H41" i="4"/>
  <c r="H35" i="4"/>
  <c r="H29" i="4"/>
  <c r="H23" i="4"/>
  <c r="N54" i="4"/>
  <c r="L47" i="4"/>
  <c r="L29" i="4"/>
  <c r="N18" i="4"/>
  <c r="G59" i="4"/>
  <c r="G53" i="4"/>
  <c r="G41" i="4"/>
  <c r="G35" i="4"/>
  <c r="G23" i="4"/>
  <c r="N57" i="4"/>
  <c r="N39" i="4"/>
  <c r="N21" i="4"/>
  <c r="N63" i="4"/>
  <c r="N45" i="4"/>
  <c r="O62" i="4"/>
  <c r="O44" i="4"/>
  <c r="O37" i="4"/>
  <c r="O26" i="4"/>
  <c r="O19" i="4"/>
  <c r="N30" i="4"/>
  <c r="O63" i="4"/>
  <c r="O57" i="4"/>
  <c r="O54" i="4"/>
  <c r="O45" i="4"/>
  <c r="O39" i="4"/>
  <c r="O33" i="4"/>
  <c r="O30" i="4"/>
  <c r="O21" i="4"/>
  <c r="O18" i="4"/>
  <c r="N52" i="4" l="1"/>
  <c r="N64" i="4"/>
  <c r="G56" i="2" s="1"/>
  <c r="N61" i="4"/>
  <c r="G53" i="2" s="1"/>
  <c r="O46" i="4"/>
  <c r="N43" i="4"/>
  <c r="G35" i="2" s="1"/>
  <c r="O36" i="4"/>
  <c r="O28" i="4"/>
  <c r="O42" i="4"/>
  <c r="O51" i="4"/>
  <c r="O27" i="4"/>
  <c r="O60" i="4"/>
  <c r="O58" i="4"/>
  <c r="N58" i="4"/>
  <c r="G50" i="2" s="1"/>
  <c r="O55" i="4"/>
  <c r="N49" i="4"/>
  <c r="G41" i="2" s="1"/>
  <c r="N48" i="4"/>
  <c r="G40" i="2" s="1"/>
  <c r="O34" i="4"/>
  <c r="O24" i="4"/>
  <c r="N22" i="4"/>
  <c r="G14" i="2" s="1"/>
  <c r="O22" i="4"/>
  <c r="N47" i="4"/>
  <c r="G39" i="2" s="1"/>
  <c r="O47" i="4"/>
  <c r="N29" i="4"/>
  <c r="G21" i="2" s="1"/>
  <c r="O29" i="4"/>
  <c r="G33" i="2"/>
  <c r="G34" i="2"/>
  <c r="G36" i="2"/>
  <c r="G37" i="2"/>
  <c r="G38" i="2"/>
  <c r="G42" i="2"/>
  <c r="G43" i="2"/>
  <c r="G44" i="2"/>
  <c r="G45" i="2"/>
  <c r="G46" i="2"/>
  <c r="G47" i="2"/>
  <c r="G48" i="2"/>
  <c r="G49" i="2"/>
  <c r="G51" i="2"/>
  <c r="G52" i="2"/>
  <c r="G54" i="2"/>
  <c r="G55" i="2"/>
  <c r="G10" i="2"/>
  <c r="G11" i="2"/>
  <c r="G12" i="2"/>
  <c r="G13" i="2"/>
  <c r="G15" i="2"/>
  <c r="G16" i="2"/>
  <c r="G17" i="2"/>
  <c r="G18" i="2"/>
  <c r="G19" i="2"/>
  <c r="G20" i="2"/>
  <c r="G22" i="2"/>
  <c r="G23" i="2"/>
  <c r="G24" i="2"/>
  <c r="G25" i="2"/>
  <c r="G26" i="2"/>
  <c r="G27" i="2"/>
  <c r="G28" i="2"/>
  <c r="G29" i="2"/>
  <c r="G30" i="2"/>
  <c r="G31" i="2"/>
  <c r="G32" i="2"/>
  <c r="K41" i="4" l="1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O20" i="16"/>
  <c r="N20" i="16"/>
  <c r="L20" i="16"/>
  <c r="K20" i="16"/>
  <c r="I20" i="16"/>
  <c r="H20" i="16"/>
  <c r="O19" i="16"/>
  <c r="N19" i="16"/>
  <c r="L19" i="16"/>
  <c r="K19" i="16"/>
  <c r="I19" i="16"/>
  <c r="H19" i="16"/>
  <c r="O18" i="16"/>
  <c r="N18" i="16"/>
  <c r="L18" i="16"/>
  <c r="K18" i="16"/>
  <c r="I18" i="16"/>
  <c r="H18" i="16"/>
  <c r="O17" i="16"/>
  <c r="N17" i="16"/>
  <c r="L17" i="16"/>
  <c r="K17" i="16"/>
  <c r="I17" i="16"/>
  <c r="H17" i="16"/>
  <c r="O16" i="16"/>
  <c r="N16" i="16"/>
  <c r="L16" i="16"/>
  <c r="K16" i="16"/>
  <c r="I16" i="16"/>
  <c r="H16" i="16"/>
  <c r="O15" i="16"/>
  <c r="N15" i="16"/>
  <c r="L15" i="16"/>
  <c r="K15" i="16"/>
  <c r="I15" i="16"/>
  <c r="H15" i="16"/>
  <c r="O14" i="16"/>
  <c r="N14" i="16"/>
  <c r="L14" i="16"/>
  <c r="K14" i="16"/>
  <c r="I14" i="16"/>
  <c r="H14" i="16"/>
  <c r="O13" i="16"/>
  <c r="N13" i="16"/>
  <c r="L13" i="16"/>
  <c r="K13" i="16"/>
  <c r="I13" i="16"/>
  <c r="H13" i="16"/>
  <c r="N47" i="16" l="1"/>
  <c r="M47" i="16"/>
  <c r="L47" i="16"/>
  <c r="L60" i="16" s="1"/>
  <c r="K47" i="16"/>
  <c r="J47" i="16"/>
  <c r="J60" i="16" s="1"/>
  <c r="G101" i="16" s="1"/>
  <c r="I48" i="2" s="1"/>
  <c r="I47" i="16"/>
  <c r="I60" i="16" s="1"/>
  <c r="H47" i="16"/>
  <c r="G47" i="16"/>
  <c r="F47" i="16"/>
  <c r="F60" i="16" s="1"/>
  <c r="N46" i="16"/>
  <c r="M46" i="16"/>
  <c r="M59" i="16" s="1"/>
  <c r="G108" i="16" s="1"/>
  <c r="I55" i="2" s="1"/>
  <c r="L46" i="16"/>
  <c r="L59" i="16" s="1"/>
  <c r="K46" i="16"/>
  <c r="J46" i="16"/>
  <c r="I46" i="16"/>
  <c r="I59" i="16" s="1"/>
  <c r="H46" i="16"/>
  <c r="G46" i="16"/>
  <c r="G59" i="16" s="1"/>
  <c r="G92" i="16" s="1"/>
  <c r="I39" i="2" s="1"/>
  <c r="F46" i="16"/>
  <c r="F59" i="16" s="1"/>
  <c r="N45" i="16"/>
  <c r="M45" i="16"/>
  <c r="L45" i="16"/>
  <c r="L58" i="16" s="1"/>
  <c r="K45" i="16"/>
  <c r="J45" i="16"/>
  <c r="I45" i="16"/>
  <c r="I58" i="16" s="1"/>
  <c r="H45" i="16"/>
  <c r="G45" i="16"/>
  <c r="F45" i="16"/>
  <c r="F58" i="16" s="1"/>
  <c r="N44" i="16"/>
  <c r="M44" i="16"/>
  <c r="M57" i="16" s="1"/>
  <c r="G106" i="16" s="1"/>
  <c r="I53" i="2" s="1"/>
  <c r="L44" i="16"/>
  <c r="L57" i="16" s="1"/>
  <c r="K44" i="16"/>
  <c r="J44" i="16"/>
  <c r="I44" i="16"/>
  <c r="I57" i="16" s="1"/>
  <c r="H44" i="16"/>
  <c r="G44" i="16"/>
  <c r="F44" i="16"/>
  <c r="F57" i="16" s="1"/>
  <c r="E44" i="16"/>
  <c r="D44" i="16"/>
  <c r="N43" i="16"/>
  <c r="M43" i="16"/>
  <c r="M56" i="16" s="1"/>
  <c r="G105" i="16" s="1"/>
  <c r="I52" i="2" s="1"/>
  <c r="L43" i="16"/>
  <c r="L56" i="16" s="1"/>
  <c r="K43" i="16"/>
  <c r="J43" i="16"/>
  <c r="J56" i="16" s="1"/>
  <c r="G97" i="16" s="1"/>
  <c r="I44" i="2" s="1"/>
  <c r="I43" i="16"/>
  <c r="I56" i="16" s="1"/>
  <c r="H43" i="16"/>
  <c r="G43" i="16"/>
  <c r="F43" i="16"/>
  <c r="F56" i="16" s="1"/>
  <c r="E43" i="16"/>
  <c r="D43" i="16"/>
  <c r="N42" i="16"/>
  <c r="M42" i="16"/>
  <c r="L42" i="16"/>
  <c r="L55" i="16" s="1"/>
  <c r="K42" i="16"/>
  <c r="J42" i="16"/>
  <c r="I42" i="16"/>
  <c r="I55" i="16" s="1"/>
  <c r="H42" i="16"/>
  <c r="G42" i="16"/>
  <c r="F42" i="16"/>
  <c r="F55" i="16" s="1"/>
  <c r="E42" i="16"/>
  <c r="D42" i="16"/>
  <c r="N41" i="16"/>
  <c r="M41" i="16"/>
  <c r="L41" i="16"/>
  <c r="L54" i="16" s="1"/>
  <c r="K41" i="16"/>
  <c r="J41" i="16"/>
  <c r="J54" i="16" s="1"/>
  <c r="G95" i="16" s="1"/>
  <c r="I42" i="2" s="1"/>
  <c r="I41" i="16"/>
  <c r="I54" i="16" s="1"/>
  <c r="H41" i="16"/>
  <c r="G41" i="16"/>
  <c r="F41" i="16"/>
  <c r="F54" i="16" s="1"/>
  <c r="E41" i="16"/>
  <c r="D41" i="16"/>
  <c r="N40" i="16"/>
  <c r="M40" i="16"/>
  <c r="L40" i="16"/>
  <c r="L53" i="16" s="1"/>
  <c r="K40" i="16"/>
  <c r="J40" i="16"/>
  <c r="J53" i="16" s="1"/>
  <c r="G94" i="16" s="1"/>
  <c r="I41" i="2" s="1"/>
  <c r="I40" i="16"/>
  <c r="I53" i="16" s="1"/>
  <c r="H40" i="16"/>
  <c r="G40" i="16"/>
  <c r="F40" i="16"/>
  <c r="F53" i="16" s="1"/>
  <c r="E40" i="16"/>
  <c r="D40" i="16"/>
  <c r="J59" i="16" s="1"/>
  <c r="G100" i="16" s="1"/>
  <c r="I47" i="2" s="1"/>
  <c r="N50" i="15"/>
  <c r="M50" i="15"/>
  <c r="L50" i="15"/>
  <c r="L63" i="15" s="1"/>
  <c r="K50" i="15"/>
  <c r="J50" i="15"/>
  <c r="I50" i="15"/>
  <c r="I63" i="15" s="1"/>
  <c r="H50" i="15"/>
  <c r="G50" i="15"/>
  <c r="F50" i="15"/>
  <c r="F63" i="15" s="1"/>
  <c r="N49" i="15"/>
  <c r="M49" i="15"/>
  <c r="L49" i="15"/>
  <c r="L62" i="15" s="1"/>
  <c r="K49" i="15"/>
  <c r="J49" i="15"/>
  <c r="I49" i="15"/>
  <c r="I62" i="15" s="1"/>
  <c r="H49" i="15"/>
  <c r="G49" i="15"/>
  <c r="F49" i="15"/>
  <c r="F62" i="15" s="1"/>
  <c r="N48" i="15"/>
  <c r="M48" i="15"/>
  <c r="L48" i="15"/>
  <c r="L61" i="15" s="1"/>
  <c r="K48" i="15"/>
  <c r="J48" i="15"/>
  <c r="I48" i="15"/>
  <c r="I61" i="15" s="1"/>
  <c r="H48" i="15"/>
  <c r="G48" i="15"/>
  <c r="F48" i="15"/>
  <c r="F61" i="15" s="1"/>
  <c r="N47" i="15"/>
  <c r="M47" i="15"/>
  <c r="L47" i="15"/>
  <c r="L60" i="15" s="1"/>
  <c r="K47" i="15"/>
  <c r="J47" i="15"/>
  <c r="I47" i="15"/>
  <c r="I60" i="15" s="1"/>
  <c r="H47" i="15"/>
  <c r="G47" i="15"/>
  <c r="F47" i="15"/>
  <c r="F60" i="15" s="1"/>
  <c r="E47" i="15"/>
  <c r="D47" i="15"/>
  <c r="N46" i="15"/>
  <c r="M46" i="15"/>
  <c r="L46" i="15"/>
  <c r="L59" i="15" s="1"/>
  <c r="K46" i="15"/>
  <c r="J46" i="15"/>
  <c r="I46" i="15"/>
  <c r="I59" i="15" s="1"/>
  <c r="H46" i="15"/>
  <c r="G46" i="15"/>
  <c r="F46" i="15"/>
  <c r="F59" i="15" s="1"/>
  <c r="E46" i="15"/>
  <c r="D46" i="15"/>
  <c r="N45" i="15"/>
  <c r="M45" i="15"/>
  <c r="L45" i="15"/>
  <c r="L58" i="15" s="1"/>
  <c r="K45" i="15"/>
  <c r="J45" i="15"/>
  <c r="I45" i="15"/>
  <c r="I58" i="15" s="1"/>
  <c r="H45" i="15"/>
  <c r="G45" i="15"/>
  <c r="F45" i="15"/>
  <c r="F58" i="15" s="1"/>
  <c r="E45" i="15"/>
  <c r="D45" i="15"/>
  <c r="N44" i="15"/>
  <c r="M44" i="15"/>
  <c r="L44" i="15"/>
  <c r="L57" i="15" s="1"/>
  <c r="K44" i="15"/>
  <c r="J44" i="15"/>
  <c r="I44" i="15"/>
  <c r="I57" i="15" s="1"/>
  <c r="H44" i="15"/>
  <c r="G44" i="15"/>
  <c r="F44" i="15"/>
  <c r="F57" i="15" s="1"/>
  <c r="E44" i="15"/>
  <c r="D44" i="15"/>
  <c r="N43" i="15"/>
  <c r="M43" i="15"/>
  <c r="L43" i="15"/>
  <c r="L56" i="15" s="1"/>
  <c r="K43" i="15"/>
  <c r="J43" i="15"/>
  <c r="I43" i="15"/>
  <c r="I56" i="15" s="1"/>
  <c r="H43" i="15"/>
  <c r="G43" i="15"/>
  <c r="F43" i="15"/>
  <c r="F56" i="15" s="1"/>
  <c r="E43" i="15"/>
  <c r="D43" i="15"/>
  <c r="D56" i="15" s="1"/>
  <c r="C89" i="15" s="1"/>
  <c r="O21" i="15"/>
  <c r="N21" i="15"/>
  <c r="L21" i="15"/>
  <c r="K21" i="15"/>
  <c r="I21" i="15"/>
  <c r="H21" i="15"/>
  <c r="O20" i="15"/>
  <c r="N20" i="15"/>
  <c r="L20" i="15"/>
  <c r="K20" i="15"/>
  <c r="I20" i="15"/>
  <c r="H20" i="15"/>
  <c r="O19" i="15"/>
  <c r="N19" i="15"/>
  <c r="L19" i="15"/>
  <c r="K19" i="15"/>
  <c r="I19" i="15"/>
  <c r="H19" i="15"/>
  <c r="O18" i="15"/>
  <c r="N18" i="15"/>
  <c r="L18" i="15"/>
  <c r="K18" i="15"/>
  <c r="I18" i="15"/>
  <c r="H18" i="15"/>
  <c r="O17" i="15"/>
  <c r="N17" i="15"/>
  <c r="L17" i="15"/>
  <c r="K17" i="15"/>
  <c r="I17" i="15"/>
  <c r="H17" i="15"/>
  <c r="O16" i="15"/>
  <c r="N16" i="15"/>
  <c r="L16" i="15"/>
  <c r="K16" i="15"/>
  <c r="I16" i="15"/>
  <c r="H16" i="15"/>
  <c r="O15" i="15"/>
  <c r="N15" i="15"/>
  <c r="L15" i="15"/>
  <c r="K15" i="15"/>
  <c r="I15" i="15"/>
  <c r="H15" i="15"/>
  <c r="O14" i="15"/>
  <c r="N14" i="15"/>
  <c r="L14" i="15"/>
  <c r="K14" i="15"/>
  <c r="I14" i="15"/>
  <c r="H14" i="15"/>
  <c r="G55" i="16" l="1"/>
  <c r="G88" i="16" s="1"/>
  <c r="I35" i="2" s="1"/>
  <c r="G54" i="16"/>
  <c r="G87" i="16" s="1"/>
  <c r="I34" i="2" s="1"/>
  <c r="J57" i="16"/>
  <c r="G98" i="16" s="1"/>
  <c r="I45" i="2" s="1"/>
  <c r="M58" i="16"/>
  <c r="G107" i="16" s="1"/>
  <c r="I54" i="2" s="1"/>
  <c r="G60" i="16"/>
  <c r="G93" i="16" s="1"/>
  <c r="I40" i="2" s="1"/>
  <c r="J55" i="16"/>
  <c r="G96" i="16" s="1"/>
  <c r="I43" i="2" s="1"/>
  <c r="M54" i="16"/>
  <c r="G103" i="16" s="1"/>
  <c r="I50" i="2" s="1"/>
  <c r="G58" i="16"/>
  <c r="G91" i="16" s="1"/>
  <c r="I38" i="2" s="1"/>
  <c r="M53" i="16"/>
  <c r="G102" i="16" s="1"/>
  <c r="I49" i="2" s="1"/>
  <c r="D56" i="16"/>
  <c r="C89" i="16" s="1"/>
  <c r="J60" i="15"/>
  <c r="G101" i="15" s="1"/>
  <c r="H45" i="2" s="1"/>
  <c r="M61" i="15"/>
  <c r="G110" i="15" s="1"/>
  <c r="H54" i="2" s="1"/>
  <c r="G63" i="15"/>
  <c r="G96" i="15" s="1"/>
  <c r="H40" i="2" s="1"/>
  <c r="G56" i="15"/>
  <c r="G89" i="15" s="1"/>
  <c r="H33" i="2" s="1"/>
  <c r="J58" i="15"/>
  <c r="G99" i="15" s="1"/>
  <c r="H43" i="2" s="1"/>
  <c r="J59" i="15"/>
  <c r="G100" i="15" s="1"/>
  <c r="H44" i="2" s="1"/>
  <c r="M60" i="15"/>
  <c r="G109" i="15" s="1"/>
  <c r="H53" i="2" s="1"/>
  <c r="G62" i="15"/>
  <c r="G95" i="15" s="1"/>
  <c r="H39" i="2" s="1"/>
  <c r="J63" i="15"/>
  <c r="G104" i="15" s="1"/>
  <c r="H48" i="2" s="1"/>
  <c r="J57" i="15"/>
  <c r="G98" i="15" s="1"/>
  <c r="H42" i="2" s="1"/>
  <c r="M59" i="15"/>
  <c r="G108" i="15" s="1"/>
  <c r="H52" i="2" s="1"/>
  <c r="G59" i="15"/>
  <c r="G92" i="15" s="1"/>
  <c r="H36" i="2" s="1"/>
  <c r="M58" i="15"/>
  <c r="G107" i="15" s="1"/>
  <c r="H51" i="2" s="1"/>
  <c r="D60" i="15"/>
  <c r="C93" i="15" s="1"/>
  <c r="G61" i="15"/>
  <c r="G94" i="15" s="1"/>
  <c r="H38" i="2" s="1"/>
  <c r="J62" i="15"/>
  <c r="G103" i="15" s="1"/>
  <c r="H47" i="2" s="1"/>
  <c r="M63" i="15"/>
  <c r="G112" i="15" s="1"/>
  <c r="H56" i="2" s="1"/>
  <c r="M57" i="15"/>
  <c r="G106" i="15" s="1"/>
  <c r="H50" i="2" s="1"/>
  <c r="G58" i="15"/>
  <c r="G91" i="15" s="1"/>
  <c r="H35" i="2" s="1"/>
  <c r="J56" i="15"/>
  <c r="G97" i="15" s="1"/>
  <c r="H41" i="2" s="1"/>
  <c r="M56" i="15"/>
  <c r="G105" i="15" s="1"/>
  <c r="H49" i="2" s="1"/>
  <c r="D59" i="15"/>
  <c r="C92" i="15" s="1"/>
  <c r="D58" i="15"/>
  <c r="C91" i="15" s="1"/>
  <c r="G57" i="15"/>
  <c r="G90" i="15" s="1"/>
  <c r="H34" i="2" s="1"/>
  <c r="D57" i="15"/>
  <c r="C90" i="15" s="1"/>
  <c r="G60" i="15"/>
  <c r="G93" i="15" s="1"/>
  <c r="H37" i="2" s="1"/>
  <c r="J61" i="15"/>
  <c r="G102" i="15" s="1"/>
  <c r="H46" i="2" s="1"/>
  <c r="M62" i="15"/>
  <c r="G111" i="15" s="1"/>
  <c r="H55" i="2" s="1"/>
  <c r="G56" i="16"/>
  <c r="G89" i="16" s="1"/>
  <c r="I36" i="2" s="1"/>
  <c r="D53" i="16"/>
  <c r="C86" i="16" s="1"/>
  <c r="G53" i="16"/>
  <c r="G86" i="16" s="1"/>
  <c r="I33" i="2" s="1"/>
  <c r="D55" i="16"/>
  <c r="C88" i="16" s="1"/>
  <c r="J58" i="16"/>
  <c r="G99" i="16" s="1"/>
  <c r="I46" i="2" s="1"/>
  <c r="D57" i="16"/>
  <c r="C90" i="16" s="1"/>
  <c r="M60" i="16"/>
  <c r="G109" i="16" s="1"/>
  <c r="I56" i="2" s="1"/>
  <c r="G57" i="16"/>
  <c r="G90" i="16" s="1"/>
  <c r="I37" i="2" s="1"/>
  <c r="D54" i="16"/>
  <c r="C87" i="16" s="1"/>
  <c r="M55" i="16"/>
  <c r="G104" i="16" s="1"/>
  <c r="I51" i="2" s="1"/>
  <c r="U18" i="8" l="1"/>
  <c r="I73" i="8"/>
  <c r="L72" i="8"/>
  <c r="I72" i="8"/>
  <c r="K72" i="8" s="1"/>
  <c r="I71" i="8"/>
  <c r="L70" i="8"/>
  <c r="I70" i="8"/>
  <c r="K70" i="8" s="1"/>
  <c r="S52" i="8" s="1"/>
  <c r="I69" i="8"/>
  <c r="L68" i="8"/>
  <c r="K68" i="8"/>
  <c r="I68" i="8"/>
  <c r="J68" i="8" s="1"/>
  <c r="I67" i="8"/>
  <c r="L66" i="8"/>
  <c r="K66" i="8"/>
  <c r="S50" i="8" s="1"/>
  <c r="I66" i="8"/>
  <c r="J66" i="8" s="1"/>
  <c r="I65" i="8"/>
  <c r="L64" i="8"/>
  <c r="I64" i="8"/>
  <c r="K64" i="8" s="1"/>
  <c r="S49" i="8" s="1"/>
  <c r="I63" i="8"/>
  <c r="L62" i="8"/>
  <c r="I62" i="8"/>
  <c r="K62" i="8" s="1"/>
  <c r="S48" i="8" s="1"/>
  <c r="I61" i="8"/>
  <c r="L60" i="8"/>
  <c r="K60" i="8"/>
  <c r="I60" i="8"/>
  <c r="J60" i="8" s="1"/>
  <c r="I59" i="8"/>
  <c r="L58" i="8"/>
  <c r="K58" i="8"/>
  <c r="S46" i="8" s="1"/>
  <c r="I58" i="8"/>
  <c r="J58" i="8" s="1"/>
  <c r="I57" i="8"/>
  <c r="L56" i="8"/>
  <c r="I56" i="8"/>
  <c r="K56" i="8" s="1"/>
  <c r="S45" i="8" s="1"/>
  <c r="I55" i="8"/>
  <c r="L54" i="8"/>
  <c r="I54" i="8"/>
  <c r="K54" i="8" s="1"/>
  <c r="I53" i="8"/>
  <c r="Q52" i="8"/>
  <c r="L52" i="8"/>
  <c r="I52" i="8"/>
  <c r="K52" i="8" s="1"/>
  <c r="S44" i="8" s="1"/>
  <c r="S51" i="8"/>
  <c r="Q51" i="8"/>
  <c r="I51" i="8"/>
  <c r="Q50" i="8"/>
  <c r="L50" i="8"/>
  <c r="Q43" i="8" s="1"/>
  <c r="K50" i="8"/>
  <c r="J50" i="8"/>
  <c r="I50" i="8"/>
  <c r="Q49" i="8"/>
  <c r="I49" i="8"/>
  <c r="Q48" i="8"/>
  <c r="L48" i="8"/>
  <c r="I48" i="8"/>
  <c r="K48" i="8" s="1"/>
  <c r="S42" i="8" s="1"/>
  <c r="S47" i="8"/>
  <c r="Q47" i="8"/>
  <c r="I47" i="8"/>
  <c r="Q46" i="8"/>
  <c r="L46" i="8"/>
  <c r="Q41" i="8" s="1"/>
  <c r="K46" i="8"/>
  <c r="S41" i="8" s="1"/>
  <c r="J46" i="8"/>
  <c r="I46" i="8"/>
  <c r="Q45" i="8"/>
  <c r="I45" i="8"/>
  <c r="Q44" i="8"/>
  <c r="L44" i="8"/>
  <c r="K44" i="8"/>
  <c r="J44" i="8"/>
  <c r="I44" i="8"/>
  <c r="S43" i="8"/>
  <c r="I43" i="8"/>
  <c r="Q42" i="8"/>
  <c r="L42" i="8"/>
  <c r="Q39" i="8" s="1"/>
  <c r="K42" i="8"/>
  <c r="J42" i="8"/>
  <c r="I42" i="8"/>
  <c r="I41" i="8"/>
  <c r="S40" i="8"/>
  <c r="Q40" i="8"/>
  <c r="L40" i="8"/>
  <c r="K40" i="8"/>
  <c r="S38" i="8" s="1"/>
  <c r="J40" i="8"/>
  <c r="I40" i="8"/>
  <c r="S39" i="8"/>
  <c r="I39" i="8"/>
  <c r="Q38" i="8"/>
  <c r="L38" i="8"/>
  <c r="Q37" i="8" s="1"/>
  <c r="K38" i="8"/>
  <c r="S37" i="8" s="1"/>
  <c r="J38" i="8"/>
  <c r="I38" i="8"/>
  <c r="I37" i="8"/>
  <c r="S36" i="8"/>
  <c r="L36" i="8"/>
  <c r="K36" i="8"/>
  <c r="J36" i="8"/>
  <c r="I36" i="8"/>
  <c r="S35" i="8"/>
  <c r="Q35" i="8"/>
  <c r="I35" i="8"/>
  <c r="L34" i="8"/>
  <c r="Q36" i="8" s="1"/>
  <c r="K34" i="8"/>
  <c r="J34" i="8"/>
  <c r="I34" i="8"/>
  <c r="I33" i="8"/>
  <c r="Q32" i="8"/>
  <c r="L32" i="8"/>
  <c r="K32" i="8"/>
  <c r="J32" i="8"/>
  <c r="I32" i="8"/>
  <c r="Q31" i="8"/>
  <c r="I31" i="8"/>
  <c r="L30" i="8"/>
  <c r="Q34" i="8" s="1"/>
  <c r="K30" i="8"/>
  <c r="S34" i="8" s="1"/>
  <c r="J30" i="8"/>
  <c r="I30" i="8"/>
  <c r="I29" i="8"/>
  <c r="L28" i="8"/>
  <c r="Q33" i="8" s="1"/>
  <c r="K28" i="8"/>
  <c r="S33" i="8" s="1"/>
  <c r="J28" i="8"/>
  <c r="I28" i="8"/>
  <c r="I27" i="8"/>
  <c r="L26" i="8"/>
  <c r="I26" i="8"/>
  <c r="K26" i="8" s="1"/>
  <c r="S32" i="8" s="1"/>
  <c r="I25" i="8"/>
  <c r="L24" i="8"/>
  <c r="I24" i="8"/>
  <c r="K24" i="8" s="1"/>
  <c r="S31" i="8" s="1"/>
  <c r="I23" i="8"/>
  <c r="L22" i="8"/>
  <c r="Q30" i="8" s="1"/>
  <c r="I22" i="8"/>
  <c r="K22" i="8" s="1"/>
  <c r="S30" i="8" s="1"/>
  <c r="I21" i="8"/>
  <c r="L20" i="8"/>
  <c r="Q29" i="8" s="1"/>
  <c r="K20" i="8"/>
  <c r="S29" i="8" s="1"/>
  <c r="I20" i="8"/>
  <c r="J20" i="8" s="1"/>
  <c r="I19" i="8"/>
  <c r="L18" i="8"/>
  <c r="K18" i="8"/>
  <c r="J18" i="8"/>
  <c r="I18" i="8"/>
  <c r="U20" i="8" s="1"/>
  <c r="I17" i="8"/>
  <c r="L16" i="8"/>
  <c r="I16" i="8"/>
  <c r="J16" i="8" s="1"/>
  <c r="M52" i="8" l="1"/>
  <c r="R44" i="8" s="1"/>
  <c r="M48" i="8"/>
  <c r="R42" i="8" s="1"/>
  <c r="M44" i="8"/>
  <c r="R40" i="8" s="1"/>
  <c r="M40" i="8"/>
  <c r="R38" i="8" s="1"/>
  <c r="M36" i="8"/>
  <c r="M32" i="8"/>
  <c r="R35" i="8" s="1"/>
  <c r="M18" i="8"/>
  <c r="M72" i="8"/>
  <c r="M64" i="8"/>
  <c r="R49" i="8" s="1"/>
  <c r="M56" i="8"/>
  <c r="R45" i="8" s="1"/>
  <c r="M24" i="8"/>
  <c r="R31" i="8" s="1"/>
  <c r="M16" i="8"/>
  <c r="M28" i="8"/>
  <c r="R33" i="8" s="1"/>
  <c r="M68" i="8"/>
  <c r="R51" i="8" s="1"/>
  <c r="M66" i="8"/>
  <c r="R50" i="8" s="1"/>
  <c r="M58" i="8"/>
  <c r="R46" i="8" s="1"/>
  <c r="M26" i="8"/>
  <c r="R32" i="8" s="1"/>
  <c r="M50" i="8"/>
  <c r="R43" i="8" s="1"/>
  <c r="M46" i="8"/>
  <c r="R41" i="8" s="1"/>
  <c r="M42" i="8"/>
  <c r="R39" i="8" s="1"/>
  <c r="M38" i="8"/>
  <c r="R37" i="8" s="1"/>
  <c r="M34" i="8"/>
  <c r="R36" i="8" s="1"/>
  <c r="M30" i="8"/>
  <c r="R34" i="8" s="1"/>
  <c r="M60" i="8"/>
  <c r="R47" i="8" s="1"/>
  <c r="M20" i="8"/>
  <c r="R29" i="8" s="1"/>
  <c r="M70" i="8"/>
  <c r="R52" i="8" s="1"/>
  <c r="M62" i="8"/>
  <c r="R48" i="8" s="1"/>
  <c r="M54" i="8"/>
  <c r="M22" i="8"/>
  <c r="R30" i="8" s="1"/>
  <c r="J26" i="8"/>
  <c r="J24" i="8"/>
  <c r="J56" i="8"/>
  <c r="J64" i="8"/>
  <c r="J72" i="8"/>
  <c r="K16" i="8"/>
  <c r="J48" i="8"/>
  <c r="J52" i="8"/>
  <c r="J22" i="8"/>
  <c r="J54" i="8"/>
  <c r="J62" i="8"/>
  <c r="J70" i="8"/>
  <c r="K40" i="4" l="1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N17" i="4" l="1"/>
  <c r="G9" i="2" s="1"/>
  <c r="O17" i="4"/>
  <c r="O20" i="6" l="1"/>
  <c r="N20" i="6"/>
  <c r="L20" i="6"/>
  <c r="K20" i="6"/>
  <c r="I20" i="6"/>
  <c r="H20" i="6"/>
  <c r="O19" i="6"/>
  <c r="N19" i="6"/>
  <c r="L19" i="6"/>
  <c r="K19" i="6"/>
  <c r="I19" i="6"/>
  <c r="H19" i="6"/>
  <c r="O18" i="6"/>
  <c r="N18" i="6"/>
  <c r="L18" i="6"/>
  <c r="K18" i="6"/>
  <c r="I18" i="6"/>
  <c r="H18" i="6"/>
  <c r="O17" i="6"/>
  <c r="N17" i="6"/>
  <c r="L17" i="6"/>
  <c r="K17" i="6"/>
  <c r="I17" i="6"/>
  <c r="H17" i="6"/>
  <c r="O16" i="6"/>
  <c r="N16" i="6"/>
  <c r="L16" i="6"/>
  <c r="K16" i="6"/>
  <c r="I16" i="6"/>
  <c r="H16" i="6"/>
  <c r="O15" i="6"/>
  <c r="N15" i="6"/>
  <c r="L15" i="6"/>
  <c r="K15" i="6"/>
  <c r="I15" i="6"/>
  <c r="H15" i="6"/>
  <c r="O14" i="6"/>
  <c r="N14" i="6"/>
  <c r="L14" i="6"/>
  <c r="K14" i="6"/>
  <c r="I14" i="6"/>
  <c r="H14" i="6"/>
  <c r="O13" i="6"/>
  <c r="N13" i="6"/>
  <c r="L13" i="6"/>
  <c r="K13" i="6"/>
  <c r="I13" i="6"/>
  <c r="H13" i="6"/>
  <c r="L47" i="6" l="1"/>
  <c r="L60" i="6" s="1"/>
  <c r="L46" i="6"/>
  <c r="L59" i="6" s="1"/>
  <c r="L45" i="6"/>
  <c r="L58" i="6" s="1"/>
  <c r="L44" i="6"/>
  <c r="L57" i="6" s="1"/>
  <c r="L43" i="6"/>
  <c r="L56" i="6" s="1"/>
  <c r="L42" i="6"/>
  <c r="L55" i="6" s="1"/>
  <c r="L41" i="6"/>
  <c r="L54" i="6" s="1"/>
  <c r="L40" i="6"/>
  <c r="L53" i="6" s="1"/>
  <c r="I47" i="6"/>
  <c r="I60" i="6" s="1"/>
  <c r="I46" i="6"/>
  <c r="I59" i="6" s="1"/>
  <c r="I45" i="6"/>
  <c r="I58" i="6" s="1"/>
  <c r="I44" i="6"/>
  <c r="I57" i="6" s="1"/>
  <c r="I43" i="6"/>
  <c r="I56" i="6" s="1"/>
  <c r="I42" i="6"/>
  <c r="I55" i="6" s="1"/>
  <c r="I41" i="6"/>
  <c r="I54" i="6" s="1"/>
  <c r="I40" i="6"/>
  <c r="I53" i="6" s="1"/>
  <c r="F41" i="6"/>
  <c r="F54" i="6" s="1"/>
  <c r="F42" i="6"/>
  <c r="F55" i="6" s="1"/>
  <c r="F43" i="6"/>
  <c r="F56" i="6" s="1"/>
  <c r="F44" i="6"/>
  <c r="F57" i="6" s="1"/>
  <c r="F45" i="6"/>
  <c r="F58" i="6" s="1"/>
  <c r="F46" i="6"/>
  <c r="F59" i="6" s="1"/>
  <c r="F47" i="6"/>
  <c r="F60" i="6" s="1"/>
  <c r="F40" i="6"/>
  <c r="F53" i="6" s="1"/>
  <c r="L50" i="3"/>
  <c r="L63" i="3" s="1"/>
  <c r="L49" i="3"/>
  <c r="L62" i="3" s="1"/>
  <c r="L48" i="3"/>
  <c r="L61" i="3" s="1"/>
  <c r="L47" i="3"/>
  <c r="L60" i="3" s="1"/>
  <c r="L46" i="3"/>
  <c r="L59" i="3" s="1"/>
  <c r="L45" i="3"/>
  <c r="L58" i="3" s="1"/>
  <c r="L44" i="3"/>
  <c r="L57" i="3" s="1"/>
  <c r="L43" i="3"/>
  <c r="L56" i="3" s="1"/>
  <c r="I50" i="3"/>
  <c r="I63" i="3" s="1"/>
  <c r="I49" i="3"/>
  <c r="I62" i="3" s="1"/>
  <c r="I48" i="3"/>
  <c r="I61" i="3" s="1"/>
  <c r="I47" i="3"/>
  <c r="I60" i="3" s="1"/>
  <c r="I46" i="3"/>
  <c r="I59" i="3" s="1"/>
  <c r="I45" i="3"/>
  <c r="I58" i="3" s="1"/>
  <c r="I44" i="3"/>
  <c r="I57" i="3" s="1"/>
  <c r="I43" i="3"/>
  <c r="I56" i="3" s="1"/>
  <c r="F44" i="3"/>
  <c r="F57" i="3" s="1"/>
  <c r="F45" i="3"/>
  <c r="F58" i="3" s="1"/>
  <c r="F46" i="3"/>
  <c r="F59" i="3" s="1"/>
  <c r="F47" i="3"/>
  <c r="F60" i="3" s="1"/>
  <c r="F48" i="3"/>
  <c r="F61" i="3" s="1"/>
  <c r="F49" i="3"/>
  <c r="F62" i="3" s="1"/>
  <c r="F50" i="3"/>
  <c r="F63" i="3" s="1"/>
  <c r="F43" i="3"/>
  <c r="F56" i="3" s="1"/>
  <c r="E43" i="3" l="1"/>
  <c r="D43" i="3"/>
  <c r="D56" i="3" s="1"/>
  <c r="C89" i="3" s="1"/>
  <c r="M41" i="6"/>
  <c r="N41" i="6"/>
  <c r="M42" i="6"/>
  <c r="N42" i="6"/>
  <c r="M43" i="6"/>
  <c r="N43" i="6"/>
  <c r="M44" i="6"/>
  <c r="N44" i="6"/>
  <c r="M45" i="6"/>
  <c r="N45" i="6"/>
  <c r="M46" i="6"/>
  <c r="N46" i="6"/>
  <c r="M47" i="6"/>
  <c r="N47" i="6"/>
  <c r="J41" i="6"/>
  <c r="K41" i="6"/>
  <c r="J42" i="6"/>
  <c r="K42" i="6"/>
  <c r="J43" i="6"/>
  <c r="K43" i="6"/>
  <c r="J44" i="6"/>
  <c r="K44" i="6"/>
  <c r="J45" i="6"/>
  <c r="K45" i="6"/>
  <c r="J46" i="6"/>
  <c r="K46" i="6"/>
  <c r="J47" i="6"/>
  <c r="K47" i="6"/>
  <c r="G41" i="6"/>
  <c r="H41" i="6"/>
  <c r="G42" i="6"/>
  <c r="H42" i="6"/>
  <c r="G43" i="6"/>
  <c r="H43" i="6"/>
  <c r="G44" i="6"/>
  <c r="H44" i="6"/>
  <c r="G45" i="6"/>
  <c r="H45" i="6"/>
  <c r="G46" i="6"/>
  <c r="H46" i="6"/>
  <c r="G47" i="6"/>
  <c r="H47" i="6"/>
  <c r="N40" i="6"/>
  <c r="M40" i="6"/>
  <c r="K40" i="6"/>
  <c r="J40" i="6"/>
  <c r="H40" i="6"/>
  <c r="G40" i="6"/>
  <c r="D41" i="6"/>
  <c r="E41" i="6"/>
  <c r="D42" i="6"/>
  <c r="E42" i="6"/>
  <c r="E43" i="6"/>
  <c r="D44" i="6"/>
  <c r="E44" i="6"/>
  <c r="E40" i="6"/>
  <c r="D40" i="6"/>
  <c r="D53" i="6" s="1"/>
  <c r="D44" i="3"/>
  <c r="E44" i="3"/>
  <c r="D45" i="3"/>
  <c r="E45" i="3"/>
  <c r="D46" i="3"/>
  <c r="E46" i="3"/>
  <c r="D47" i="3"/>
  <c r="E47" i="3"/>
  <c r="M44" i="3"/>
  <c r="N44" i="3"/>
  <c r="M45" i="3"/>
  <c r="N45" i="3"/>
  <c r="M46" i="3"/>
  <c r="N46" i="3"/>
  <c r="M47" i="3"/>
  <c r="N47" i="3"/>
  <c r="M48" i="3"/>
  <c r="N48" i="3"/>
  <c r="M49" i="3"/>
  <c r="N49" i="3"/>
  <c r="M50" i="3"/>
  <c r="N50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N43" i="3"/>
  <c r="M43" i="3"/>
  <c r="K43" i="3"/>
  <c r="J43" i="3"/>
  <c r="G43" i="3"/>
  <c r="H43" i="3"/>
  <c r="O21" i="3"/>
  <c r="N21" i="3"/>
  <c r="L21" i="3"/>
  <c r="K21" i="3"/>
  <c r="I21" i="3"/>
  <c r="H21" i="3"/>
  <c r="O20" i="3"/>
  <c r="N20" i="3"/>
  <c r="L20" i="3"/>
  <c r="K20" i="3"/>
  <c r="I20" i="3"/>
  <c r="H20" i="3"/>
  <c r="O19" i="3"/>
  <c r="N19" i="3"/>
  <c r="L19" i="3"/>
  <c r="K19" i="3"/>
  <c r="I19" i="3"/>
  <c r="H19" i="3"/>
  <c r="O18" i="3"/>
  <c r="N18" i="3"/>
  <c r="L18" i="3"/>
  <c r="K18" i="3"/>
  <c r="I18" i="3"/>
  <c r="H18" i="3"/>
  <c r="O17" i="3"/>
  <c r="N17" i="3"/>
  <c r="L17" i="3"/>
  <c r="K17" i="3"/>
  <c r="I17" i="3"/>
  <c r="H17" i="3"/>
  <c r="O16" i="3"/>
  <c r="N16" i="3"/>
  <c r="L16" i="3"/>
  <c r="K16" i="3"/>
  <c r="I16" i="3"/>
  <c r="H16" i="3"/>
  <c r="O15" i="3"/>
  <c r="N15" i="3"/>
  <c r="L15" i="3"/>
  <c r="K15" i="3"/>
  <c r="I15" i="3"/>
  <c r="H15" i="3"/>
  <c r="O14" i="3"/>
  <c r="N14" i="3"/>
  <c r="L14" i="3"/>
  <c r="K14" i="3"/>
  <c r="I14" i="3"/>
  <c r="H14" i="3"/>
  <c r="G59" i="3" l="1"/>
  <c r="G92" i="3" s="1"/>
  <c r="H12" i="2" s="1"/>
  <c r="J60" i="3"/>
  <c r="G101" i="3" s="1"/>
  <c r="H21" i="2" s="1"/>
  <c r="M61" i="3"/>
  <c r="G110" i="3" s="1"/>
  <c r="H30" i="2" s="1"/>
  <c r="G59" i="6"/>
  <c r="G92" i="6" s="1"/>
  <c r="I15" i="2" s="1"/>
  <c r="D54" i="6"/>
  <c r="C87" i="6" s="1"/>
  <c r="G53" i="6"/>
  <c r="G86" i="6" s="1"/>
  <c r="I9" i="2" s="1"/>
  <c r="G63" i="3"/>
  <c r="G96" i="3" s="1"/>
  <c r="H16" i="2" s="1"/>
  <c r="G57" i="3"/>
  <c r="G90" i="3" s="1"/>
  <c r="H10" i="2" s="1"/>
  <c r="J58" i="3"/>
  <c r="G99" i="3" s="1"/>
  <c r="H19" i="2" s="1"/>
  <c r="M59" i="3"/>
  <c r="G108" i="3" s="1"/>
  <c r="H28" i="2" s="1"/>
  <c r="J59" i="3"/>
  <c r="G100" i="3" s="1"/>
  <c r="H20" i="2" s="1"/>
  <c r="J63" i="3"/>
  <c r="G104" i="3" s="1"/>
  <c r="H24" i="2" s="1"/>
  <c r="G61" i="3"/>
  <c r="G94" i="3" s="1"/>
  <c r="H14" i="2" s="1"/>
  <c r="J62" i="3"/>
  <c r="G103" i="3" s="1"/>
  <c r="H23" i="2" s="1"/>
  <c r="M63" i="3"/>
  <c r="G112" i="3" s="1"/>
  <c r="H32" i="2" s="1"/>
  <c r="G60" i="3"/>
  <c r="G93" i="3" s="1"/>
  <c r="H13" i="2" s="1"/>
  <c r="J56" i="3"/>
  <c r="G97" i="3" s="1"/>
  <c r="H17" i="2" s="1"/>
  <c r="G55" i="6"/>
  <c r="G88" i="6" s="1"/>
  <c r="I11" i="2" s="1"/>
  <c r="J53" i="6"/>
  <c r="G94" i="6" s="1"/>
  <c r="I17" i="2" s="1"/>
  <c r="M53" i="6"/>
  <c r="G102" i="6" s="1"/>
  <c r="I25" i="2" s="1"/>
  <c r="G60" i="6"/>
  <c r="G93" i="6" s="1"/>
  <c r="I16" i="2" s="1"/>
  <c r="J58" i="6"/>
  <c r="G99" i="6" s="1"/>
  <c r="I22" i="2" s="1"/>
  <c r="J54" i="6"/>
  <c r="G95" i="6" s="1"/>
  <c r="I18" i="2" s="1"/>
  <c r="M57" i="6"/>
  <c r="G106" i="6" s="1"/>
  <c r="I29" i="2" s="1"/>
  <c r="G58" i="6"/>
  <c r="G91" i="6" s="1"/>
  <c r="I14" i="2" s="1"/>
  <c r="G54" i="6"/>
  <c r="G87" i="6" s="1"/>
  <c r="I10" i="2" s="1"/>
  <c r="J57" i="6"/>
  <c r="G98" i="6" s="1"/>
  <c r="I21" i="2" s="1"/>
  <c r="M60" i="6"/>
  <c r="G109" i="6" s="1"/>
  <c r="I32" i="2" s="1"/>
  <c r="M56" i="6"/>
  <c r="G105" i="6" s="1"/>
  <c r="I28" i="2" s="1"/>
  <c r="G57" i="6"/>
  <c r="G90" i="6" s="1"/>
  <c r="I13" i="2" s="1"/>
  <c r="J60" i="6"/>
  <c r="G101" i="6" s="1"/>
  <c r="I24" i="2" s="1"/>
  <c r="J56" i="6"/>
  <c r="G97" i="6" s="1"/>
  <c r="I20" i="2" s="1"/>
  <c r="M59" i="6"/>
  <c r="G108" i="6" s="1"/>
  <c r="I31" i="2" s="1"/>
  <c r="M55" i="6"/>
  <c r="G104" i="6" s="1"/>
  <c r="I27" i="2" s="1"/>
  <c r="G56" i="6"/>
  <c r="G89" i="6" s="1"/>
  <c r="I12" i="2" s="1"/>
  <c r="J59" i="6"/>
  <c r="G100" i="6" s="1"/>
  <c r="I23" i="2" s="1"/>
  <c r="J55" i="6"/>
  <c r="G96" i="6" s="1"/>
  <c r="I19" i="2" s="1"/>
  <c r="M58" i="6"/>
  <c r="G107" i="6" s="1"/>
  <c r="I30" i="2" s="1"/>
  <c r="M54" i="6"/>
  <c r="G103" i="6" s="1"/>
  <c r="I26" i="2" s="1"/>
  <c r="D59" i="3"/>
  <c r="C92" i="3" s="1"/>
  <c r="M56" i="3"/>
  <c r="G105" i="3" s="1"/>
  <c r="H25" i="2" s="1"/>
  <c r="M57" i="3"/>
  <c r="G106" i="3" s="1"/>
  <c r="H26" i="2" s="1"/>
  <c r="D60" i="3"/>
  <c r="C93" i="3" s="1"/>
  <c r="M62" i="3"/>
  <c r="G111" i="3" s="1"/>
  <c r="H31" i="2" s="1"/>
  <c r="M58" i="3"/>
  <c r="G107" i="3" s="1"/>
  <c r="H27" i="2" s="1"/>
  <c r="G56" i="3"/>
  <c r="G89" i="3" s="1"/>
  <c r="H9" i="2" s="1"/>
  <c r="G62" i="3"/>
  <c r="G95" i="3" s="1"/>
  <c r="H15" i="2" s="1"/>
  <c r="G58" i="3"/>
  <c r="G91" i="3" s="1"/>
  <c r="H11" i="2" s="1"/>
  <c r="J61" i="3"/>
  <c r="G102" i="3" s="1"/>
  <c r="H22" i="2" s="1"/>
  <c r="J57" i="3"/>
  <c r="G98" i="3" s="1"/>
  <c r="H18" i="2" s="1"/>
  <c r="M60" i="3"/>
  <c r="G109" i="3" s="1"/>
  <c r="H29" i="2" s="1"/>
  <c r="D57" i="6"/>
  <c r="C90" i="6" s="1"/>
  <c r="D58" i="3"/>
  <c r="C91" i="3" s="1"/>
  <c r="C89" i="6"/>
  <c r="D57" i="3"/>
  <c r="C90" i="3" s="1"/>
  <c r="D55" i="6"/>
  <c r="C88" i="6" s="1"/>
  <c r="C86" i="6"/>
</calcChain>
</file>

<file path=xl/sharedStrings.xml><?xml version="1.0" encoding="utf-8"?>
<sst xmlns="http://schemas.openxmlformats.org/spreadsheetml/2006/main" count="586" uniqueCount="237">
  <si>
    <t>Date</t>
  </si>
  <si>
    <t>Standards</t>
  </si>
  <si>
    <t>BG, ppm</t>
  </si>
  <si>
    <t>FAN, ppm</t>
  </si>
  <si>
    <t>Mean</t>
  </si>
  <si>
    <t xml:space="preserve">Technician: </t>
  </si>
  <si>
    <t>Sample ID</t>
  </si>
  <si>
    <t>Stdev</t>
  </si>
  <si>
    <t>Load the next sample and repeat the process detailed above.</t>
  </si>
  <si>
    <t>Exitation: 365 nm, Emission: 425nm, Cutoff: 420 nm.</t>
  </si>
  <si>
    <t>215-225 nm</t>
  </si>
  <si>
    <t>Instrument ID: SpectraMax GEMINI XS Fluorometer    Software: SoftMax Pro v5.2</t>
  </si>
  <si>
    <t>ppm</t>
  </si>
  <si>
    <t>A</t>
  </si>
  <si>
    <t>B</t>
  </si>
  <si>
    <t>C</t>
  </si>
  <si>
    <t>D</t>
  </si>
  <si>
    <t>E</t>
  </si>
  <si>
    <t>F</t>
  </si>
  <si>
    <t>G</t>
  </si>
  <si>
    <t>H</t>
  </si>
  <si>
    <t>Sample No.</t>
  </si>
  <si>
    <t>Endpoint; Wavelength: 570 nm</t>
  </si>
  <si>
    <t>Technician:</t>
  </si>
  <si>
    <t xml:space="preserve">Step 1 </t>
  </si>
  <si>
    <t>Standards (Beta-glucan, ppm)</t>
  </si>
  <si>
    <t>Step 2</t>
  </si>
  <si>
    <t>Raw data obtained from SoftMax Pro:</t>
  </si>
  <si>
    <t>Step 3</t>
  </si>
  <si>
    <t>Calibration Standards: wells 1 to 3</t>
  </si>
  <si>
    <t>Unknowns: wells 4 to 6</t>
  </si>
  <si>
    <t>Unknowns: wells 7 to 9</t>
  </si>
  <si>
    <t>Unknowns: wells 10 to 12</t>
  </si>
  <si>
    <t>Step 4</t>
  </si>
  <si>
    <t xml:space="preserve">Into the "Paste Here" cell; copy the data from SoftMax Pro. </t>
  </si>
  <si>
    <t>Step 6</t>
  </si>
  <si>
    <t>* * Make sure to label your title and axes.</t>
  </si>
  <si>
    <t>Place plot here.</t>
  </si>
  <si>
    <t>ppm = mg/ L</t>
  </si>
  <si>
    <t>B-glucan, ppm (as is)</t>
  </si>
  <si>
    <t xml:space="preserve">Correction Factor = </t>
  </si>
  <si>
    <t xml:space="preserve">Calculate % Soluble Protein (as is). </t>
  </si>
  <si>
    <t>Standards (FAN, ppm)</t>
  </si>
  <si>
    <t>Compute the average OD for the three replicate readings obtained from Step 2.</t>
  </si>
  <si>
    <t>Construct a plot of the response values vs. the concentrations of the calibration standards. Fit a linear regression to determine the FAN value for each sample.</t>
  </si>
  <si>
    <t>FAN, ppm (as is)</t>
  </si>
  <si>
    <t>Note plate layout, make any necessary changes.</t>
  </si>
  <si>
    <t>Wavelength: 570 nm</t>
  </si>
  <si>
    <t>Note plate layout:</t>
  </si>
  <si>
    <t xml:space="preserve">Compute the Correction Factor using the following formula: </t>
  </si>
  <si>
    <t xml:space="preserve">Known value of the standard* (0.5% BSA) = </t>
  </si>
  <si>
    <t>Step 1</t>
  </si>
  <si>
    <t>Construct a plot of the response values vs. the concentration of the calibration standards. Fit a linear regression to determine the BG value for each sample.</t>
  </si>
  <si>
    <t xml:space="preserve">Apply linear regression equation to each sample RFU mean (values from step 4) using the following formula: </t>
  </si>
  <si>
    <t>Step 5a</t>
  </si>
  <si>
    <t xml:space="preserve">Apply linear regression equation to each sample OD mean (values from step 4) using the following formula: </t>
  </si>
  <si>
    <t>Small Scale Skalar Method in Microplate Format</t>
  </si>
  <si>
    <t xml:space="preserve">Date: </t>
  </si>
  <si>
    <t xml:space="preserve">Notes: </t>
  </si>
  <si>
    <t xml:space="preserve">Protocol: </t>
  </si>
  <si>
    <t>Make sure there are no bubbles in the wells and read plate at: Exitation: 365 nm, Emission: 425nm, Cutoff: 420 nm.</t>
  </si>
  <si>
    <t>Step 5</t>
  </si>
  <si>
    <t xml:space="preserve">Protocol:  </t>
  </si>
  <si>
    <t>Background correction. Formula = Sample Mean OD (obtained from step 3) - 0 ppm Mean OD (obtained from step 3)</t>
  </si>
  <si>
    <t xml:space="preserve">Plate No: </t>
  </si>
  <si>
    <t>Plate No:</t>
  </si>
  <si>
    <t>Small Scale Assays in Microplate Format</t>
  </si>
  <si>
    <t xml:space="preserve">    BG, ppm = [ OD (from step 4) - Intercept (from step 5) ] ÷ Slope (from step 5)</t>
  </si>
  <si>
    <t>Slope =</t>
  </si>
  <si>
    <t>Intercept =</t>
  </si>
  <si>
    <t>Step 5b</t>
  </si>
  <si>
    <t>Type in the slope and intercept of the regression line.</t>
  </si>
  <si>
    <t>Re-analyze any samples that have a standard deviation greater than 0.00010.</t>
  </si>
  <si>
    <t>Protocol</t>
  </si>
  <si>
    <t xml:space="preserve">Next, add 10 ul of diluted standard or wort in triplicate and mix. To this add 80 ul of ninhydrin solution, seal plate. Mix in orbital shaker for 10 sec. </t>
  </si>
  <si>
    <t xml:space="preserve">Instrument ID: RE-50 Refractometer; </t>
  </si>
  <si>
    <t xml:space="preserve">     * check with QA lab to ensure that the value has not changed.</t>
  </si>
  <si>
    <t xml:space="preserve">Small Scale "as is" </t>
  </si>
  <si>
    <t>Abbreviations</t>
  </si>
  <si>
    <t>ME = Malt Extract</t>
  </si>
  <si>
    <t>RI = Refractive Index</t>
  </si>
  <si>
    <t>BG = Beta-glucan</t>
  </si>
  <si>
    <t>SC = Small Scale Congress Mash (0.1875 g + 1.5 ml water)</t>
  </si>
  <si>
    <t>FS = Full Scale Congress Mash (25 g + 200 ml water)</t>
  </si>
  <si>
    <t>Load 60 ul of thoroughly mixed sample making sure to completely cover the prism. Close lid and measure refractive index</t>
  </si>
  <si>
    <t xml:space="preserve">Carefully rinse prism with MilliQ-water and aspirate the water.  With Kimwipe, remove any traces of residual liquid from the prism. </t>
  </si>
  <si>
    <t xml:space="preserve">Calculate the amount of malt extract in the sample using </t>
  </si>
  <si>
    <t>standard or wort. Cover the plate with plastic lid and shake for 10 sec in Orbital shaker.</t>
  </si>
  <si>
    <t>in triplicate followed by 140 ul of Calcofluor. Shake for 10 sec in Orbital shaker.</t>
  </si>
  <si>
    <t>Remove seal and add 23 ul of KIO3 solution. Mix in orbital shaker for 10 sec. Transfer 100 ul or reacted mixture into a clear flat bottom 96-well plate</t>
  </si>
  <si>
    <t>Read absorbance at 570 nm.</t>
  </si>
  <si>
    <t>Data Summary:  transfer ME data, below, to the "Data" worksheet.</t>
  </si>
  <si>
    <t>by pressing &lt;Measure&gt; on the refractometer.  Once you have recorded the measument (via LabX direct DE/RE), aspirate sample.</t>
  </si>
  <si>
    <t>Compute the average Relative Fluorescence Units for the three replicate readings obtained from Step 2</t>
  </si>
  <si>
    <t>Mean RFU of the three readings per sample (use values from Step 2)</t>
  </si>
  <si>
    <t xml:space="preserve">Reference: </t>
  </si>
  <si>
    <t xml:space="preserve">Schmitt, M.R. a d A.D Budde. Makimg the cut: optioms for making initial evaluations of </t>
  </si>
  <si>
    <t>Background correction.  Formula = Sample Mean RFU (obtained from step 3) - 0 ppm Standard Mean RFU (obtained from step 3)</t>
  </si>
  <si>
    <t>Refractive Index, Malt Extract, Beta-Glucan, Free Amino Nitrogen, and Soluble Protein Assay Calculations Workbook</t>
  </si>
  <si>
    <t>Stdev = Standard Deviation</t>
  </si>
  <si>
    <t>FAN = Free Amino Nitrogen</t>
  </si>
  <si>
    <t>SP = Malt Soluble Protein</t>
  </si>
  <si>
    <t>a.  Highlight cells.</t>
  </si>
  <si>
    <t>Copy the ME mean and standard deviation values (Step 3) into the Data worksheet.</t>
  </si>
  <si>
    <t xml:space="preserve">c.  Go to the Data worksheet and place cursor in the ME "Paste Here" cell. </t>
  </si>
  <si>
    <t>Step 7</t>
  </si>
  <si>
    <t xml:space="preserve">c.  Go to the Data worksheet and place cursor in the BG "Paste Here" cell. </t>
  </si>
  <si>
    <t>Copy the FAN mean and standard deviation values (Step 6) into the Data worksheet.</t>
  </si>
  <si>
    <t>Copy the BG mean and standard deviation values (Step 6) into the Data worksheet.</t>
  </si>
  <si>
    <t xml:space="preserve">c.  Go to the Data worksheet and place cursor in the FAN "Paste Here" cell. </t>
  </si>
  <si>
    <t>Copy the SP mean and standard deviation values (Step 4) into the Data worksheet.</t>
  </si>
  <si>
    <t xml:space="preserve">c.  Go to the Data worksheet and place cursor in the SP "Paste Here" cell. </t>
  </si>
  <si>
    <t>Date:</t>
  </si>
  <si>
    <t xml:space="preserve">    FAN = [ OD mean  - intercept  ] ÷  slope</t>
  </si>
  <si>
    <t>Copy the data from SoftMaxpro Into the "Paste Here" cell.</t>
  </si>
  <si>
    <t>Refractive Index Measurements: duplicate extracts.</t>
  </si>
  <si>
    <t>B-glucan Assay:  duplicate extracts and triplicate readings per sample.</t>
  </si>
  <si>
    <t>FAN Assay: duplicate extracts and triplicate readings per sample.</t>
  </si>
  <si>
    <t>Correction factor = known value of the standard ÷ average corrected absorbance of standard (Step 2).</t>
  </si>
  <si>
    <t>% Soluble Protein = average corrected absorbance (step 2) multiplied by correction factor (Step 3)</t>
  </si>
  <si>
    <t>and click on "Layout" tab, click on "Trendline",</t>
  </si>
  <si>
    <t>click on "Linear Trendline."</t>
  </si>
  <si>
    <t xml:space="preserve">To fit linear regression:  highligth the graph </t>
  </si>
  <si>
    <t>an R5 Refractometer</t>
  </si>
  <si>
    <r>
      <t xml:space="preserve">b.  Right mouse click, select </t>
    </r>
    <r>
      <rPr>
        <i/>
        <sz val="11"/>
        <rFont val="Calibri"/>
        <family val="2"/>
        <scheme val="minor"/>
      </rPr>
      <t>Copy</t>
    </r>
    <r>
      <rPr>
        <sz val="11"/>
        <rFont val="Calibri"/>
        <family val="2"/>
        <scheme val="minor"/>
      </rPr>
      <t>.</t>
    </r>
  </si>
  <si>
    <r>
      <t xml:space="preserve">d.  Right mouse click and select </t>
    </r>
    <r>
      <rPr>
        <i/>
        <sz val="11"/>
        <rFont val="Calibri"/>
        <family val="2"/>
        <scheme val="minor"/>
      </rPr>
      <t>Paste Special &gt; Values &gt; OK.</t>
    </r>
  </si>
  <si>
    <r>
      <t xml:space="preserve">malting quality in barley. </t>
    </r>
    <r>
      <rPr>
        <i/>
        <sz val="11"/>
        <rFont val="Calibri"/>
        <family val="2"/>
        <scheme val="minor"/>
      </rPr>
      <t>J. Am. Soc. Brew. Chem.</t>
    </r>
    <r>
      <rPr>
        <sz val="11"/>
        <rFont val="Calibri"/>
        <family val="2"/>
        <scheme val="minor"/>
      </rPr>
      <t xml:space="preserve"> 68; 183-194. 2010</t>
    </r>
  </si>
  <si>
    <t xml:space="preserve">the following formula:     </t>
  </si>
  <si>
    <t>ME = (RI - 1.33329) * 6154</t>
  </si>
  <si>
    <t>Plot No.</t>
  </si>
  <si>
    <t>Refractive Index, nD</t>
  </si>
  <si>
    <t xml:space="preserve">Type in the RI value starting from Sample 1, into the cell below </t>
  </si>
  <si>
    <t>and calculate the mean and deviation for each sample.</t>
  </si>
  <si>
    <r>
      <rPr>
        <b/>
        <u/>
        <sz val="11"/>
        <rFont val="Calibri"/>
        <family val="2"/>
        <scheme val="minor"/>
      </rPr>
      <t>Dilution Plate</t>
    </r>
    <r>
      <rPr>
        <b/>
        <sz val="11"/>
        <rFont val="Calibri"/>
        <family val="2"/>
        <scheme val="minor"/>
      </rPr>
      <t>: Into a 96-well v-bottom plate transfer 160 ul of H2O+FFD6 solution. Next transfer 32 ul of thoroughly mixed</t>
    </r>
  </si>
  <si>
    <r>
      <rPr>
        <b/>
        <u/>
        <sz val="11"/>
        <rFont val="Calibri"/>
        <family val="2"/>
        <scheme val="minor"/>
      </rPr>
      <t>Reaction Plate</t>
    </r>
    <r>
      <rPr>
        <b/>
        <sz val="11"/>
        <rFont val="Calibri"/>
        <family val="2"/>
        <scheme val="minor"/>
      </rPr>
      <t xml:space="preserve">: Shake the dilution plate and into a 96-well black flat bottom plate, transfer 23 ul of standard or wort </t>
    </r>
  </si>
  <si>
    <r>
      <rPr>
        <b/>
        <u/>
        <sz val="11"/>
        <rFont val="Calibri"/>
        <family val="2"/>
        <scheme val="minor"/>
      </rPr>
      <t>Note:</t>
    </r>
    <r>
      <rPr>
        <b/>
        <sz val="11"/>
        <rFont val="Calibri"/>
        <family val="2"/>
        <scheme val="minor"/>
      </rPr>
      <t xml:space="preserve"> </t>
    </r>
  </si>
  <si>
    <t>RFU Background Removed</t>
  </si>
  <si>
    <t>B-glucan, ppm</t>
  </si>
  <si>
    <t>Sample RFU mean with background correction:</t>
  </si>
  <si>
    <t>Sample OD mean with background correction:</t>
  </si>
  <si>
    <t>OD background removed</t>
  </si>
  <si>
    <r>
      <rPr>
        <b/>
        <u/>
        <sz val="11"/>
        <rFont val="Calibri"/>
        <family val="2"/>
        <scheme val="minor"/>
      </rPr>
      <t>Dilution Plate:</t>
    </r>
    <r>
      <rPr>
        <b/>
        <sz val="11"/>
        <rFont val="Calibri"/>
        <family val="2"/>
        <scheme val="minor"/>
      </rPr>
      <t xml:space="preserve">  Into a 96-well v-bottom plate, transfer 189 ul of H</t>
    </r>
    <r>
      <rPr>
        <b/>
        <vertAlign val="sub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O-Brij solution followed by 11.5 ul of standard or wort. Cover plate and shake.</t>
    </r>
  </si>
  <si>
    <r>
      <rPr>
        <b/>
        <u/>
        <sz val="11"/>
        <rFont val="Calibri"/>
        <family val="2"/>
        <scheme val="minor"/>
      </rPr>
      <t>Reaction Plate:</t>
    </r>
    <r>
      <rPr>
        <b/>
        <sz val="11"/>
        <rFont val="Calibri"/>
        <family val="2"/>
        <scheme val="minor"/>
      </rPr>
      <t xml:space="preserve">  Shake dilution plate and transfer 60 ul of ascorbic acid solution into each well of a  96-well PCR plate.</t>
    </r>
  </si>
  <si>
    <r>
      <t xml:space="preserve">Incubate at </t>
    </r>
    <r>
      <rPr>
        <b/>
        <sz val="11"/>
        <color rgb="FFFF0000"/>
        <rFont val="Calibri"/>
        <family val="2"/>
        <scheme val="minor"/>
      </rPr>
      <t>90˚C for 15 min</t>
    </r>
    <r>
      <rPr>
        <b/>
        <sz val="11"/>
        <rFont val="Calibri"/>
        <family val="2"/>
        <scheme val="minor"/>
      </rPr>
      <t xml:space="preserve"> and cool for </t>
    </r>
    <r>
      <rPr>
        <b/>
        <sz val="11"/>
        <color rgb="FFFF0000"/>
        <rFont val="Calibri"/>
        <family val="2"/>
        <scheme val="minor"/>
      </rPr>
      <t>5 min at 20˚C</t>
    </r>
    <r>
      <rPr>
        <b/>
        <sz val="11"/>
        <rFont val="Calibri"/>
        <family val="2"/>
        <scheme val="minor"/>
      </rPr>
      <t xml:space="preserve"> (Mastercycler).  Remove plate, shake for 10 sec and centrifuge at 1400 rpm for 30 sec. </t>
    </r>
  </si>
  <si>
    <r>
      <t>Instrument ID: Spectramax 340 PC</t>
    </r>
    <r>
      <rPr>
        <b/>
        <vertAlign val="superscript"/>
        <sz val="11"/>
        <rFont val="Calibri"/>
        <family val="2"/>
        <scheme val="minor"/>
      </rPr>
      <t>384</t>
    </r>
    <r>
      <rPr>
        <b/>
        <sz val="11"/>
        <rFont val="Calibri"/>
        <family val="2"/>
        <scheme val="minor"/>
      </rPr>
      <t xml:space="preserve"> Spectrophotometer  Software: SoftMax Pro v5.2</t>
    </r>
  </si>
  <si>
    <t>Wort Soluble Protein Assay: duplicate extracts and duplicate readings per sample.</t>
  </si>
  <si>
    <t>Copy data from NonoDrop file into corresponding cells.</t>
  </si>
  <si>
    <t xml:space="preserve"> 0.5% BSA</t>
  </si>
  <si>
    <t>User Name</t>
  </si>
  <si>
    <t>Date and Time</t>
  </si>
  <si>
    <t>1 (nm)</t>
  </si>
  <si>
    <t>1 (Abs)</t>
  </si>
  <si>
    <t>2 (nm)</t>
  </si>
  <si>
    <t>2 (Abs)</t>
  </si>
  <si>
    <t xml:space="preserve">Paste data here: </t>
  </si>
  <si>
    <t>Blank Solution:</t>
  </si>
  <si>
    <t xml:space="preserve"> 0.5% NaCl</t>
  </si>
  <si>
    <t>Reference Standard:</t>
  </si>
  <si>
    <t xml:space="preserve">Instrument ID: </t>
  </si>
  <si>
    <t>Settings:</t>
  </si>
  <si>
    <t>a.  Autopathlength ON</t>
  </si>
  <si>
    <t>b.  Baseline Correction set to 240 nm</t>
  </si>
  <si>
    <t>c. Additional wavelengths:  215 and 225</t>
  </si>
  <si>
    <r>
      <rPr>
        <b/>
        <u/>
        <sz val="11"/>
        <rFont val="Calibri"/>
        <family val="2"/>
        <scheme val="minor"/>
      </rPr>
      <t>Assay</t>
    </r>
    <r>
      <rPr>
        <b/>
        <sz val="11"/>
        <rFont val="Calibri"/>
        <family val="2"/>
        <scheme val="minor"/>
      </rPr>
      <t>:  Place 2 ul of wort sample onto the pedestal, close the lid and take measurement.</t>
    </r>
  </si>
  <si>
    <t xml:space="preserve"> NanoDrop 2000 -  UV Vis Option</t>
  </si>
  <si>
    <t xml:space="preserve">0.5% BSA mean (average of the four readings) = </t>
  </si>
  <si>
    <t xml:space="preserve">Wipe the pedestal between samples with lint-free tissue paper moitened with MQ water. </t>
  </si>
  <si>
    <t>Also, remove any traces of residual liquid with a dry lint-free tissue paper.</t>
  </si>
  <si>
    <t>ME, %</t>
  </si>
  <si>
    <t>Wort SP, %</t>
  </si>
  <si>
    <t>Congress Mash Extraction</t>
  </si>
  <si>
    <t>Extract No.</t>
  </si>
  <si>
    <t>RI, (Overall)</t>
  </si>
  <si>
    <t>Malt Extract, %</t>
  </si>
  <si>
    <t>RE50</t>
  </si>
  <si>
    <t>R5</t>
  </si>
  <si>
    <t>Corrected SP</t>
  </si>
  <si>
    <t>ME Mean</t>
  </si>
  <si>
    <t>Treatment</t>
  </si>
  <si>
    <t xml:space="preserve">Entry </t>
  </si>
  <si>
    <t xml:space="preserve"> &lt;---Please initial</t>
  </si>
  <si>
    <t>Set #</t>
  </si>
  <si>
    <t>Set 1</t>
  </si>
  <si>
    <t>Set 2</t>
  </si>
  <si>
    <t>Enter Here</t>
  </si>
  <si>
    <t>Enter here</t>
  </si>
  <si>
    <t>21CY Cornell Genetic Gain TB Malting</t>
  </si>
  <si>
    <t>Temperature(°C)</t>
  </si>
  <si>
    <t>Andy</t>
  </si>
  <si>
    <t>BS713-108</t>
  </si>
  <si>
    <t>WinterTP1-2</t>
  </si>
  <si>
    <t>BS813-102</t>
  </si>
  <si>
    <t>BS713-80</t>
  </si>
  <si>
    <t>BS616-61</t>
  </si>
  <si>
    <t>BS812-49</t>
  </si>
  <si>
    <t>BS713-96</t>
  </si>
  <si>
    <t>BS813-110</t>
  </si>
  <si>
    <t>BS710-33</t>
  </si>
  <si>
    <t>BS614-24</t>
  </si>
  <si>
    <t>BS814-133</t>
  </si>
  <si>
    <t>BS911-92</t>
  </si>
  <si>
    <t>BS911-125</t>
  </si>
  <si>
    <t>BS615-42</t>
  </si>
  <si>
    <t>BS811-34</t>
  </si>
  <si>
    <t>BS813-91</t>
  </si>
  <si>
    <t>Tradition Malt Check</t>
  </si>
  <si>
    <t>BS911-63</t>
  </si>
  <si>
    <t>WinterTP1-3</t>
  </si>
  <si>
    <t>BS713-99</t>
  </si>
  <si>
    <t>BS810-8</t>
  </si>
  <si>
    <t>BS813-112</t>
  </si>
  <si>
    <t>BS615-56</t>
  </si>
  <si>
    <t>Endeavor</t>
  </si>
  <si>
    <t>BS712-68</t>
  </si>
  <si>
    <t>BS812-52</t>
  </si>
  <si>
    <t>BS614-34</t>
  </si>
  <si>
    <t>BS812-72</t>
  </si>
  <si>
    <t>BS713-89</t>
  </si>
  <si>
    <t>BS911-71</t>
  </si>
  <si>
    <t>BS813-95</t>
  </si>
  <si>
    <t>BS912-132</t>
  </si>
  <si>
    <t>BS814-138</t>
  </si>
  <si>
    <t>BS710-36</t>
  </si>
  <si>
    <t>BS710-2</t>
  </si>
  <si>
    <t>BS911-60</t>
  </si>
  <si>
    <t>BS710-42</t>
  </si>
  <si>
    <t>BS812-53</t>
  </si>
  <si>
    <t>BS911-89</t>
  </si>
  <si>
    <t>BS713-107</t>
  </si>
  <si>
    <t>BS911-121</t>
  </si>
  <si>
    <t>BS911-74</t>
  </si>
  <si>
    <t>BS812-70</t>
  </si>
  <si>
    <t>BS911-72</t>
  </si>
  <si>
    <t>BS908-31</t>
  </si>
  <si>
    <t>BS713-95</t>
  </si>
  <si>
    <t>BS814-124</t>
  </si>
  <si>
    <t>BS714-128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</si>
</sst>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"/>
    <numFmt numFmtId="166" formatCode="0.0"/>
    <numFmt numFmtId="167" formatCode="0.00000"/>
  </numFmts>
  <fonts count="2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indexed="17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Fill="1" applyAlignment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6" fillId="0" borderId="5" xfId="0" applyFont="1" applyFill="1" applyBorder="1" applyAlignment="1"/>
    <xf numFmtId="0" fontId="7" fillId="0" borderId="0" xfId="0" applyFont="1" applyFill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5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13" xfId="0" applyFont="1" applyFill="1" applyBorder="1" applyAlignment="1">
      <alignment horizontal="center"/>
    </xf>
    <xf numFmtId="0" fontId="7" fillId="0" borderId="0" xfId="0" applyFont="1" applyFill="1"/>
    <xf numFmtId="0" fontId="7" fillId="0" borderId="9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164" fontId="7" fillId="0" borderId="24" xfId="0" applyNumberFormat="1" applyFont="1" applyFill="1" applyBorder="1" applyAlignment="1">
      <alignment horizontal="center"/>
    </xf>
    <xf numFmtId="166" fontId="7" fillId="0" borderId="0" xfId="0" applyNumberFormat="1" applyFont="1" applyFill="1" applyAlignment="1">
      <alignment horizontal="center"/>
    </xf>
    <xf numFmtId="164" fontId="7" fillId="0" borderId="33" xfId="0" applyNumberFormat="1" applyFont="1" applyFill="1" applyBorder="1" applyAlignment="1">
      <alignment horizontal="center"/>
    </xf>
    <xf numFmtId="0" fontId="7" fillId="0" borderId="7" xfId="0" applyFont="1" applyFill="1" applyBorder="1"/>
    <xf numFmtId="0" fontId="7" fillId="0" borderId="22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7" fillId="0" borderId="2" xfId="0" applyFont="1" applyFill="1" applyBorder="1"/>
    <xf numFmtId="164" fontId="7" fillId="0" borderId="23" xfId="0" applyNumberFormat="1" applyFont="1" applyFill="1" applyBorder="1" applyAlignment="1">
      <alignment horizontal="center"/>
    </xf>
    <xf numFmtId="164" fontId="7" fillId="0" borderId="32" xfId="0" applyNumberFormat="1" applyFont="1" applyFill="1" applyBorder="1" applyAlignment="1">
      <alignment horizontal="center"/>
    </xf>
    <xf numFmtId="0" fontId="10" fillId="0" borderId="0" xfId="0" applyFon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0" xfId="0" applyFont="1" applyAlignment="1"/>
    <xf numFmtId="0" fontId="12" fillId="0" borderId="0" xfId="0" applyFont="1"/>
    <xf numFmtId="0" fontId="6" fillId="0" borderId="0" xfId="0" applyFont="1" applyBorder="1" applyAlignment="1"/>
    <xf numFmtId="0" fontId="6" fillId="0" borderId="0" xfId="0" applyFont="1" applyBorder="1"/>
    <xf numFmtId="0" fontId="7" fillId="0" borderId="0" xfId="0" applyFont="1" applyBorder="1"/>
    <xf numFmtId="0" fontId="6" fillId="0" borderId="9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/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1" fontId="7" fillId="0" borderId="12" xfId="0" applyNumberFormat="1" applyFont="1" applyFill="1" applyBorder="1" applyAlignment="1">
      <alignment horizontal="center"/>
    </xf>
    <xf numFmtId="1" fontId="7" fillId="0" borderId="13" xfId="0" applyNumberFormat="1" applyFont="1" applyFill="1" applyBorder="1" applyAlignment="1">
      <alignment horizontal="center"/>
    </xf>
    <xf numFmtId="1" fontId="7" fillId="0" borderId="14" xfId="0" applyNumberFormat="1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" fontId="7" fillId="0" borderId="23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1" fontId="7" fillId="0" borderId="17" xfId="0" applyNumberFormat="1" applyFont="1" applyFill="1" applyBorder="1" applyAlignment="1">
      <alignment horizontal="center"/>
    </xf>
    <xf numFmtId="1" fontId="7" fillId="0" borderId="18" xfId="0" applyNumberFormat="1" applyFont="1" applyFill="1" applyBorder="1" applyAlignment="1">
      <alignment horizontal="center"/>
    </xf>
    <xf numFmtId="1" fontId="7" fillId="0" borderId="19" xfId="0" applyNumberFormat="1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1" fontId="7" fillId="0" borderId="22" xfId="0" applyNumberFormat="1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2" fontId="7" fillId="0" borderId="17" xfId="0" applyNumberFormat="1" applyFont="1" applyFill="1" applyBorder="1" applyAlignment="1">
      <alignment horizontal="center"/>
    </xf>
    <xf numFmtId="2" fontId="7" fillId="0" borderId="18" xfId="0" applyNumberFormat="1" applyFont="1" applyFill="1" applyBorder="1" applyAlignment="1">
      <alignment horizontal="center"/>
    </xf>
    <xf numFmtId="2" fontId="7" fillId="0" borderId="19" xfId="0" applyNumberFormat="1" applyFont="1" applyFill="1" applyBorder="1" applyAlignment="1">
      <alignment horizontal="center"/>
    </xf>
    <xf numFmtId="2" fontId="7" fillId="0" borderId="22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2" fontId="7" fillId="0" borderId="23" xfId="0" applyNumberFormat="1" applyFont="1" applyFill="1" applyBorder="1" applyAlignment="1">
      <alignment horizontal="center"/>
    </xf>
    <xf numFmtId="0" fontId="6" fillId="0" borderId="25" xfId="0" applyFont="1" applyFill="1" applyBorder="1" applyAlignment="1">
      <alignment horizontal="center"/>
    </xf>
    <xf numFmtId="2" fontId="7" fillId="0" borderId="26" xfId="0" applyNumberFormat="1" applyFont="1" applyFill="1" applyBorder="1" applyAlignment="1">
      <alignment horizontal="center"/>
    </xf>
    <xf numFmtId="2" fontId="7" fillId="0" borderId="9" xfId="0" applyNumberFormat="1" applyFont="1" applyFill="1" applyBorder="1" applyAlignment="1">
      <alignment horizontal="center"/>
    </xf>
    <xf numFmtId="2" fontId="7" fillId="0" borderId="27" xfId="0" applyNumberFormat="1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13" fillId="0" borderId="0" xfId="0" applyFont="1" applyFill="1"/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" fontId="7" fillId="0" borderId="4" xfId="0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1" fontId="7" fillId="0" borderId="8" xfId="0" applyNumberFormat="1" applyFont="1" applyFill="1" applyBorder="1" applyAlignment="1">
      <alignment horizontal="center"/>
    </xf>
    <xf numFmtId="1" fontId="7" fillId="0" borderId="32" xfId="0" applyNumberFormat="1" applyFont="1" applyFill="1" applyBorder="1" applyAlignment="1">
      <alignment horizontal="center"/>
    </xf>
    <xf numFmtId="1" fontId="7" fillId="0" borderId="33" xfId="0" applyNumberFormat="1" applyFont="1" applyFill="1" applyBorder="1" applyAlignment="1">
      <alignment horizontal="center"/>
    </xf>
    <xf numFmtId="1" fontId="7" fillId="0" borderId="3" xfId="0" applyNumberFormat="1" applyFont="1" applyFill="1" applyBorder="1" applyAlignment="1">
      <alignment horizontal="center"/>
    </xf>
    <xf numFmtId="1" fontId="7" fillId="0" borderId="24" xfId="0" applyNumberFormat="1" applyFont="1" applyFill="1" applyBorder="1" applyAlignment="1">
      <alignment horizontal="center"/>
    </xf>
    <xf numFmtId="1" fontId="7" fillId="0" borderId="34" xfId="0" applyNumberFormat="1" applyFont="1" applyFill="1" applyBorder="1" applyAlignment="1">
      <alignment horizontal="center"/>
    </xf>
    <xf numFmtId="1" fontId="7" fillId="0" borderId="20" xfId="0" applyNumberFormat="1" applyFont="1" applyFill="1" applyBorder="1" applyAlignment="1">
      <alignment horizontal="center"/>
    </xf>
    <xf numFmtId="2" fontId="7" fillId="0" borderId="0" xfId="0" applyNumberFormat="1" applyFont="1"/>
    <xf numFmtId="1" fontId="7" fillId="0" borderId="35" xfId="0" applyNumberFormat="1" applyFont="1" applyFill="1" applyBorder="1" applyAlignment="1">
      <alignment horizontal="center"/>
    </xf>
    <xf numFmtId="1" fontId="7" fillId="0" borderId="9" xfId="0" applyNumberFormat="1" applyFont="1" applyFill="1" applyBorder="1" applyAlignment="1">
      <alignment horizontal="center"/>
    </xf>
    <xf numFmtId="1" fontId="7" fillId="0" borderId="26" xfId="0" applyNumberFormat="1" applyFont="1" applyFill="1" applyBorder="1" applyAlignment="1">
      <alignment horizontal="center"/>
    </xf>
    <xf numFmtId="1" fontId="7" fillId="0" borderId="27" xfId="0" applyNumberFormat="1" applyFont="1" applyFill="1" applyBorder="1" applyAlignment="1">
      <alignment horizontal="center"/>
    </xf>
    <xf numFmtId="1" fontId="7" fillId="0" borderId="28" xfId="0" applyNumberFormat="1" applyFont="1" applyFill="1" applyBorder="1" applyAlignment="1">
      <alignment horizontal="center"/>
    </xf>
    <xf numFmtId="1" fontId="7" fillId="0" borderId="0" xfId="0" applyNumberFormat="1" applyFont="1"/>
    <xf numFmtId="1" fontId="6" fillId="0" borderId="0" xfId="0" applyNumberFormat="1" applyFont="1"/>
    <xf numFmtId="0" fontId="7" fillId="0" borderId="22" xfId="0" applyFont="1" applyFill="1" applyBorder="1"/>
    <xf numFmtId="0" fontId="6" fillId="0" borderId="0" xfId="0" applyFont="1" applyFill="1" applyBorder="1"/>
    <xf numFmtId="0" fontId="7" fillId="0" borderId="22" xfId="0" applyFont="1" applyBorder="1"/>
    <xf numFmtId="0" fontId="7" fillId="0" borderId="39" xfId="0" applyFont="1" applyFill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/>
    <xf numFmtId="1" fontId="7" fillId="0" borderId="0" xfId="0" applyNumberFormat="1" applyFont="1" applyFill="1"/>
    <xf numFmtId="2" fontId="7" fillId="0" borderId="0" xfId="0" applyNumberFormat="1" applyFont="1" applyFill="1"/>
    <xf numFmtId="0" fontId="7" fillId="0" borderId="8" xfId="0" applyFont="1" applyFill="1" applyBorder="1"/>
    <xf numFmtId="0" fontId="7" fillId="0" borderId="1" xfId="0" applyFont="1" applyFill="1" applyBorder="1"/>
    <xf numFmtId="0" fontId="6" fillId="0" borderId="0" xfId="0" applyFont="1" applyBorder="1" applyAlignment="1">
      <alignment horizontal="left"/>
    </xf>
    <xf numFmtId="1" fontId="7" fillId="0" borderId="0" xfId="0" applyNumberFormat="1" applyFont="1" applyBorder="1"/>
    <xf numFmtId="0" fontId="6" fillId="0" borderId="5" xfId="0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/>
    <xf numFmtId="0" fontId="7" fillId="0" borderId="0" xfId="0" applyFont="1" applyBorder="1" applyAlignment="1">
      <alignment horizontal="center"/>
    </xf>
    <xf numFmtId="166" fontId="7" fillId="0" borderId="0" xfId="0" applyNumberFormat="1" applyFont="1" applyBorder="1" applyAlignment="1">
      <alignment horizontal="center"/>
    </xf>
    <xf numFmtId="166" fontId="7" fillId="0" borderId="0" xfId="0" applyNumberFormat="1" applyFont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0" fontId="6" fillId="2" borderId="17" xfId="0" applyFont="1" applyFill="1" applyBorder="1"/>
    <xf numFmtId="2" fontId="6" fillId="2" borderId="18" xfId="0" applyNumberFormat="1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1" fontId="6" fillId="2" borderId="22" xfId="0" applyNumberFormat="1" applyFont="1" applyFill="1" applyBorder="1" applyAlignment="1">
      <alignment horizontal="center"/>
    </xf>
    <xf numFmtId="1" fontId="7" fillId="2" borderId="0" xfId="0" applyNumberFormat="1" applyFont="1" applyFill="1" applyBorder="1" applyAlignment="1">
      <alignment horizontal="center"/>
    </xf>
    <xf numFmtId="1" fontId="7" fillId="2" borderId="23" xfId="0" applyNumberFormat="1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2" fontId="6" fillId="2" borderId="22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1" fontId="7" fillId="2" borderId="32" xfId="0" applyNumberFormat="1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165" fontId="7" fillId="2" borderId="0" xfId="0" applyNumberFormat="1" applyFont="1" applyFill="1" applyBorder="1" applyAlignment="1">
      <alignment horizontal="center"/>
    </xf>
    <xf numFmtId="165" fontId="7" fillId="2" borderId="23" xfId="0" applyNumberFormat="1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5" fontId="7" fillId="2" borderId="32" xfId="0" applyNumberFormat="1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left"/>
    </xf>
    <xf numFmtId="0" fontId="5" fillId="2" borderId="19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4" fillId="0" borderId="0" xfId="0" applyFont="1" applyFill="1" applyBorder="1" applyAlignment="1"/>
    <xf numFmtId="164" fontId="7" fillId="2" borderId="0" xfId="0" applyNumberFormat="1" applyFont="1" applyFill="1" applyBorder="1" applyAlignment="1">
      <alignment horizontal="center"/>
    </xf>
    <xf numFmtId="164" fontId="7" fillId="2" borderId="23" xfId="0" applyNumberFormat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164" fontId="7" fillId="2" borderId="32" xfId="0" applyNumberFormat="1" applyFont="1" applyFill="1" applyBorder="1" applyAlignment="1">
      <alignment horizontal="center"/>
    </xf>
    <xf numFmtId="164" fontId="7" fillId="0" borderId="4" xfId="0" applyNumberFormat="1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164" fontId="7" fillId="0" borderId="8" xfId="0" applyNumberFormat="1" applyFont="1" applyFill="1" applyBorder="1" applyAlignment="1">
      <alignment horizontal="center"/>
    </xf>
    <xf numFmtId="164" fontId="7" fillId="0" borderId="3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/>
    </xf>
    <xf numFmtId="164" fontId="7" fillId="0" borderId="34" xfId="0" applyNumberFormat="1" applyFont="1" applyFill="1" applyBorder="1" applyAlignment="1">
      <alignment horizontal="center"/>
    </xf>
    <xf numFmtId="164" fontId="7" fillId="0" borderId="18" xfId="0" applyNumberFormat="1" applyFont="1" applyFill="1" applyBorder="1" applyAlignment="1">
      <alignment horizontal="center"/>
    </xf>
    <xf numFmtId="164" fontId="7" fillId="0" borderId="17" xfId="0" applyNumberFormat="1" applyFont="1" applyFill="1" applyBorder="1" applyAlignment="1">
      <alignment horizontal="center"/>
    </xf>
    <xf numFmtId="164" fontId="7" fillId="0" borderId="19" xfId="0" applyNumberFormat="1" applyFont="1" applyFill="1" applyBorder="1" applyAlignment="1">
      <alignment horizontal="center"/>
    </xf>
    <xf numFmtId="164" fontId="7" fillId="0" borderId="20" xfId="0" applyNumberFormat="1" applyFont="1" applyFill="1" applyBorder="1" applyAlignment="1">
      <alignment horizontal="center"/>
    </xf>
    <xf numFmtId="164" fontId="7" fillId="0" borderId="35" xfId="0" applyNumberFormat="1" applyFont="1" applyFill="1" applyBorder="1" applyAlignment="1">
      <alignment horizontal="center"/>
    </xf>
    <xf numFmtId="164" fontId="7" fillId="0" borderId="9" xfId="0" applyNumberFormat="1" applyFont="1" applyFill="1" applyBorder="1" applyAlignment="1">
      <alignment horizontal="center"/>
    </xf>
    <xf numFmtId="164" fontId="7" fillId="0" borderId="26" xfId="0" applyNumberFormat="1" applyFont="1" applyFill="1" applyBorder="1" applyAlignment="1">
      <alignment horizontal="center"/>
    </xf>
    <xf numFmtId="164" fontId="7" fillId="0" borderId="27" xfId="0" applyNumberFormat="1" applyFont="1" applyFill="1" applyBorder="1" applyAlignment="1">
      <alignment horizontal="center"/>
    </xf>
    <xf numFmtId="164" fontId="7" fillId="0" borderId="28" xfId="0" applyNumberFormat="1" applyFont="1" applyFill="1" applyBorder="1" applyAlignment="1">
      <alignment horizontal="center"/>
    </xf>
    <xf numFmtId="165" fontId="7" fillId="0" borderId="39" xfId="0" applyNumberFormat="1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vertical="center"/>
    </xf>
    <xf numFmtId="0" fontId="10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Fill="1" applyBorder="1" applyAlignment="1">
      <alignment horizontal="left"/>
    </xf>
    <xf numFmtId="166" fontId="7" fillId="0" borderId="39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164" fontId="7" fillId="0" borderId="39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/>
    </xf>
    <xf numFmtId="0" fontId="18" fillId="0" borderId="0" xfId="0" applyFont="1"/>
    <xf numFmtId="0" fontId="7" fillId="0" borderId="1" xfId="0" applyFont="1" applyBorder="1" applyAlignment="1">
      <alignment horizontal="center"/>
    </xf>
    <xf numFmtId="0" fontId="19" fillId="0" borderId="0" xfId="0" applyFont="1"/>
    <xf numFmtId="0" fontId="6" fillId="0" borderId="9" xfId="0" applyFont="1" applyBorder="1" applyAlignment="1">
      <alignment horizontal="center" vertical="center" wrapText="1"/>
    </xf>
    <xf numFmtId="167" fontId="7" fillId="0" borderId="0" xfId="0" applyNumberFormat="1" applyFont="1" applyFill="1" applyBorder="1"/>
    <xf numFmtId="1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6" fillId="2" borderId="7" xfId="0" applyFont="1" applyFill="1" applyBorder="1" applyAlignment="1">
      <alignment horizontal="center"/>
    </xf>
    <xf numFmtId="0" fontId="7" fillId="0" borderId="40" xfId="0" applyFont="1" applyFill="1" applyBorder="1"/>
    <xf numFmtId="0" fontId="7" fillId="0" borderId="23" xfId="0" applyFont="1" applyFill="1" applyBorder="1"/>
    <xf numFmtId="0" fontId="7" fillId="0" borderId="23" xfId="0" applyFont="1" applyBorder="1"/>
    <xf numFmtId="0" fontId="7" fillId="0" borderId="32" xfId="0" applyFont="1" applyFill="1" applyBorder="1"/>
    <xf numFmtId="167" fontId="7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/>
    <xf numFmtId="0" fontId="6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1" fillId="0" borderId="0" xfId="0" applyFont="1" applyFill="1"/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2" fontId="7" fillId="0" borderId="0" xfId="0" applyNumberFormat="1" applyFont="1" applyFill="1" applyBorder="1" applyAlignment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center" vertical="center" wrapText="1"/>
    </xf>
    <xf numFmtId="1" fontId="7" fillId="0" borderId="0" xfId="0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2" fontId="7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9" fillId="0" borderId="0" xfId="0" applyFont="1" applyFill="1"/>
    <xf numFmtId="0" fontId="7" fillId="0" borderId="1" xfId="0" applyFont="1" applyFill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166" fontId="7" fillId="0" borderId="0" xfId="0" applyNumberFormat="1" applyFont="1"/>
    <xf numFmtId="1" fontId="7" fillId="0" borderId="0" xfId="0" applyNumberFormat="1" applyFont="1" applyAlignment="1">
      <alignment horizontal="center"/>
    </xf>
    <xf numFmtId="14" fontId="7" fillId="3" borderId="1" xfId="0" applyNumberFormat="1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2" borderId="22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20" fillId="0" borderId="0" xfId="0" applyFont="1"/>
    <xf numFmtId="0" fontId="6" fillId="0" borderId="9" xfId="0" applyFont="1" applyFill="1" applyBorder="1" applyAlignment="1">
      <alignment horizontal="center" vertical="center"/>
    </xf>
    <xf numFmtId="0" fontId="6" fillId="0" borderId="5" xfId="0" applyFont="1" applyBorder="1"/>
    <xf numFmtId="0" fontId="21" fillId="0" borderId="0" xfId="0" applyFont="1"/>
    <xf numFmtId="14" fontId="7" fillId="0" borderId="1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1" fontId="7" fillId="0" borderId="8" xfId="0" applyNumberFormat="1" applyFont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/>
    <xf numFmtId="0" fontId="6" fillId="0" borderId="37" xfId="0" applyFont="1" applyBorder="1"/>
    <xf numFmtId="1" fontId="7" fillId="4" borderId="27" xfId="0" applyNumberFormat="1" applyFont="1" applyFill="1" applyBorder="1" applyAlignment="1">
      <alignment horizontal="center"/>
    </xf>
    <xf numFmtId="1" fontId="7" fillId="4" borderId="0" xfId="0" applyNumberFormat="1" applyFont="1" applyFill="1" applyBorder="1" applyAlignment="1">
      <alignment horizontal="center"/>
    </xf>
    <xf numFmtId="1" fontId="7" fillId="4" borderId="18" xfId="0" applyNumberFormat="1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center"/>
    </xf>
    <xf numFmtId="1" fontId="7" fillId="4" borderId="22" xfId="0" applyNumberFormat="1" applyFont="1" applyFill="1" applyBorder="1" applyAlignment="1">
      <alignment horizontal="center"/>
    </xf>
    <xf numFmtId="1" fontId="7" fillId="4" borderId="9" xfId="0" applyNumberFormat="1" applyFont="1" applyFill="1" applyBorder="1" applyAlignment="1">
      <alignment horizontal="center"/>
    </xf>
    <xf numFmtId="164" fontId="7" fillId="4" borderId="18" xfId="0" applyNumberFormat="1" applyFont="1" applyFill="1" applyBorder="1" applyAlignment="1">
      <alignment horizontal="center"/>
    </xf>
    <xf numFmtId="164" fontId="7" fillId="4" borderId="0" xfId="0" applyNumberFormat="1" applyFont="1" applyFill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7" fillId="0" borderId="45" xfId="0" applyFont="1" applyBorder="1"/>
    <xf numFmtId="0" fontId="0" fillId="0" borderId="45" xfId="0" applyBorder="1"/>
    <xf numFmtId="0" fontId="6" fillId="0" borderId="46" xfId="0" applyFont="1" applyBorder="1" applyAlignment="1">
      <alignment horizontal="center"/>
    </xf>
    <xf numFmtId="0" fontId="7" fillId="0" borderId="46" xfId="0" applyFont="1" applyBorder="1"/>
    <xf numFmtId="0" fontId="0" fillId="0" borderId="46" xfId="0" applyBorder="1"/>
    <xf numFmtId="0" fontId="0" fillId="0" borderId="2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4" fontId="7" fillId="0" borderId="0" xfId="0" applyNumberFormat="1" applyFont="1"/>
    <xf numFmtId="0" fontId="6" fillId="0" borderId="0" xfId="0" applyFont="1" applyFill="1" applyBorder="1" applyAlignment="1">
      <alignment horizontal="center"/>
    </xf>
    <xf numFmtId="167" fontId="22" fillId="0" borderId="0" xfId="0" applyNumberFormat="1" applyFont="1" applyFill="1" applyBorder="1" applyAlignment="1">
      <alignment horizontal="center"/>
    </xf>
    <xf numFmtId="14" fontId="7" fillId="0" borderId="1" xfId="0" applyNumberFormat="1" applyFont="1" applyBorder="1"/>
    <xf numFmtId="14" fontId="7" fillId="0" borderId="8" xfId="0" applyNumberFormat="1" applyFont="1" applyBorder="1"/>
    <xf numFmtId="0" fontId="6" fillId="0" borderId="18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6" fillId="0" borderId="18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center" vertical="center" wrapText="1"/>
    </xf>
    <xf numFmtId="0" fontId="7" fillId="0" borderId="37" xfId="0" applyFont="1" applyFill="1" applyBorder="1" applyAlignment="1">
      <alignment horizontal="center" vertical="center" wrapText="1"/>
    </xf>
    <xf numFmtId="0" fontId="7" fillId="0" borderId="4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/>
    </xf>
    <xf numFmtId="0" fontId="6" fillId="0" borderId="37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/>
    </xf>
    <xf numFmtId="0" fontId="7" fillId="0" borderId="38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2" borderId="2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Fill="1" applyAlignment="1">
      <alignment horizontal="right"/>
    </xf>
    <xf numFmtId="0" fontId="6" fillId="0" borderId="24" xfId="0" applyFont="1" applyFill="1" applyBorder="1" applyAlignment="1">
      <alignment horizontal="right"/>
    </xf>
    <xf numFmtId="0" fontId="6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166" fontId="0" fillId="0" borderId="0" xfId="0" applyNumberFormat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BG Standard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8018093327976565"/>
                  <c:y val="-0.1718449434535142"/>
                </c:manualLayout>
              </c:layout>
              <c:numFmt formatCode="General" sourceLinked="0"/>
            </c:trendlineLbl>
          </c:trendline>
          <c:xVal>
            <c:numRef>
              <c:f>'BG, Plate 1'!$C$56:$C$60</c:f>
              <c:numCache>
                <c:formatCode>0</c:formatCode>
                <c:ptCount val="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</c:numCache>
            </c:numRef>
          </c:xVal>
          <c:yVal>
            <c:numRef>
              <c:f>'BG, Plate 1'!$D$56:$D$60</c:f>
              <c:numCache>
                <c:formatCode>0</c:formatCode>
                <c:ptCount val="5"/>
                <c:pt idx="0">
                  <c:v>0</c:v>
                </c:pt>
                <c:pt idx="1">
                  <c:v>4991.7653333333292</c:v>
                </c:pt>
                <c:pt idx="2">
                  <c:v>12251.779999999999</c:v>
                </c:pt>
                <c:pt idx="3">
                  <c:v>20037.08833333334</c:v>
                </c:pt>
                <c:pt idx="4">
                  <c:v>28726.374999999993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10-4F08-8B97-F8BA1827B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97824"/>
        <c:axId val="94799744"/>
      </c:scatterChart>
      <c:valAx>
        <c:axId val="9479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ppm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4799744"/>
        <c:crosses val="autoZero"/>
        <c:crossBetween val="midCat"/>
      </c:valAx>
      <c:valAx>
        <c:axId val="94799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RFU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47978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987350962162037"/>
          <c:y val="0.42465990515421093"/>
          <c:w val="0.23259353518226192"/>
          <c:h val="0.17471420545254876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BG Standard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5190961402798382"/>
                  <c:y val="-0.3735906172127571"/>
                </c:manualLayout>
              </c:layout>
              <c:numFmt formatCode="General" sourceLinked="0"/>
            </c:trendlineLbl>
          </c:trendline>
          <c:xVal>
            <c:numRef>
              <c:f>'BG, Plate 2'!$C$56:$C$60</c:f>
              <c:numCache>
                <c:formatCode>0</c:formatCode>
                <c:ptCount val="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</c:numCache>
            </c:numRef>
          </c:xVal>
          <c:yVal>
            <c:numRef>
              <c:f>'BG, Plate 2'!$D$56:$D$60</c:f>
              <c:numCache>
                <c:formatCode>0</c:formatCode>
                <c:ptCount val="5"/>
                <c:pt idx="0">
                  <c:v>0</c:v>
                </c:pt>
                <c:pt idx="1">
                  <c:v>4629.9089999999924</c:v>
                </c:pt>
                <c:pt idx="2">
                  <c:v>11384.608333333323</c:v>
                </c:pt>
                <c:pt idx="3">
                  <c:v>19356.626333333326</c:v>
                </c:pt>
                <c:pt idx="4">
                  <c:v>27576.32933333332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D4-438D-A03C-BF3D5EB34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97824"/>
        <c:axId val="94799744"/>
      </c:scatterChart>
      <c:valAx>
        <c:axId val="9479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ppm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4799744"/>
        <c:crosses val="autoZero"/>
        <c:crossBetween val="midCat"/>
      </c:valAx>
      <c:valAx>
        <c:axId val="94799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RFU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47978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48954797523656"/>
          <c:y val="0.43915266429026001"/>
          <c:w val="0.23259353518226192"/>
          <c:h val="0.17471420545254876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FAN Standard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6410504664146592"/>
                  <c:y val="-0.56525239799570504"/>
                </c:manualLayout>
              </c:layout>
              <c:numFmt formatCode="General" sourceLinked="0"/>
            </c:trendlineLbl>
          </c:trendline>
          <c:xVal>
            <c:numRef>
              <c:f>'FAN, Plate 1'!$C$53:$C$57</c:f>
              <c:numCache>
                <c:formatCode>0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xVal>
          <c:yVal>
            <c:numRef>
              <c:f>'FAN, Plate 1'!$D$53:$D$57</c:f>
              <c:numCache>
                <c:formatCode>0.000</c:formatCode>
                <c:ptCount val="5"/>
                <c:pt idx="0">
                  <c:v>0</c:v>
                </c:pt>
                <c:pt idx="1">
                  <c:v>8.5200000000000012E-2</c:v>
                </c:pt>
                <c:pt idx="2">
                  <c:v>0.1603</c:v>
                </c:pt>
                <c:pt idx="4">
                  <c:v>0.35393333333333332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49-4172-9B05-51FBB8686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768"/>
        <c:axId val="95155328"/>
      </c:scatterChart>
      <c:valAx>
        <c:axId val="9513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ppm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5155328"/>
        <c:crosses val="autoZero"/>
        <c:crossBetween val="midCat"/>
      </c:valAx>
      <c:valAx>
        <c:axId val="95155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OD 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51367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FAN Standard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6410504664146592"/>
                  <c:y val="-0.56525239799570504"/>
                </c:manualLayout>
              </c:layout>
              <c:numFmt formatCode="General" sourceLinked="0"/>
            </c:trendlineLbl>
          </c:trendline>
          <c:xVal>
            <c:numRef>
              <c:f>'FAN, Plate 2'!$C$53:$C$57</c:f>
              <c:numCache>
                <c:formatCode>0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xVal>
          <c:yVal>
            <c:numRef>
              <c:f>'FAN, Plate 2'!$D$53:$D$57</c:f>
              <c:numCache>
                <c:formatCode>0.000</c:formatCode>
                <c:ptCount val="5"/>
                <c:pt idx="0">
                  <c:v>0</c:v>
                </c:pt>
                <c:pt idx="1">
                  <c:v>8.3166666666666667E-2</c:v>
                </c:pt>
                <c:pt idx="2">
                  <c:v>0.1772</c:v>
                </c:pt>
                <c:pt idx="3">
                  <c:v>0.26683333333333331</c:v>
                </c:pt>
                <c:pt idx="4">
                  <c:v>0.34833333333333338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25-4B8F-8FD4-B8D2F13C7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768"/>
        <c:axId val="95155328"/>
      </c:scatterChart>
      <c:valAx>
        <c:axId val="9513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ppm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5155328"/>
        <c:crosses val="autoZero"/>
        <c:crossBetween val="midCat"/>
      </c:valAx>
      <c:valAx>
        <c:axId val="95155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OD 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51367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66</xdr:row>
      <xdr:rowOff>47626</xdr:rowOff>
    </xdr:from>
    <xdr:to>
      <xdr:col>7</xdr:col>
      <xdr:colOff>628651</xdr:colOff>
      <xdr:row>79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66</xdr:row>
      <xdr:rowOff>47626</xdr:rowOff>
    </xdr:from>
    <xdr:to>
      <xdr:col>7</xdr:col>
      <xdr:colOff>628651</xdr:colOff>
      <xdr:row>79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63</xdr:row>
      <xdr:rowOff>57150</xdr:rowOff>
    </xdr:from>
    <xdr:to>
      <xdr:col>7</xdr:col>
      <xdr:colOff>647700</xdr:colOff>
      <xdr:row>76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63</xdr:row>
      <xdr:rowOff>57150</xdr:rowOff>
    </xdr:from>
    <xdr:to>
      <xdr:col>7</xdr:col>
      <xdr:colOff>647700</xdr:colOff>
      <xdr:row>76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topLeftCell="D23" zoomScaleNormal="100" workbookViewId="0">
      <selection activeCell="J9" sqref="J9:J56"/>
    </sheetView>
  </sheetViews>
  <sheetFormatPr defaultRowHeight="15" x14ac:dyDescent="0.25"/>
  <cols>
    <col min="1" max="1" width="9.140625" style="5"/>
    <col min="2" max="2" width="10.5703125" style="5" bestFit="1" customWidth="1"/>
    <col min="3" max="3" width="10.5703125" style="5" customWidth="1"/>
    <col min="4" max="4" width="11.28515625" style="5" bestFit="1" customWidth="1"/>
    <col min="5" max="10" width="10.7109375" style="5" customWidth="1"/>
    <col min="11" max="11" width="10.85546875" style="40" bestFit="1" customWidth="1"/>
    <col min="12" max="14" width="10.7109375" style="5" customWidth="1"/>
    <col min="15" max="15" width="8.42578125" style="5" customWidth="1"/>
    <col min="16" max="18" width="10.7109375" style="5" customWidth="1"/>
    <col min="19" max="16384" width="9.140625" style="5"/>
  </cols>
  <sheetData>
    <row r="1" spans="1:16" ht="18.75" x14ac:dyDescent="0.3">
      <c r="A1" s="233" t="s">
        <v>186</v>
      </c>
      <c r="C1" s="230"/>
      <c r="K1" s="5"/>
    </row>
    <row r="2" spans="1:16" ht="7.5" customHeight="1" x14ac:dyDescent="0.25">
      <c r="A2" s="178"/>
      <c r="C2" s="178"/>
      <c r="K2" s="5"/>
    </row>
    <row r="3" spans="1:16" x14ac:dyDescent="0.25">
      <c r="A3" s="4" t="s">
        <v>170</v>
      </c>
      <c r="C3" s="178"/>
      <c r="K3" s="5"/>
    </row>
    <row r="4" spans="1:16" x14ac:dyDescent="0.25">
      <c r="A4" s="4" t="s">
        <v>98</v>
      </c>
      <c r="C4" s="4"/>
      <c r="K4" s="5"/>
    </row>
    <row r="5" spans="1:16" x14ac:dyDescent="0.25">
      <c r="A5" s="4" t="s">
        <v>66</v>
      </c>
      <c r="C5" s="4"/>
      <c r="K5" s="5"/>
    </row>
    <row r="6" spans="1:16" s="4" customFormat="1" x14ac:dyDescent="0.25">
      <c r="E6" s="39"/>
      <c r="F6" s="39"/>
      <c r="K6" s="39"/>
      <c r="L6" s="102"/>
      <c r="M6" s="258"/>
      <c r="N6" s="102"/>
      <c r="O6" s="102"/>
      <c r="P6" s="102"/>
    </row>
    <row r="7" spans="1:16" s="4" customFormat="1" ht="16.5" customHeight="1" x14ac:dyDescent="0.25">
      <c r="G7" s="262" t="s">
        <v>77</v>
      </c>
      <c r="H7" s="262"/>
      <c r="I7" s="262"/>
      <c r="J7" s="262"/>
      <c r="K7" s="39"/>
      <c r="L7" s="102"/>
      <c r="M7" s="54"/>
      <c r="N7" s="102"/>
      <c r="O7" s="102"/>
      <c r="P7" s="102"/>
    </row>
    <row r="8" spans="1:16" s="4" customFormat="1" ht="17.25" customHeight="1" thickBot="1" x14ac:dyDescent="0.3">
      <c r="A8" s="238" t="s">
        <v>181</v>
      </c>
      <c r="B8" s="220" t="s">
        <v>171</v>
      </c>
      <c r="C8" s="220" t="s">
        <v>179</v>
      </c>
      <c r="D8" s="220" t="s">
        <v>178</v>
      </c>
      <c r="E8" s="179" t="s">
        <v>129</v>
      </c>
      <c r="F8" s="179" t="s">
        <v>0</v>
      </c>
      <c r="G8" s="220" t="s">
        <v>168</v>
      </c>
      <c r="H8" s="220" t="s">
        <v>2</v>
      </c>
      <c r="I8" s="220" t="s">
        <v>3</v>
      </c>
      <c r="J8" s="220" t="s">
        <v>169</v>
      </c>
      <c r="M8" s="173"/>
      <c r="N8" s="102"/>
      <c r="O8" s="102"/>
      <c r="P8" s="102"/>
    </row>
    <row r="9" spans="1:16" x14ac:dyDescent="0.25">
      <c r="A9" s="263" t="s">
        <v>182</v>
      </c>
      <c r="B9" s="181">
        <v>1</v>
      </c>
      <c r="C9" s="250" t="s">
        <v>189</v>
      </c>
      <c r="D9" s="251" t="s">
        <v>190</v>
      </c>
      <c r="E9" s="249">
        <v>6441</v>
      </c>
      <c r="F9" s="257">
        <v>44593</v>
      </c>
      <c r="G9" s="24">
        <f>'RI, nD'!N17</f>
        <v>80.617400000000004</v>
      </c>
      <c r="H9" s="52">
        <f>'BG, Plate 1'!G89</f>
        <v>118.86057546415071</v>
      </c>
      <c r="I9" s="52">
        <f>'FAN, Plate 1'!G86</f>
        <v>187.7777777777778</v>
      </c>
      <c r="J9" s="291">
        <v>3.8574999999999999</v>
      </c>
      <c r="M9" s="24"/>
      <c r="N9" s="151"/>
      <c r="O9" s="24"/>
      <c r="P9" s="180"/>
    </row>
    <row r="10" spans="1:16" x14ac:dyDescent="0.25">
      <c r="A10" s="263"/>
      <c r="B10" s="181">
        <v>2</v>
      </c>
      <c r="C10" s="253" t="s">
        <v>191</v>
      </c>
      <c r="D10" s="254" t="s">
        <v>190</v>
      </c>
      <c r="E10" s="252">
        <v>6458</v>
      </c>
      <c r="F10" s="257">
        <v>44593</v>
      </c>
      <c r="G10" s="24">
        <f>'RI, nD'!N18</f>
        <v>79.817380000000242</v>
      </c>
      <c r="H10" s="52">
        <f>'BG, Plate 1'!G90</f>
        <v>94.967341627815046</v>
      </c>
      <c r="I10" s="52">
        <f>'FAN, Plate 1'!G87</f>
        <v>176.00000000000003</v>
      </c>
      <c r="J10" s="291">
        <v>3.6234999999999999</v>
      </c>
      <c r="M10" s="24"/>
      <c r="N10" s="151"/>
      <c r="O10" s="24"/>
      <c r="P10" s="180"/>
    </row>
    <row r="11" spans="1:16" x14ac:dyDescent="0.25">
      <c r="A11" s="263"/>
      <c r="B11" s="181">
        <v>3</v>
      </c>
      <c r="C11" s="253" t="s">
        <v>192</v>
      </c>
      <c r="D11" s="254" t="s">
        <v>190</v>
      </c>
      <c r="E11" s="252">
        <v>6460</v>
      </c>
      <c r="F11" s="257">
        <v>44593</v>
      </c>
      <c r="G11" s="24">
        <f>'RI, nD'!N19</f>
        <v>80.094309999999993</v>
      </c>
      <c r="H11" s="52">
        <f>'BG, Plate 1'!G91</f>
        <v>475.48774678841698</v>
      </c>
      <c r="I11" s="52">
        <f>'FAN, Plate 1'!G88</f>
        <v>150.75000000000003</v>
      </c>
      <c r="J11" s="291">
        <v>3.6345000000000001</v>
      </c>
      <c r="M11" s="24"/>
      <c r="N11" s="151"/>
      <c r="O11" s="24"/>
      <c r="P11" s="180"/>
    </row>
    <row r="12" spans="1:16" x14ac:dyDescent="0.25">
      <c r="A12" s="263"/>
      <c r="B12" s="181">
        <v>4</v>
      </c>
      <c r="C12" s="253" t="s">
        <v>193</v>
      </c>
      <c r="D12" s="254" t="s">
        <v>190</v>
      </c>
      <c r="E12" s="252">
        <v>6463</v>
      </c>
      <c r="F12" s="257">
        <v>44593</v>
      </c>
      <c r="G12" s="24">
        <f>'RI, nD'!N20</f>
        <v>79.355829999999941</v>
      </c>
      <c r="H12" s="52">
        <f>'BG, Plate 1'!G92</f>
        <v>201.62060562590241</v>
      </c>
      <c r="I12" s="52">
        <f>'FAN, Plate 1'!G89</f>
        <v>128.69444444444443</v>
      </c>
      <c r="J12" s="291">
        <v>3.4365000000000001</v>
      </c>
      <c r="M12" s="24"/>
      <c r="N12" s="151"/>
      <c r="O12" s="24"/>
      <c r="P12" s="180"/>
    </row>
    <row r="13" spans="1:16" x14ac:dyDescent="0.25">
      <c r="A13" s="263"/>
      <c r="B13" s="181">
        <v>5</v>
      </c>
      <c r="C13" s="253" t="s">
        <v>194</v>
      </c>
      <c r="D13" s="254" t="s">
        <v>190</v>
      </c>
      <c r="E13" s="252">
        <v>6469</v>
      </c>
      <c r="F13" s="257">
        <v>44593</v>
      </c>
      <c r="G13" s="24">
        <f>'RI, nD'!N21</f>
        <v>78.678889999999598</v>
      </c>
      <c r="H13" s="52">
        <f>'BG, Plate 1'!G93</f>
        <v>154.84920043771328</v>
      </c>
      <c r="I13" s="52">
        <f>'FAN, Plate 1'!G90</f>
        <v>163.58333333333337</v>
      </c>
      <c r="J13" s="291">
        <v>3.3179999999999996</v>
      </c>
      <c r="M13" s="24"/>
      <c r="N13" s="151"/>
      <c r="O13" s="24"/>
      <c r="P13" s="180"/>
    </row>
    <row r="14" spans="1:16" x14ac:dyDescent="0.25">
      <c r="A14" s="263"/>
      <c r="B14" s="181">
        <v>6</v>
      </c>
      <c r="C14" s="253" t="s">
        <v>195</v>
      </c>
      <c r="D14" s="254" t="s">
        <v>190</v>
      </c>
      <c r="E14" s="252">
        <v>6473</v>
      </c>
      <c r="F14" s="257">
        <v>44593</v>
      </c>
      <c r="G14" s="24">
        <f>'RI, nD'!N22</f>
        <v>79.878919999999937</v>
      </c>
      <c r="H14" s="52">
        <f>'BG, Plate 1'!G94</f>
        <v>292.99446421510487</v>
      </c>
      <c r="I14" s="52">
        <f>'FAN, Plate 1'!G91</f>
        <v>152.25</v>
      </c>
      <c r="J14" s="291">
        <v>3.5774999999999997</v>
      </c>
      <c r="M14" s="24"/>
      <c r="N14" s="151"/>
      <c r="O14" s="24"/>
      <c r="P14" s="180"/>
    </row>
    <row r="15" spans="1:16" x14ac:dyDescent="0.25">
      <c r="A15" s="263"/>
      <c r="B15" s="181">
        <v>7</v>
      </c>
      <c r="C15" s="253" t="s">
        <v>196</v>
      </c>
      <c r="D15" s="254" t="s">
        <v>190</v>
      </c>
      <c r="E15" s="252">
        <v>6475</v>
      </c>
      <c r="F15" s="257">
        <v>44593</v>
      </c>
      <c r="G15" s="24">
        <f>'RI, nD'!N23</f>
        <v>79.971229999999878</v>
      </c>
      <c r="H15" s="52">
        <f>'BG, Plate 1'!G95</f>
        <v>108.31377417308066</v>
      </c>
      <c r="I15" s="52">
        <f>'FAN, Plate 1'!G92</f>
        <v>182.5277777777778</v>
      </c>
      <c r="J15" s="291">
        <v>3.7050000000000001</v>
      </c>
      <c r="M15" s="24"/>
      <c r="N15" s="151"/>
      <c r="O15" s="24"/>
      <c r="P15" s="180"/>
    </row>
    <row r="16" spans="1:16" x14ac:dyDescent="0.25">
      <c r="A16" s="263"/>
      <c r="B16" s="181">
        <v>8</v>
      </c>
      <c r="C16" s="253" t="s">
        <v>197</v>
      </c>
      <c r="D16" s="254" t="s">
        <v>190</v>
      </c>
      <c r="E16" s="252">
        <v>7007</v>
      </c>
      <c r="F16" s="257">
        <v>44593</v>
      </c>
      <c r="G16" s="24">
        <f>'RI, nD'!N24</f>
        <v>79.448139999999853</v>
      </c>
      <c r="H16" s="52">
        <f>'BG, Plate 1'!G96</f>
        <v>104.46215987567464</v>
      </c>
      <c r="I16" s="52">
        <f>'FAN, Plate 1'!G93</f>
        <v>142.58333333333337</v>
      </c>
      <c r="J16" s="291">
        <v>3.3695000000000004</v>
      </c>
      <c r="M16" s="24"/>
      <c r="N16" s="151"/>
      <c r="O16" s="24"/>
      <c r="P16" s="180"/>
    </row>
    <row r="17" spans="1:16" x14ac:dyDescent="0.25">
      <c r="A17" s="263"/>
      <c r="B17" s="181">
        <v>9</v>
      </c>
      <c r="C17" s="253" t="s">
        <v>198</v>
      </c>
      <c r="D17" s="254" t="s">
        <v>190</v>
      </c>
      <c r="E17" s="252">
        <v>7009</v>
      </c>
      <c r="F17" s="257">
        <v>44593</v>
      </c>
      <c r="G17" s="24">
        <f>'RI, nD'!N25</f>
        <v>78.771200000000206</v>
      </c>
      <c r="H17" s="52">
        <f>'BG, Plate 1'!G97</f>
        <v>272.87447010032452</v>
      </c>
      <c r="I17" s="52">
        <f>'FAN, Plate 1'!G94</f>
        <v>132.91666666666666</v>
      </c>
      <c r="J17" s="291">
        <v>3.0200000000000005</v>
      </c>
      <c r="M17" s="24"/>
      <c r="N17" s="151"/>
      <c r="O17" s="24"/>
      <c r="P17" s="180"/>
    </row>
    <row r="18" spans="1:16" x14ac:dyDescent="0.25">
      <c r="A18" s="263"/>
      <c r="B18" s="181">
        <v>10</v>
      </c>
      <c r="C18" s="253" t="s">
        <v>199</v>
      </c>
      <c r="D18" s="254" t="s">
        <v>190</v>
      </c>
      <c r="E18" s="252">
        <v>7010</v>
      </c>
      <c r="F18" s="257">
        <v>44593</v>
      </c>
      <c r="G18" s="24">
        <f>'RI, nD'!N26</f>
        <v>80.06353999999979</v>
      </c>
      <c r="H18" s="52">
        <f>'BG, Plate 1'!G98</f>
        <v>309.9456858580005</v>
      </c>
      <c r="I18" s="52">
        <f>'FAN, Plate 1'!G95</f>
        <v>137.50000000000003</v>
      </c>
      <c r="J18" s="291">
        <v>3.4395000000000002</v>
      </c>
      <c r="M18" s="24"/>
      <c r="N18" s="151"/>
      <c r="O18" s="24"/>
      <c r="P18" s="180"/>
    </row>
    <row r="19" spans="1:16" x14ac:dyDescent="0.25">
      <c r="A19" s="263"/>
      <c r="B19" s="181">
        <v>11</v>
      </c>
      <c r="C19" s="253" t="s">
        <v>200</v>
      </c>
      <c r="D19" s="254" t="s">
        <v>190</v>
      </c>
      <c r="E19" s="252">
        <v>7011</v>
      </c>
      <c r="F19" s="257">
        <v>44593</v>
      </c>
      <c r="G19" s="24">
        <f>'RI, nD'!N27</f>
        <v>78.278879999999717</v>
      </c>
      <c r="H19" s="52">
        <f>'BG, Plate 1'!G99</f>
        <v>52.580416011476196</v>
      </c>
      <c r="I19" s="52">
        <f>'FAN, Plate 1'!G96</f>
        <v>139.97222222222226</v>
      </c>
      <c r="J19" s="291">
        <v>3.137</v>
      </c>
      <c r="M19" s="24"/>
      <c r="N19" s="151"/>
      <c r="O19" s="24"/>
      <c r="P19" s="180"/>
    </row>
    <row r="20" spans="1:16" x14ac:dyDescent="0.25">
      <c r="A20" s="263"/>
      <c r="B20" s="181">
        <v>12</v>
      </c>
      <c r="C20" s="253" t="s">
        <v>201</v>
      </c>
      <c r="D20" s="254" t="s">
        <v>190</v>
      </c>
      <c r="E20" s="252">
        <v>7014</v>
      </c>
      <c r="F20" s="257">
        <v>44593</v>
      </c>
      <c r="G20" s="24">
        <f>'RI, nD'!N28</f>
        <v>79.263520000000014</v>
      </c>
      <c r="H20" s="52">
        <f>'BG, Plate 1'!G100</f>
        <v>471.75978877578223</v>
      </c>
      <c r="I20" s="52">
        <f>'FAN, Plate 1'!G97</f>
        <v>115.33333333333336</v>
      </c>
      <c r="J20" s="291">
        <v>2.75</v>
      </c>
      <c r="M20" s="24"/>
      <c r="N20" s="151"/>
      <c r="O20" s="24"/>
      <c r="P20" s="180"/>
    </row>
    <row r="21" spans="1:16" x14ac:dyDescent="0.25">
      <c r="A21" s="263"/>
      <c r="B21" s="181">
        <v>13</v>
      </c>
      <c r="C21" s="253" t="s">
        <v>202</v>
      </c>
      <c r="D21" s="254" t="s">
        <v>190</v>
      </c>
      <c r="E21" s="252">
        <v>7015</v>
      </c>
      <c r="F21" s="257">
        <v>44593</v>
      </c>
      <c r="G21" s="24">
        <f>'RI, nD'!N29</f>
        <v>78.401959999999832</v>
      </c>
      <c r="H21" s="52">
        <f>'BG, Plate 1'!G101</f>
        <v>113.2685269478698</v>
      </c>
      <c r="I21" s="52">
        <f>'FAN, Plate 1'!G98</f>
        <v>146.44444444444443</v>
      </c>
      <c r="J21" s="291">
        <v>3.2309999999999999</v>
      </c>
      <c r="M21" s="24"/>
      <c r="N21" s="19"/>
      <c r="O21" s="19"/>
      <c r="P21" s="180"/>
    </row>
    <row r="22" spans="1:16" x14ac:dyDescent="0.25">
      <c r="A22" s="263"/>
      <c r="B22" s="181">
        <v>14</v>
      </c>
      <c r="C22" s="253" t="s">
        <v>203</v>
      </c>
      <c r="D22" s="254" t="s">
        <v>190</v>
      </c>
      <c r="E22" s="252">
        <v>7018</v>
      </c>
      <c r="F22" s="257">
        <v>44593</v>
      </c>
      <c r="G22" s="24">
        <f>'RI, nD'!N30</f>
        <v>79.694300000000112</v>
      </c>
      <c r="H22" s="52">
        <f>'BG, Plate 1'!G102</f>
        <v>293.4370350446448</v>
      </c>
      <c r="I22" s="52">
        <f>'FAN, Plate 1'!G99</f>
        <v>150.30555555555557</v>
      </c>
      <c r="J22" s="291">
        <v>3.2549999999999999</v>
      </c>
      <c r="M22" s="24"/>
      <c r="N22" s="19"/>
      <c r="O22" s="19"/>
      <c r="P22" s="19"/>
    </row>
    <row r="23" spans="1:16" x14ac:dyDescent="0.25">
      <c r="A23" s="263"/>
      <c r="B23" s="181">
        <v>15</v>
      </c>
      <c r="C23" s="253" t="s">
        <v>204</v>
      </c>
      <c r="D23" s="254" t="s">
        <v>190</v>
      </c>
      <c r="E23" s="252">
        <v>7019</v>
      </c>
      <c r="F23" s="257">
        <v>44593</v>
      </c>
      <c r="G23" s="24">
        <f>'RI, nD'!N31</f>
        <v>78.740430000000003</v>
      </c>
      <c r="H23" s="52">
        <f>'BG, Plate 1'!G103</f>
        <v>29.530920393206195</v>
      </c>
      <c r="I23" s="52">
        <f>'FAN, Plate 1'!G100</f>
        <v>198.47222222222226</v>
      </c>
      <c r="J23" s="291">
        <v>3.9119999999999999</v>
      </c>
      <c r="M23" s="24"/>
      <c r="N23" s="19"/>
      <c r="O23" s="19"/>
      <c r="P23" s="19"/>
    </row>
    <row r="24" spans="1:16" ht="15.75" thickBot="1" x14ac:dyDescent="0.3">
      <c r="A24" s="263"/>
      <c r="B24" s="181">
        <v>16</v>
      </c>
      <c r="C24" s="256"/>
      <c r="D24" s="256"/>
      <c r="E24" s="255" t="s">
        <v>205</v>
      </c>
      <c r="F24" s="257">
        <v>44593</v>
      </c>
      <c r="G24" s="24">
        <f>'RI, nD'!N32</f>
        <v>80.032770000000284</v>
      </c>
      <c r="H24" s="52">
        <f>'BG, Plate 1'!G104</f>
        <v>128.37231831682709</v>
      </c>
      <c r="I24" s="52">
        <f>'FAN, Plate 1'!G101</f>
        <v>264.38888888888891</v>
      </c>
      <c r="J24" s="291">
        <v>4.5990000000000002</v>
      </c>
      <c r="M24" s="24"/>
      <c r="N24" s="19"/>
      <c r="O24" s="19"/>
      <c r="P24" s="19"/>
    </row>
    <row r="25" spans="1:16" x14ac:dyDescent="0.25">
      <c r="A25" s="263"/>
      <c r="B25" s="181">
        <v>17</v>
      </c>
      <c r="C25" s="250" t="s">
        <v>206</v>
      </c>
      <c r="D25" s="251" t="s">
        <v>207</v>
      </c>
      <c r="E25" s="249">
        <v>7021</v>
      </c>
      <c r="F25" s="257">
        <v>44593</v>
      </c>
      <c r="G25" s="24">
        <f>'RI, nD'!N33</f>
        <v>81.202029999999723</v>
      </c>
      <c r="H25" s="52">
        <f>'BG, Plate 1'!G105</f>
        <v>129.7433262526782</v>
      </c>
      <c r="I25" s="52">
        <f>'FAN, Plate 1'!G102</f>
        <v>177.41666666666671</v>
      </c>
      <c r="J25" s="291">
        <v>3.6025</v>
      </c>
      <c r="M25" s="24"/>
      <c r="N25" s="19"/>
      <c r="O25" s="19"/>
      <c r="P25" s="19"/>
    </row>
    <row r="26" spans="1:16" x14ac:dyDescent="0.25">
      <c r="A26" s="263"/>
      <c r="B26" s="181">
        <v>18</v>
      </c>
      <c r="C26" s="253" t="s">
        <v>208</v>
      </c>
      <c r="D26" s="254" t="s">
        <v>207</v>
      </c>
      <c r="E26" s="252">
        <v>7022</v>
      </c>
      <c r="F26" s="257">
        <v>44593</v>
      </c>
      <c r="G26" s="24">
        <f>'RI, nD'!N34</f>
        <v>79.140439999999899</v>
      </c>
      <c r="H26" s="52">
        <f>'BG, Plate 1'!G106</f>
        <v>69.372074631943846</v>
      </c>
      <c r="I26" s="52">
        <f>'FAN, Plate 1'!G103</f>
        <v>191.61111111111117</v>
      </c>
      <c r="J26" s="291">
        <v>3.9449999999999998</v>
      </c>
      <c r="M26" s="117"/>
    </row>
    <row r="27" spans="1:16" s="21" customFormat="1" x14ac:dyDescent="0.25">
      <c r="A27" s="263"/>
      <c r="B27" s="181">
        <v>19</v>
      </c>
      <c r="C27" s="253" t="s">
        <v>209</v>
      </c>
      <c r="D27" s="254" t="s">
        <v>207</v>
      </c>
      <c r="E27" s="252">
        <v>7024</v>
      </c>
      <c r="F27" s="257">
        <v>44593</v>
      </c>
      <c r="G27" s="24">
        <f>'RI, nD'!N35</f>
        <v>76.09421000000043</v>
      </c>
      <c r="H27" s="52">
        <f>'BG, Plate 1'!G107</f>
        <v>49.636960100048746</v>
      </c>
      <c r="I27" s="52">
        <f>'FAN, Plate 1'!G104</f>
        <v>215.13888888888894</v>
      </c>
      <c r="J27" s="291">
        <v>4.0960000000000001</v>
      </c>
      <c r="M27" s="15"/>
    </row>
    <row r="28" spans="1:16" s="21" customFormat="1" x14ac:dyDescent="0.25">
      <c r="A28" s="263"/>
      <c r="B28" s="181">
        <v>20</v>
      </c>
      <c r="C28" s="253" t="s">
        <v>210</v>
      </c>
      <c r="D28" s="254" t="s">
        <v>207</v>
      </c>
      <c r="E28" s="252">
        <v>7025</v>
      </c>
      <c r="F28" s="257">
        <v>44593</v>
      </c>
      <c r="G28" s="24">
        <f>'RI, nD'!N36</f>
        <v>79.632760000000388</v>
      </c>
      <c r="H28" s="52">
        <f>'BG, Plate 1'!G108</f>
        <v>330.79022409813609</v>
      </c>
      <c r="I28" s="52">
        <f>'FAN, Plate 1'!G105</f>
        <v>173.63888888888894</v>
      </c>
      <c r="J28" s="291">
        <v>3.6795</v>
      </c>
      <c r="M28" s="15"/>
    </row>
    <row r="29" spans="1:16" s="21" customFormat="1" x14ac:dyDescent="0.25">
      <c r="A29" s="263"/>
      <c r="B29" s="181">
        <v>21</v>
      </c>
      <c r="C29" s="253" t="s">
        <v>211</v>
      </c>
      <c r="D29" s="254" t="s">
        <v>207</v>
      </c>
      <c r="E29" s="252">
        <v>7026</v>
      </c>
      <c r="F29" s="257">
        <v>44593</v>
      </c>
      <c r="G29" s="24">
        <f>'RI, nD'!N37</f>
        <v>80.802019999999857</v>
      </c>
      <c r="H29" s="52">
        <f>'BG, Plate 1'!G109</f>
        <v>313.10444655944519</v>
      </c>
      <c r="I29" s="52">
        <f>'FAN, Plate 1'!G106</f>
        <v>134.58333333333331</v>
      </c>
      <c r="J29" s="291">
        <v>3.2734999999999999</v>
      </c>
      <c r="M29" s="15"/>
    </row>
    <row r="30" spans="1:16" s="21" customFormat="1" x14ac:dyDescent="0.25">
      <c r="A30" s="263"/>
      <c r="B30" s="181">
        <v>22</v>
      </c>
      <c r="C30" s="253" t="s">
        <v>212</v>
      </c>
      <c r="D30" s="254" t="s">
        <v>207</v>
      </c>
      <c r="E30" s="252">
        <v>7028</v>
      </c>
      <c r="F30" s="257">
        <v>44593</v>
      </c>
      <c r="G30" s="24">
        <f>'RI, nD'!N38</f>
        <v>81.694350000000213</v>
      </c>
      <c r="H30" s="52">
        <f>'BG, Plate 1'!G110</f>
        <v>90.147502919620692</v>
      </c>
      <c r="I30" s="52">
        <f>'FAN, Plate 1'!G107</f>
        <v>222.19444444444451</v>
      </c>
      <c r="J30" s="291">
        <v>4.1939999999999991</v>
      </c>
      <c r="M30" s="15"/>
    </row>
    <row r="31" spans="1:16" s="21" customFormat="1" x14ac:dyDescent="0.25">
      <c r="A31" s="263"/>
      <c r="B31" s="181">
        <v>23</v>
      </c>
      <c r="C31" s="253" t="s">
        <v>213</v>
      </c>
      <c r="D31" s="254" t="s">
        <v>207</v>
      </c>
      <c r="E31" s="252">
        <v>7030</v>
      </c>
      <c r="F31" s="257">
        <v>44593</v>
      </c>
      <c r="G31" s="24">
        <f>'RI, nD'!N39</f>
        <v>79.817380000000242</v>
      </c>
      <c r="H31" s="52">
        <f>'BG, Plate 1'!G111</f>
        <v>213.86013407266401</v>
      </c>
      <c r="I31" s="52">
        <f>'FAN, Plate 1'!G108</f>
        <v>179.83333333333334</v>
      </c>
      <c r="J31" s="291">
        <v>3.5765000000000002</v>
      </c>
      <c r="M31" s="15"/>
    </row>
    <row r="32" spans="1:16" s="21" customFormat="1" x14ac:dyDescent="0.25">
      <c r="A32" s="264"/>
      <c r="B32" s="236">
        <v>24</v>
      </c>
      <c r="C32" s="253" t="s">
        <v>214</v>
      </c>
      <c r="D32" s="254" t="s">
        <v>207</v>
      </c>
      <c r="E32" s="252">
        <v>7035</v>
      </c>
      <c r="F32" s="261">
        <v>44593</v>
      </c>
      <c r="G32" s="237">
        <f>'RI, nD'!N40</f>
        <v>80.43278000000015</v>
      </c>
      <c r="H32" s="85">
        <f>'BG, Plate 1'!G112</f>
        <v>257.61891592411735</v>
      </c>
      <c r="I32" s="85">
        <f>'FAN, Plate 1'!G109</f>
        <v>149.22222222222223</v>
      </c>
      <c r="J32" s="293">
        <v>3.2475000000000005</v>
      </c>
      <c r="M32" s="15"/>
    </row>
    <row r="33" spans="1:17" s="21" customFormat="1" x14ac:dyDescent="0.25">
      <c r="A33" s="265" t="s">
        <v>183</v>
      </c>
      <c r="B33" s="181">
        <v>25</v>
      </c>
      <c r="C33" s="253" t="s">
        <v>215</v>
      </c>
      <c r="D33" s="254" t="s">
        <v>207</v>
      </c>
      <c r="E33" s="252">
        <v>7037</v>
      </c>
      <c r="F33" s="257">
        <v>44593</v>
      </c>
      <c r="G33" s="24">
        <f>'RI, nD'!N41</f>
        <v>82.002050000000196</v>
      </c>
      <c r="H33" s="52">
        <f>'BG, Plate 2'!G89</f>
        <v>421.16537157085804</v>
      </c>
      <c r="I33" s="52">
        <f>'FAN, Plate 2'!G86</f>
        <v>108.55555555555557</v>
      </c>
      <c r="J33" s="26">
        <v>2.6762499999999996</v>
      </c>
      <c r="K33" s="18"/>
      <c r="M33" s="15"/>
    </row>
    <row r="34" spans="1:17" s="21" customFormat="1" x14ac:dyDescent="0.25">
      <c r="A34" s="263"/>
      <c r="B34" s="181">
        <v>26</v>
      </c>
      <c r="C34" s="253" t="s">
        <v>216</v>
      </c>
      <c r="D34" s="254" t="s">
        <v>207</v>
      </c>
      <c r="E34" s="252">
        <v>7038</v>
      </c>
      <c r="F34" s="257">
        <v>44593</v>
      </c>
      <c r="G34" s="24">
        <f>'RI, nD'!N42</f>
        <v>79.109670000000378</v>
      </c>
      <c r="H34" s="52">
        <f>'BG, Plate 2'!G90</f>
        <v>623.93354226591669</v>
      </c>
      <c r="I34" s="52">
        <f>'FAN, Plate 2'!G87</f>
        <v>112.22222222222223</v>
      </c>
      <c r="J34" s="26">
        <v>2.7787500000000001</v>
      </c>
      <c r="K34" s="18"/>
      <c r="M34" s="15"/>
    </row>
    <row r="35" spans="1:17" s="21" customFormat="1" x14ac:dyDescent="0.25">
      <c r="A35" s="263"/>
      <c r="B35" s="181">
        <v>27</v>
      </c>
      <c r="C35" s="253" t="s">
        <v>217</v>
      </c>
      <c r="D35" s="254" t="s">
        <v>207</v>
      </c>
      <c r="E35" s="252">
        <v>7042</v>
      </c>
      <c r="F35" s="257">
        <v>44593</v>
      </c>
      <c r="G35" s="24">
        <f>'RI, nD'!N43</f>
        <v>80.648170000000206</v>
      </c>
      <c r="H35" s="52">
        <f>'BG, Plate 2'!G91</f>
        <v>91.522455482572269</v>
      </c>
      <c r="I35" s="52">
        <f>'FAN, Plate 2'!G88</f>
        <v>158.41666666666669</v>
      </c>
      <c r="J35" s="26">
        <v>3.2787499999999996</v>
      </c>
      <c r="K35" s="18"/>
      <c r="M35" s="15"/>
    </row>
    <row r="36" spans="1:17" x14ac:dyDescent="0.25">
      <c r="A36" s="263"/>
      <c r="B36" s="181">
        <v>28</v>
      </c>
      <c r="C36" s="253" t="s">
        <v>218</v>
      </c>
      <c r="D36" s="254" t="s">
        <v>207</v>
      </c>
      <c r="E36" s="252">
        <v>7044</v>
      </c>
      <c r="F36" s="257">
        <v>44593</v>
      </c>
      <c r="G36" s="24">
        <f>'RI, nD'!N44</f>
        <v>79.971229999999878</v>
      </c>
      <c r="H36" s="52">
        <f>'BG, Plate 2'!G92</f>
        <v>398.06986839155297</v>
      </c>
      <c r="I36" s="52">
        <f>'FAN, Plate 2'!G89</f>
        <v>150.27777777777777</v>
      </c>
      <c r="J36" s="118">
        <v>3.1964999999999999</v>
      </c>
      <c r="K36" s="116"/>
      <c r="M36" s="6"/>
    </row>
    <row r="37" spans="1:17" x14ac:dyDescent="0.25">
      <c r="A37" s="263"/>
      <c r="B37" s="181">
        <v>29</v>
      </c>
      <c r="C37" s="253" t="s">
        <v>219</v>
      </c>
      <c r="D37" s="254" t="s">
        <v>207</v>
      </c>
      <c r="E37" s="252">
        <v>7045</v>
      </c>
      <c r="F37" s="257">
        <v>44593</v>
      </c>
      <c r="G37" s="24">
        <f>'RI, nD'!N45</f>
        <v>73.171060000000409</v>
      </c>
      <c r="H37" s="52">
        <f>'BG, Plate 2'!G93</f>
        <v>58.655022729766145</v>
      </c>
      <c r="I37" s="52">
        <f>'FAN, Plate 2'!G90</f>
        <v>192.11111111111114</v>
      </c>
      <c r="J37" s="117">
        <v>3.8734999999999999</v>
      </c>
      <c r="K37" s="116"/>
      <c r="L37" s="40"/>
      <c r="M37" s="116"/>
      <c r="N37" s="40"/>
      <c r="O37" s="40"/>
      <c r="P37" s="40"/>
      <c r="Q37" s="40"/>
    </row>
    <row r="38" spans="1:17" x14ac:dyDescent="0.25">
      <c r="A38" s="263"/>
      <c r="B38" s="181">
        <v>30</v>
      </c>
      <c r="C38" s="253" t="s">
        <v>220</v>
      </c>
      <c r="D38" s="254" t="s">
        <v>207</v>
      </c>
      <c r="E38" s="252">
        <v>7049</v>
      </c>
      <c r="F38" s="257">
        <v>44593</v>
      </c>
      <c r="G38" s="24">
        <f>'RI, nD'!N46</f>
        <v>74.955719999999815</v>
      </c>
      <c r="H38" s="52">
        <f>'BG, Plate 2'!G94</f>
        <v>47.676555188254014</v>
      </c>
      <c r="I38" s="52">
        <f>'FAN, Plate 2'!G91</f>
        <v>181.74999999999997</v>
      </c>
      <c r="J38" s="117">
        <v>3.7153333333333332</v>
      </c>
      <c r="K38" s="116"/>
      <c r="L38" s="40"/>
      <c r="M38" s="116"/>
      <c r="N38" s="40"/>
      <c r="O38" s="40"/>
      <c r="P38" s="40"/>
      <c r="Q38" s="40"/>
    </row>
    <row r="39" spans="1:17" x14ac:dyDescent="0.25">
      <c r="A39" s="263"/>
      <c r="B39" s="181">
        <v>31</v>
      </c>
      <c r="C39" s="253" t="s">
        <v>221</v>
      </c>
      <c r="D39" s="254" t="s">
        <v>207</v>
      </c>
      <c r="E39" s="252">
        <v>7060</v>
      </c>
      <c r="F39" s="257">
        <v>44593</v>
      </c>
      <c r="G39" s="24">
        <f>'RI, nD'!N47</f>
        <v>80.863560000000263</v>
      </c>
      <c r="H39" s="52">
        <f>'BG, Plate 2'!G95</f>
        <v>125.49129686076397</v>
      </c>
      <c r="I39" s="52">
        <f>'FAN, Plate 2'!G92</f>
        <v>153.80555555555557</v>
      </c>
      <c r="J39" s="117">
        <v>3.38</v>
      </c>
      <c r="K39" s="116"/>
      <c r="L39" s="40"/>
      <c r="M39" s="116"/>
      <c r="N39" s="116"/>
      <c r="O39" s="116"/>
      <c r="P39" s="40"/>
      <c r="Q39" s="116"/>
    </row>
    <row r="40" spans="1:17" ht="15.75" thickBot="1" x14ac:dyDescent="0.3">
      <c r="A40" s="263"/>
      <c r="B40" s="181">
        <v>32</v>
      </c>
      <c r="C40" s="256"/>
      <c r="D40" s="256"/>
      <c r="E40" s="255" t="s">
        <v>205</v>
      </c>
      <c r="F40" s="257">
        <v>44593</v>
      </c>
      <c r="G40" s="24">
        <f>'RI, nD'!N48</f>
        <v>80.802019999999857</v>
      </c>
      <c r="H40" s="52">
        <f>'BG, Plate 2'!G96</f>
        <v>73.206623830716822</v>
      </c>
      <c r="I40" s="52">
        <f>'FAN, Plate 2'!G93</f>
        <v>259.58333333333337</v>
      </c>
      <c r="J40" s="117">
        <v>4.3927499999999995</v>
      </c>
      <c r="K40" s="116"/>
      <c r="L40" s="40"/>
      <c r="M40" s="116"/>
      <c r="N40" s="116"/>
      <c r="O40" s="116"/>
      <c r="P40" s="40"/>
      <c r="Q40" s="116"/>
    </row>
    <row r="41" spans="1:17" x14ac:dyDescent="0.25">
      <c r="A41" s="263"/>
      <c r="B41" s="181">
        <v>33</v>
      </c>
      <c r="C41" s="250" t="s">
        <v>222</v>
      </c>
      <c r="D41" s="251" t="s">
        <v>207</v>
      </c>
      <c r="E41" s="249">
        <v>7072</v>
      </c>
      <c r="F41" s="257">
        <v>44593</v>
      </c>
      <c r="G41" s="24">
        <f>'RI, nD'!N49</f>
        <v>80.186620000000602</v>
      </c>
      <c r="H41" s="52">
        <f>'BG, Plate 2'!G97</f>
        <v>70.987278009130094</v>
      </c>
      <c r="I41" s="52">
        <f>'FAN, Plate 2'!G94</f>
        <v>177.86111111111114</v>
      </c>
      <c r="J41" s="117">
        <v>3.6396666666666664</v>
      </c>
      <c r="K41" s="19"/>
      <c r="L41" s="40"/>
      <c r="M41" s="116"/>
      <c r="N41" s="116"/>
      <c r="O41" s="116"/>
      <c r="P41" s="40"/>
      <c r="Q41" s="116"/>
    </row>
    <row r="42" spans="1:17" x14ac:dyDescent="0.25">
      <c r="A42" s="263"/>
      <c r="B42" s="181">
        <v>34</v>
      </c>
      <c r="C42" s="253" t="s">
        <v>223</v>
      </c>
      <c r="D42" s="254" t="s">
        <v>207</v>
      </c>
      <c r="E42" s="252">
        <v>7076</v>
      </c>
      <c r="F42" s="257">
        <v>44593</v>
      </c>
      <c r="G42" s="24">
        <f>'RI, nD'!N50</f>
        <v>81.386650000000259</v>
      </c>
      <c r="H42" s="52">
        <f>'BG, Plate 2'!G98</f>
        <v>104.45526791549197</v>
      </c>
      <c r="I42" s="52">
        <f>'FAN, Plate 2'!G95</f>
        <v>148.22222222222223</v>
      </c>
      <c r="J42" s="117">
        <v>3.0982500000000002</v>
      </c>
      <c r="K42" s="19"/>
      <c r="L42" s="40"/>
      <c r="M42" s="116"/>
      <c r="N42" s="116"/>
      <c r="O42" s="116"/>
      <c r="P42" s="40"/>
      <c r="Q42" s="116"/>
    </row>
    <row r="43" spans="1:17" x14ac:dyDescent="0.25">
      <c r="A43" s="263"/>
      <c r="B43" s="181">
        <v>35</v>
      </c>
      <c r="C43" s="253" t="s">
        <v>224</v>
      </c>
      <c r="D43" s="254" t="s">
        <v>207</v>
      </c>
      <c r="E43" s="252">
        <v>7077</v>
      </c>
      <c r="F43" s="257">
        <v>44593</v>
      </c>
      <c r="G43" s="24">
        <f>'RI, nD'!N51</f>
        <v>77.540400000000346</v>
      </c>
      <c r="H43" s="52">
        <f>'BG, Plate 2'!G99</f>
        <v>247.66732971755926</v>
      </c>
      <c r="I43" s="52">
        <f>'FAN, Plate 2'!G96</f>
        <v>105.83333333333337</v>
      </c>
      <c r="J43" s="117">
        <v>2.7554999999999996</v>
      </c>
      <c r="K43" s="19"/>
      <c r="L43" s="40"/>
      <c r="M43" s="19"/>
      <c r="N43" s="106"/>
      <c r="O43" s="19"/>
      <c r="P43" s="40"/>
      <c r="Q43" s="116"/>
    </row>
    <row r="44" spans="1:17" x14ac:dyDescent="0.25">
      <c r="A44" s="263"/>
      <c r="B44" s="181">
        <v>36</v>
      </c>
      <c r="C44" s="253" t="s">
        <v>225</v>
      </c>
      <c r="D44" s="254" t="s">
        <v>207</v>
      </c>
      <c r="E44" s="252">
        <v>7078</v>
      </c>
      <c r="F44" s="257">
        <v>44593</v>
      </c>
      <c r="G44" s="24">
        <f>'RI, nD'!N52</f>
        <v>80.555859999999598</v>
      </c>
      <c r="H44" s="52">
        <f>'BG, Plate 2'!G100</f>
        <v>96.484809456345872</v>
      </c>
      <c r="I44" s="52">
        <f>'FAN, Plate 2'!G97</f>
        <v>167.16666666666669</v>
      </c>
      <c r="J44" s="117">
        <v>3.5052499999999998</v>
      </c>
      <c r="K44" s="19"/>
      <c r="L44" s="40"/>
      <c r="M44" s="19"/>
      <c r="N44" s="106"/>
      <c r="O44" s="19"/>
      <c r="P44" s="40"/>
      <c r="Q44" s="40"/>
    </row>
    <row r="45" spans="1:17" x14ac:dyDescent="0.25">
      <c r="A45" s="263"/>
      <c r="B45" s="181">
        <v>37</v>
      </c>
      <c r="C45" s="253" t="s">
        <v>226</v>
      </c>
      <c r="D45" s="254" t="s">
        <v>207</v>
      </c>
      <c r="E45" s="252">
        <v>7083</v>
      </c>
      <c r="F45" s="257">
        <v>44593</v>
      </c>
      <c r="G45" s="24">
        <f>'RI, nD'!N53</f>
        <v>81.048180000000087</v>
      </c>
      <c r="H45" s="52">
        <f>'BG, Plate 2'!G101</f>
        <v>69.517394353095995</v>
      </c>
      <c r="I45" s="52">
        <f>'FAN, Plate 2'!G98</f>
        <v>139.30555555555557</v>
      </c>
      <c r="J45" s="117">
        <v>3.0532500000000002</v>
      </c>
      <c r="K45" s="19"/>
      <c r="L45" s="40"/>
      <c r="M45" s="19"/>
      <c r="N45" s="106"/>
      <c r="O45" s="19"/>
      <c r="P45" s="40"/>
      <c r="Q45" s="40"/>
    </row>
    <row r="46" spans="1:17" x14ac:dyDescent="0.25">
      <c r="A46" s="263"/>
      <c r="B46" s="181">
        <v>38</v>
      </c>
      <c r="C46" s="253" t="s">
        <v>227</v>
      </c>
      <c r="D46" s="254" t="s">
        <v>207</v>
      </c>
      <c r="E46" s="252">
        <v>7084</v>
      </c>
      <c r="F46" s="257">
        <v>44593</v>
      </c>
      <c r="G46" s="24">
        <f>'RI, nD'!N54</f>
        <v>78.89427999999964</v>
      </c>
      <c r="H46" s="52">
        <f>'BG, Plate 2'!G102</f>
        <v>197.79827511364869</v>
      </c>
      <c r="I46" s="52">
        <f>'FAN, Plate 2'!G99</f>
        <v>120.05555555555556</v>
      </c>
      <c r="J46" s="117">
        <v>2.6719999999999997</v>
      </c>
      <c r="L46" s="40"/>
      <c r="M46" s="40"/>
      <c r="N46" s="40"/>
      <c r="O46" s="40"/>
      <c r="P46" s="40"/>
      <c r="Q46" s="40"/>
    </row>
    <row r="47" spans="1:17" x14ac:dyDescent="0.25">
      <c r="A47" s="263"/>
      <c r="B47" s="181">
        <v>39</v>
      </c>
      <c r="C47" s="253" t="s">
        <v>228</v>
      </c>
      <c r="D47" s="254" t="s">
        <v>207</v>
      </c>
      <c r="E47" s="252">
        <v>7092</v>
      </c>
      <c r="F47" s="257">
        <v>44593</v>
      </c>
      <c r="G47" s="24">
        <f>'RI, nD'!N55</f>
        <v>80.094309999999993</v>
      </c>
      <c r="H47" s="52">
        <f>'BG, Plate 2'!G103</f>
        <v>575.33491702323533</v>
      </c>
      <c r="I47" s="52">
        <f>'FAN, Plate 2'!G100</f>
        <v>155.13888888888894</v>
      </c>
      <c r="J47" s="117">
        <v>3.0647500000000001</v>
      </c>
      <c r="L47" s="40"/>
      <c r="M47" s="40"/>
      <c r="N47" s="40"/>
      <c r="O47" s="40"/>
      <c r="P47" s="40"/>
      <c r="Q47" s="40"/>
    </row>
    <row r="48" spans="1:17" x14ac:dyDescent="0.25">
      <c r="A48" s="263"/>
      <c r="B48" s="181">
        <v>40</v>
      </c>
      <c r="C48" s="253" t="s">
        <v>229</v>
      </c>
      <c r="D48" s="254" t="s">
        <v>207</v>
      </c>
      <c r="E48" s="252">
        <v>7093</v>
      </c>
      <c r="F48" s="257">
        <v>44593</v>
      </c>
      <c r="G48" s="24">
        <f>'RI, nD'!N56</f>
        <v>78.155800000000283</v>
      </c>
      <c r="H48" s="52">
        <f>'BG, Plate 2'!G104</f>
        <v>43.657445966122339</v>
      </c>
      <c r="I48" s="52">
        <f>'FAN, Plate 2'!G101</f>
        <v>163.11111111111111</v>
      </c>
      <c r="J48" s="117">
        <v>3.25725</v>
      </c>
      <c r="L48" s="40"/>
      <c r="M48" s="40"/>
      <c r="N48" s="40"/>
      <c r="O48" s="40"/>
      <c r="P48" s="40"/>
      <c r="Q48" s="40"/>
    </row>
    <row r="49" spans="1:17" x14ac:dyDescent="0.25">
      <c r="A49" s="263"/>
      <c r="B49" s="181">
        <v>41</v>
      </c>
      <c r="C49" s="253" t="s">
        <v>230</v>
      </c>
      <c r="D49" s="254" t="s">
        <v>207</v>
      </c>
      <c r="E49" s="252">
        <v>7099</v>
      </c>
      <c r="F49" s="257">
        <v>44593</v>
      </c>
      <c r="G49" s="24">
        <f>'RI, nD'!N57</f>
        <v>78.925049999999857</v>
      </c>
      <c r="H49" s="52">
        <f>'BG, Plate 2'!G105</f>
        <v>106.61111826633655</v>
      </c>
      <c r="I49" s="52">
        <f>'FAN, Plate 2'!G102</f>
        <v>200.22222222222226</v>
      </c>
      <c r="J49" s="117">
        <v>3.7447499999999998</v>
      </c>
      <c r="L49" s="40"/>
      <c r="M49" s="40"/>
      <c r="N49" s="40"/>
      <c r="O49" s="40"/>
      <c r="P49" s="40"/>
      <c r="Q49" s="40"/>
    </row>
    <row r="50" spans="1:17" x14ac:dyDescent="0.25">
      <c r="A50" s="263"/>
      <c r="B50" s="181">
        <v>42</v>
      </c>
      <c r="C50" s="253" t="s">
        <v>231</v>
      </c>
      <c r="D50" s="254" t="s">
        <v>207</v>
      </c>
      <c r="E50" s="252">
        <v>7106</v>
      </c>
      <c r="F50" s="257">
        <v>44593</v>
      </c>
      <c r="G50" s="24">
        <f>'RI, nD'!N58</f>
        <v>79.540449999999794</v>
      </c>
      <c r="H50" s="52">
        <f>'BG, Plate 2'!G106</f>
        <v>98.165357260407248</v>
      </c>
      <c r="I50" s="52">
        <f>'FAN, Plate 2'!G103</f>
        <v>190.63888888888891</v>
      </c>
      <c r="J50" s="117">
        <v>3.6164999999999998</v>
      </c>
      <c r="L50" s="40"/>
      <c r="M50" s="40"/>
      <c r="N50" s="40"/>
      <c r="O50" s="40"/>
      <c r="P50" s="40"/>
      <c r="Q50" s="40"/>
    </row>
    <row r="51" spans="1:17" x14ac:dyDescent="0.25">
      <c r="A51" s="263"/>
      <c r="B51" s="181">
        <v>43</v>
      </c>
      <c r="C51" s="253" t="s">
        <v>232</v>
      </c>
      <c r="D51" s="254" t="s">
        <v>207</v>
      </c>
      <c r="E51" s="252">
        <v>7107</v>
      </c>
      <c r="F51" s="257">
        <v>44593</v>
      </c>
      <c r="G51" s="24">
        <f>'RI, nD'!N59</f>
        <v>80.402009999999962</v>
      </c>
      <c r="H51" s="52">
        <f>'BG, Plate 2'!G107</f>
        <v>91.0199010670825</v>
      </c>
      <c r="I51" s="52">
        <f>'FAN, Plate 2'!G104</f>
        <v>146.69444444444446</v>
      </c>
      <c r="J51" s="117">
        <v>2.9307499999999997</v>
      </c>
      <c r="L51" s="40"/>
      <c r="M51" s="40"/>
      <c r="N51" s="40"/>
      <c r="O51" s="40"/>
      <c r="P51" s="40"/>
      <c r="Q51" s="40"/>
    </row>
    <row r="52" spans="1:17" x14ac:dyDescent="0.25">
      <c r="A52" s="263"/>
      <c r="B52" s="181">
        <v>44</v>
      </c>
      <c r="C52" s="253" t="s">
        <v>233</v>
      </c>
      <c r="D52" s="254" t="s">
        <v>207</v>
      </c>
      <c r="E52" s="252">
        <v>7114</v>
      </c>
      <c r="F52" s="257">
        <v>44593</v>
      </c>
      <c r="G52" s="24">
        <f>'RI, nD'!N60</f>
        <v>79.171210000000087</v>
      </c>
      <c r="H52" s="52">
        <f>'BG, Plate 2'!G108</f>
        <v>74.660723059383571</v>
      </c>
      <c r="I52" s="52">
        <f>'FAN, Plate 2'!G105</f>
        <v>141.80555555555557</v>
      </c>
      <c r="J52" s="117">
        <v>2.9910000000000001</v>
      </c>
      <c r="L52" s="40"/>
      <c r="M52" s="40"/>
      <c r="N52" s="40"/>
      <c r="O52" s="40"/>
      <c r="P52" s="40"/>
      <c r="Q52" s="40"/>
    </row>
    <row r="53" spans="1:17" x14ac:dyDescent="0.25">
      <c r="A53" s="263"/>
      <c r="B53" s="181">
        <v>45</v>
      </c>
      <c r="C53" s="253" t="s">
        <v>234</v>
      </c>
      <c r="D53" s="254" t="s">
        <v>207</v>
      </c>
      <c r="E53" s="252">
        <v>7119</v>
      </c>
      <c r="F53" s="257">
        <v>44593</v>
      </c>
      <c r="G53" s="24">
        <f>'RI, nD'!N61</f>
        <v>81.048179999999405</v>
      </c>
      <c r="H53" s="52">
        <f>'BG, Plate 2'!G109</f>
        <v>385.32510482405303</v>
      </c>
      <c r="I53" s="52">
        <f>'FAN, Plate 2'!G106</f>
        <v>140.13888888888889</v>
      </c>
      <c r="J53" s="117">
        <v>3.0407999999999999</v>
      </c>
      <c r="L53" s="40"/>
      <c r="M53" s="40"/>
      <c r="N53" s="40"/>
      <c r="O53" s="40"/>
      <c r="P53" s="40"/>
      <c r="Q53" s="40"/>
    </row>
    <row r="54" spans="1:17" x14ac:dyDescent="0.25">
      <c r="A54" s="263"/>
      <c r="B54" s="181">
        <v>46</v>
      </c>
      <c r="C54" s="253" t="s">
        <v>235</v>
      </c>
      <c r="D54" s="254" t="s">
        <v>207</v>
      </c>
      <c r="E54" s="252">
        <v>7121</v>
      </c>
      <c r="F54" s="257">
        <v>44593</v>
      </c>
      <c r="G54" s="24">
        <f>'RI, nD'!N62</f>
        <v>82.06358999999992</v>
      </c>
      <c r="H54" s="52">
        <f>'BG, Plate 2'!G110</f>
        <v>72.950547851762764</v>
      </c>
      <c r="I54" s="52">
        <f>'FAN, Plate 2'!G107</f>
        <v>146.63888888888889</v>
      </c>
      <c r="J54" s="117">
        <v>2.9565000000000001</v>
      </c>
      <c r="L54" s="40"/>
      <c r="M54" s="40"/>
      <c r="N54" s="40"/>
      <c r="O54" s="40"/>
      <c r="P54" s="40"/>
      <c r="Q54" s="40"/>
    </row>
    <row r="55" spans="1:17" x14ac:dyDescent="0.25">
      <c r="A55" s="263"/>
      <c r="B55" s="181">
        <v>47</v>
      </c>
      <c r="C55" s="253" t="s">
        <v>236</v>
      </c>
      <c r="D55" s="254" t="s">
        <v>207</v>
      </c>
      <c r="E55" s="252">
        <v>7123</v>
      </c>
      <c r="F55" s="257">
        <v>44593</v>
      </c>
      <c r="G55" s="24">
        <f>'RI, nD'!N63</f>
        <v>82.586679999999916</v>
      </c>
      <c r="H55" s="52">
        <f>'BG, Plate 2'!G111</f>
        <v>33.734708090651942</v>
      </c>
      <c r="I55" s="52">
        <f>'FAN, Plate 2'!G108</f>
        <v>191.95833333333334</v>
      </c>
      <c r="J55" s="117">
        <v>3.2542499999999999</v>
      </c>
      <c r="L55" s="40"/>
      <c r="M55" s="40"/>
      <c r="N55" s="40"/>
      <c r="O55" s="40"/>
      <c r="P55" s="40"/>
      <c r="Q55" s="40"/>
    </row>
    <row r="56" spans="1:17" ht="15.75" thickBot="1" x14ac:dyDescent="0.3">
      <c r="A56" s="264"/>
      <c r="B56" s="236">
        <v>48</v>
      </c>
      <c r="C56" s="256"/>
      <c r="D56" s="256"/>
      <c r="E56" s="255" t="s">
        <v>205</v>
      </c>
      <c r="F56" s="260">
        <v>44593</v>
      </c>
      <c r="G56" s="237">
        <f>'RI, nD'!N64</f>
        <v>82.525139999999524</v>
      </c>
      <c r="H56" s="85">
        <f>'BG, Plate 2'!G112</f>
        <v>126.46939710070261</v>
      </c>
      <c r="I56" s="85">
        <f>'FAN, Plate 2'!G109</f>
        <v>272.02777777777777</v>
      </c>
      <c r="J56" s="292">
        <v>4.4787499999999998</v>
      </c>
      <c r="L56" s="40"/>
      <c r="M56" s="40"/>
      <c r="N56" s="40"/>
      <c r="O56" s="40"/>
      <c r="P56" s="40"/>
      <c r="Q56" s="40"/>
    </row>
    <row r="59" spans="1:17" x14ac:dyDescent="0.25">
      <c r="A59" s="176" t="s">
        <v>78</v>
      </c>
    </row>
    <row r="60" spans="1:17" x14ac:dyDescent="0.25">
      <c r="A60" s="182" t="s">
        <v>79</v>
      </c>
    </row>
    <row r="61" spans="1:17" x14ac:dyDescent="0.25">
      <c r="A61" s="182" t="s">
        <v>80</v>
      </c>
    </row>
    <row r="62" spans="1:17" x14ac:dyDescent="0.25">
      <c r="A62" s="10" t="s">
        <v>81</v>
      </c>
    </row>
    <row r="63" spans="1:17" x14ac:dyDescent="0.25">
      <c r="A63" s="182" t="s">
        <v>100</v>
      </c>
    </row>
    <row r="64" spans="1:17" x14ac:dyDescent="0.25">
      <c r="A64" s="182" t="s">
        <v>101</v>
      </c>
    </row>
    <row r="65" spans="1:1" x14ac:dyDescent="0.25">
      <c r="A65" s="169" t="s">
        <v>99</v>
      </c>
    </row>
    <row r="66" spans="1:1" x14ac:dyDescent="0.25">
      <c r="A66" s="182" t="s">
        <v>82</v>
      </c>
    </row>
    <row r="67" spans="1:1" x14ac:dyDescent="0.25">
      <c r="A67" s="10" t="s">
        <v>83</v>
      </c>
    </row>
  </sheetData>
  <mergeCells count="3">
    <mergeCell ref="G7:J7"/>
    <mergeCell ref="A9:A32"/>
    <mergeCell ref="A33:A56"/>
  </mergeCells>
  <phoneticPr fontId="1" type="noConversion"/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opLeftCell="A24" zoomScale="85" zoomScaleNormal="85" workbookViewId="0">
      <selection activeCell="G79" sqref="G79"/>
    </sheetView>
  </sheetViews>
  <sheetFormatPr defaultRowHeight="15" x14ac:dyDescent="0.25"/>
  <cols>
    <col min="1" max="1" width="11.140625" style="5" customWidth="1"/>
    <col min="2" max="2" width="12" style="5" customWidth="1"/>
    <col min="3" max="3" width="11.140625" style="5" customWidth="1"/>
    <col min="4" max="6" width="10.140625" style="5" customWidth="1"/>
    <col min="7" max="7" width="12.28515625" style="19" customWidth="1"/>
    <col min="8" max="8" width="11.5703125" style="6" bestFit="1" customWidth="1"/>
    <col min="9" max="10" width="10.28515625" style="5" customWidth="1"/>
    <col min="11" max="11" width="10.42578125" style="5" customWidth="1"/>
    <col min="12" max="14" width="10.140625" style="5" customWidth="1"/>
    <col min="15" max="15" width="11.140625" style="5" customWidth="1"/>
    <col min="16" max="16" width="9.140625" style="5"/>
    <col min="17" max="17" width="10" style="21" customWidth="1"/>
    <col min="18" max="18" width="9.140625" style="5"/>
    <col min="19" max="20" width="10.7109375" style="5" customWidth="1"/>
    <col min="21" max="16384" width="9.140625" style="5"/>
  </cols>
  <sheetData>
    <row r="1" spans="1:20" ht="15.75" x14ac:dyDescent="0.25">
      <c r="A1" s="1" t="s">
        <v>115</v>
      </c>
      <c r="I1" s="4" t="s">
        <v>62</v>
      </c>
    </row>
    <row r="2" spans="1:20" s="4" customFormat="1" x14ac:dyDescent="0.25">
      <c r="C2" s="7"/>
      <c r="G2" s="102"/>
      <c r="H2" s="8"/>
      <c r="I2" s="4" t="s">
        <v>84</v>
      </c>
      <c r="Q2" s="43"/>
    </row>
    <row r="3" spans="1:20" s="4" customFormat="1" x14ac:dyDescent="0.25">
      <c r="A3" s="4" t="s">
        <v>57</v>
      </c>
      <c r="B3" s="218"/>
      <c r="C3" s="7"/>
      <c r="G3" s="102"/>
      <c r="H3" s="8"/>
      <c r="I3" s="4" t="s">
        <v>92</v>
      </c>
      <c r="Q3" s="43"/>
    </row>
    <row r="4" spans="1:20" s="4" customFormat="1" x14ac:dyDescent="0.25">
      <c r="A4" s="9" t="s">
        <v>23</v>
      </c>
      <c r="B4" s="219"/>
      <c r="C4" s="235" t="s">
        <v>180</v>
      </c>
      <c r="G4" s="102"/>
      <c r="H4" s="8"/>
      <c r="I4" s="4" t="s">
        <v>85</v>
      </c>
      <c r="Q4" s="43"/>
    </row>
    <row r="5" spans="1:20" s="4" customFormat="1" x14ac:dyDescent="0.25">
      <c r="A5" s="4" t="s">
        <v>58</v>
      </c>
      <c r="B5" s="4" t="s">
        <v>75</v>
      </c>
      <c r="C5" s="7"/>
      <c r="G5" s="102"/>
      <c r="H5" s="8"/>
      <c r="I5" s="4" t="s">
        <v>8</v>
      </c>
      <c r="Q5" s="43"/>
    </row>
    <row r="6" spans="1:20" s="4" customFormat="1" x14ac:dyDescent="0.25">
      <c r="A6" s="9"/>
      <c r="B6" s="4" t="s">
        <v>123</v>
      </c>
      <c r="C6" s="7"/>
      <c r="G6" s="102"/>
      <c r="H6" s="8"/>
      <c r="I6" s="4" t="s">
        <v>72</v>
      </c>
      <c r="Q6" s="43"/>
    </row>
    <row r="7" spans="1:20" s="4" customFormat="1" x14ac:dyDescent="0.25">
      <c r="B7" s="10"/>
      <c r="G7" s="102"/>
      <c r="H7" s="8"/>
      <c r="Q7" s="43"/>
    </row>
    <row r="8" spans="1:20" s="4" customFormat="1" x14ac:dyDescent="0.25">
      <c r="G8" s="102"/>
      <c r="H8" s="8"/>
      <c r="Q8" s="43"/>
    </row>
    <row r="9" spans="1:20" s="4" customFormat="1" x14ac:dyDescent="0.25">
      <c r="B9" s="5"/>
      <c r="G9" s="102"/>
      <c r="H9" s="8"/>
      <c r="Q9" s="43"/>
    </row>
    <row r="10" spans="1:20" s="4" customFormat="1" x14ac:dyDescent="0.25">
      <c r="B10" s="5"/>
      <c r="G10" s="102"/>
      <c r="H10" s="8"/>
      <c r="Q10" s="43"/>
    </row>
    <row r="11" spans="1:20" s="4" customFormat="1" x14ac:dyDescent="0.25">
      <c r="B11" s="5"/>
      <c r="G11" s="102"/>
      <c r="H11" s="8"/>
      <c r="Q11" s="43"/>
    </row>
    <row r="12" spans="1:20" s="4" customFormat="1" x14ac:dyDescent="0.25">
      <c r="A12" s="4" t="s">
        <v>51</v>
      </c>
      <c r="B12" s="11" t="s">
        <v>131</v>
      </c>
      <c r="C12" s="11"/>
      <c r="D12" s="11"/>
      <c r="E12" s="11"/>
      <c r="F12" s="11"/>
      <c r="G12" s="12"/>
      <c r="H12" s="11"/>
      <c r="I12" s="11"/>
      <c r="J12" s="12" t="s">
        <v>26</v>
      </c>
      <c r="K12" s="12" t="s">
        <v>86</v>
      </c>
      <c r="L12" s="12"/>
      <c r="M12" s="12"/>
      <c r="N12" s="12"/>
      <c r="Q12" s="193" t="s">
        <v>28</v>
      </c>
      <c r="R12" s="11" t="s">
        <v>91</v>
      </c>
      <c r="S12" s="11"/>
    </row>
    <row r="13" spans="1:20" s="4" customFormat="1" x14ac:dyDescent="0.25">
      <c r="B13" s="12" t="s">
        <v>132</v>
      </c>
      <c r="C13" s="12"/>
      <c r="D13" s="12"/>
      <c r="E13" s="12"/>
      <c r="F13" s="12"/>
      <c r="G13" s="12"/>
      <c r="H13" s="12"/>
      <c r="I13" s="12"/>
      <c r="J13" s="192"/>
      <c r="K13" s="12" t="s">
        <v>127</v>
      </c>
      <c r="L13" s="12"/>
      <c r="M13" s="34" t="s">
        <v>128</v>
      </c>
      <c r="N13" s="34"/>
      <c r="Q13" s="15"/>
      <c r="R13" s="18"/>
      <c r="S13" s="19"/>
    </row>
    <row r="14" spans="1:20" s="4" customFormat="1" x14ac:dyDescent="0.25">
      <c r="B14" s="12"/>
      <c r="C14" s="12"/>
      <c r="D14" s="12"/>
      <c r="E14" s="12"/>
      <c r="F14" s="12"/>
      <c r="G14" s="12"/>
      <c r="H14" s="12"/>
      <c r="I14" s="12"/>
      <c r="J14" s="192"/>
      <c r="K14" s="12"/>
      <c r="L14" s="12"/>
      <c r="M14" s="12"/>
      <c r="N14" s="12"/>
      <c r="Q14" s="15"/>
      <c r="R14" s="18"/>
      <c r="S14" s="19"/>
    </row>
    <row r="15" spans="1:20" ht="15.75" x14ac:dyDescent="0.25">
      <c r="B15" s="189" t="s">
        <v>130</v>
      </c>
      <c r="C15" s="189"/>
      <c r="D15" s="189"/>
      <c r="E15" s="189"/>
      <c r="F15" s="189"/>
      <c r="G15" s="266" t="s">
        <v>172</v>
      </c>
      <c r="H15" s="266"/>
      <c r="J15" s="21"/>
      <c r="K15" s="267" t="s">
        <v>173</v>
      </c>
      <c r="L15" s="267"/>
      <c r="M15" s="267"/>
      <c r="N15" s="266" t="s">
        <v>177</v>
      </c>
      <c r="O15" s="266"/>
      <c r="P15" s="189"/>
      <c r="Q15" s="4" t="s">
        <v>103</v>
      </c>
      <c r="T15" s="191"/>
    </row>
    <row r="16" spans="1:20" ht="15.75" thickBot="1" x14ac:dyDescent="0.3">
      <c r="A16" s="232" t="s">
        <v>171</v>
      </c>
      <c r="B16" s="190" t="s">
        <v>129</v>
      </c>
      <c r="C16" s="14" t="s">
        <v>184</v>
      </c>
      <c r="D16" s="14" t="s">
        <v>185</v>
      </c>
      <c r="E16" s="14" t="s">
        <v>174</v>
      </c>
      <c r="F16" s="14" t="s">
        <v>175</v>
      </c>
      <c r="G16" s="190" t="s">
        <v>4</v>
      </c>
      <c r="H16" s="190" t="s">
        <v>7</v>
      </c>
      <c r="J16" s="21"/>
      <c r="K16" s="190" t="s">
        <v>129</v>
      </c>
      <c r="L16" s="14" t="s">
        <v>174</v>
      </c>
      <c r="M16" s="14" t="s">
        <v>175</v>
      </c>
      <c r="N16" s="190" t="s">
        <v>4</v>
      </c>
      <c r="O16" s="190" t="s">
        <v>7</v>
      </c>
      <c r="Q16" s="5"/>
      <c r="R16" s="5" t="s">
        <v>102</v>
      </c>
    </row>
    <row r="17" spans="1:18" x14ac:dyDescent="0.25">
      <c r="A17" s="8">
        <v>1</v>
      </c>
      <c r="B17" s="249">
        <v>6441</v>
      </c>
      <c r="C17" s="18">
        <v>641</v>
      </c>
      <c r="D17" s="18">
        <v>637</v>
      </c>
      <c r="E17" s="18">
        <f>1.34+(C17/100000)</f>
        <v>1.3464100000000001</v>
      </c>
      <c r="F17" s="18">
        <f>1.34+(D17/100000)</f>
        <v>1.3463700000000001</v>
      </c>
      <c r="G17" s="188">
        <f>AVERAGE(E17:F17)</f>
        <v>1.34639</v>
      </c>
      <c r="H17" s="188">
        <f>STDEV(E17:F17)</f>
        <v>2.8284271247490186E-5</v>
      </c>
      <c r="J17" s="21"/>
      <c r="K17" s="18">
        <f t="shared" ref="K17:K40" si="0">B17</f>
        <v>6441</v>
      </c>
      <c r="L17" s="24">
        <f>(E17-1.33329)*6154</f>
        <v>80.740480000000133</v>
      </c>
      <c r="M17" s="24">
        <f>(F17-1.33329)*6154</f>
        <v>80.494319999999874</v>
      </c>
      <c r="N17" s="118">
        <f>AVERAGE(L17:M17)</f>
        <v>80.617400000000004</v>
      </c>
      <c r="O17" s="70">
        <f t="shared" ref="O17" si="1">STDEV(L17:M17)</f>
        <v>0.17406140525706373</v>
      </c>
      <c r="Q17" s="5"/>
      <c r="R17" s="5" t="s">
        <v>124</v>
      </c>
    </row>
    <row r="18" spans="1:18" x14ac:dyDescent="0.25">
      <c r="A18" s="8">
        <v>2</v>
      </c>
      <c r="B18" s="252">
        <v>6458</v>
      </c>
      <c r="C18" s="18">
        <v>628</v>
      </c>
      <c r="D18" s="18">
        <v>624</v>
      </c>
      <c r="E18" s="18">
        <f t="shared" ref="E18:E64" si="2">1.34+(C18/100000)</f>
        <v>1.3462800000000001</v>
      </c>
      <c r="F18" s="18">
        <f t="shared" ref="F18:F64" si="3">1.34+(D18/100000)</f>
        <v>1.3462400000000001</v>
      </c>
      <c r="G18" s="188">
        <f t="shared" ref="G18:G64" si="4">AVERAGE(E18:F18)</f>
        <v>1.34626</v>
      </c>
      <c r="H18" s="188">
        <f t="shared" ref="H18:H64" si="5">STDEV(E18:F18)</f>
        <v>2.8284271247490186E-5</v>
      </c>
      <c r="J18" s="21"/>
      <c r="K18" s="18">
        <f t="shared" si="0"/>
        <v>6458</v>
      </c>
      <c r="L18" s="24">
        <f t="shared" ref="L18:L64" si="6">(E18-1.33329)*6154</f>
        <v>79.940460000000357</v>
      </c>
      <c r="M18" s="24">
        <f t="shared" ref="M18:M64" si="7">(F18-1.33329)*6154</f>
        <v>79.694300000000112</v>
      </c>
      <c r="N18" s="118">
        <f t="shared" ref="N18:N64" si="8">AVERAGE(L18:M18)</f>
        <v>79.817380000000242</v>
      </c>
      <c r="O18" s="70">
        <f t="shared" ref="O18:O64" si="9">STDEV(L18:M18)</f>
        <v>0.17406140525705366</v>
      </c>
      <c r="Q18" s="5"/>
      <c r="R18" s="5" t="s">
        <v>104</v>
      </c>
    </row>
    <row r="19" spans="1:18" x14ac:dyDescent="0.25">
      <c r="A19" s="8">
        <v>3</v>
      </c>
      <c r="B19" s="252">
        <v>6460</v>
      </c>
      <c r="C19" s="18">
        <v>633</v>
      </c>
      <c r="D19" s="18">
        <v>628</v>
      </c>
      <c r="E19" s="18">
        <f t="shared" si="2"/>
        <v>1.34633</v>
      </c>
      <c r="F19" s="18">
        <f t="shared" si="3"/>
        <v>1.3462800000000001</v>
      </c>
      <c r="G19" s="188">
        <f t="shared" si="4"/>
        <v>1.3463050000000001</v>
      </c>
      <c r="H19" s="188">
        <f t="shared" si="5"/>
        <v>3.5355339059244978E-5</v>
      </c>
      <c r="J19" s="21"/>
      <c r="K19" s="18">
        <f t="shared" si="0"/>
        <v>6460</v>
      </c>
      <c r="L19" s="24">
        <f t="shared" si="6"/>
        <v>80.248159999999629</v>
      </c>
      <c r="M19" s="24">
        <f t="shared" si="7"/>
        <v>79.940460000000357</v>
      </c>
      <c r="N19" s="118">
        <f t="shared" si="8"/>
        <v>80.094309999999993</v>
      </c>
      <c r="O19" s="70">
        <f t="shared" si="9"/>
        <v>0.21757675657058606</v>
      </c>
      <c r="P19" s="216"/>
      <c r="Q19" s="5"/>
      <c r="R19" s="5" t="s">
        <v>125</v>
      </c>
    </row>
    <row r="20" spans="1:18" x14ac:dyDescent="0.25">
      <c r="A20" s="8">
        <v>4</v>
      </c>
      <c r="B20" s="252">
        <v>6463</v>
      </c>
      <c r="C20" s="18">
        <v>621</v>
      </c>
      <c r="D20" s="18">
        <v>616</v>
      </c>
      <c r="E20" s="18">
        <f t="shared" si="2"/>
        <v>1.3462100000000001</v>
      </c>
      <c r="F20" s="18">
        <f t="shared" si="3"/>
        <v>1.34616</v>
      </c>
      <c r="G20" s="188">
        <f t="shared" si="4"/>
        <v>1.3461850000000002</v>
      </c>
      <c r="H20" s="188">
        <f t="shared" si="5"/>
        <v>3.535533905940199E-5</v>
      </c>
      <c r="J20" s="21"/>
      <c r="K20" s="18">
        <f t="shared" si="0"/>
        <v>6463</v>
      </c>
      <c r="L20" s="24">
        <f t="shared" si="6"/>
        <v>79.509680000000259</v>
      </c>
      <c r="M20" s="24">
        <f t="shared" si="7"/>
        <v>79.201979999999608</v>
      </c>
      <c r="N20" s="118">
        <f t="shared" si="8"/>
        <v>79.355829999999941</v>
      </c>
      <c r="O20" s="70">
        <f t="shared" si="9"/>
        <v>0.21757675657156078</v>
      </c>
      <c r="R20" s="15"/>
    </row>
    <row r="21" spans="1:18" x14ac:dyDescent="0.25">
      <c r="A21" s="8">
        <v>5</v>
      </c>
      <c r="B21" s="252">
        <v>6469</v>
      </c>
      <c r="C21" s="18">
        <v>609</v>
      </c>
      <c r="D21" s="18">
        <v>606</v>
      </c>
      <c r="E21" s="18">
        <f t="shared" si="2"/>
        <v>1.34609</v>
      </c>
      <c r="F21" s="18">
        <f t="shared" si="3"/>
        <v>1.34606</v>
      </c>
      <c r="G21" s="188">
        <f t="shared" si="4"/>
        <v>1.3460749999999999</v>
      </c>
      <c r="H21" s="188">
        <f t="shared" si="5"/>
        <v>2.1213203435578389E-5</v>
      </c>
      <c r="J21" s="21"/>
      <c r="K21" s="18">
        <f t="shared" si="0"/>
        <v>6469</v>
      </c>
      <c r="L21" s="24">
        <f t="shared" si="6"/>
        <v>78.771199999999524</v>
      </c>
      <c r="M21" s="24">
        <f t="shared" si="7"/>
        <v>78.586579999999685</v>
      </c>
      <c r="N21" s="118">
        <f t="shared" si="8"/>
        <v>78.678889999999598</v>
      </c>
      <c r="O21" s="70">
        <f t="shared" si="9"/>
        <v>0.13054605394254656</v>
      </c>
      <c r="R21" s="15"/>
    </row>
    <row r="22" spans="1:18" x14ac:dyDescent="0.25">
      <c r="A22" s="8">
        <v>6</v>
      </c>
      <c r="B22" s="252">
        <v>6473</v>
      </c>
      <c r="C22" s="18">
        <v>629</v>
      </c>
      <c r="D22" s="18">
        <v>625</v>
      </c>
      <c r="E22" s="18">
        <f t="shared" si="2"/>
        <v>1.34629</v>
      </c>
      <c r="F22" s="18">
        <f t="shared" si="3"/>
        <v>1.3462500000000002</v>
      </c>
      <c r="G22" s="188">
        <f t="shared" si="4"/>
        <v>1.3462700000000001</v>
      </c>
      <c r="H22" s="188">
        <f t="shared" si="5"/>
        <v>2.8284271247333177E-5</v>
      </c>
      <c r="J22" s="21"/>
      <c r="K22" s="18">
        <f t="shared" si="0"/>
        <v>6473</v>
      </c>
      <c r="L22" s="24">
        <f t="shared" si="6"/>
        <v>80.001999999999384</v>
      </c>
      <c r="M22" s="24">
        <f t="shared" si="7"/>
        <v>79.755840000000504</v>
      </c>
      <c r="N22" s="118">
        <f t="shared" si="8"/>
        <v>79.878919999999937</v>
      </c>
      <c r="O22" s="70">
        <f t="shared" si="9"/>
        <v>0.17406140525608901</v>
      </c>
      <c r="R22" s="15"/>
    </row>
    <row r="23" spans="1:18" x14ac:dyDescent="0.25">
      <c r="A23" s="8">
        <v>7</v>
      </c>
      <c r="B23" s="252">
        <v>6475</v>
      </c>
      <c r="C23" s="18">
        <v>631</v>
      </c>
      <c r="D23" s="18">
        <v>626</v>
      </c>
      <c r="E23" s="18">
        <f t="shared" si="2"/>
        <v>1.3463100000000001</v>
      </c>
      <c r="F23" s="18">
        <f t="shared" si="3"/>
        <v>1.34626</v>
      </c>
      <c r="G23" s="188">
        <f t="shared" si="4"/>
        <v>1.346285</v>
      </c>
      <c r="H23" s="188">
        <f t="shared" si="5"/>
        <v>3.535533905940199E-5</v>
      </c>
      <c r="J23" s="21"/>
      <c r="K23" s="18">
        <f t="shared" si="0"/>
        <v>6475</v>
      </c>
      <c r="L23" s="24">
        <f t="shared" si="6"/>
        <v>80.125080000000196</v>
      </c>
      <c r="M23" s="24">
        <f t="shared" si="7"/>
        <v>79.817379999999545</v>
      </c>
      <c r="N23" s="118">
        <f t="shared" si="8"/>
        <v>79.971229999999878</v>
      </c>
      <c r="O23" s="70">
        <f t="shared" si="9"/>
        <v>0.21757675657156078</v>
      </c>
      <c r="R23" s="15"/>
    </row>
    <row r="24" spans="1:18" x14ac:dyDescent="0.25">
      <c r="A24" s="8">
        <v>8</v>
      </c>
      <c r="B24" s="252">
        <v>7007</v>
      </c>
      <c r="C24" s="18">
        <v>622</v>
      </c>
      <c r="D24" s="18">
        <v>618</v>
      </c>
      <c r="E24" s="18">
        <f t="shared" si="2"/>
        <v>1.34622</v>
      </c>
      <c r="F24" s="18">
        <f t="shared" si="3"/>
        <v>1.3461800000000002</v>
      </c>
      <c r="G24" s="188">
        <f t="shared" si="4"/>
        <v>1.3462000000000001</v>
      </c>
      <c r="H24" s="188">
        <f t="shared" si="5"/>
        <v>2.8284271247333177E-5</v>
      </c>
      <c r="J24" s="21"/>
      <c r="K24" s="18">
        <f t="shared" si="0"/>
        <v>7007</v>
      </c>
      <c r="L24" s="24">
        <f t="shared" si="6"/>
        <v>79.5712199999993</v>
      </c>
      <c r="M24" s="24">
        <f t="shared" si="7"/>
        <v>79.32506000000042</v>
      </c>
      <c r="N24" s="118">
        <f t="shared" si="8"/>
        <v>79.448139999999853</v>
      </c>
      <c r="O24" s="70">
        <f t="shared" si="9"/>
        <v>0.17406140525608901</v>
      </c>
      <c r="R24" s="15"/>
    </row>
    <row r="25" spans="1:18" x14ac:dyDescent="0.25">
      <c r="A25" s="8">
        <v>9</v>
      </c>
      <c r="B25" s="252">
        <v>7009</v>
      </c>
      <c r="C25" s="18">
        <v>610</v>
      </c>
      <c r="D25" s="18">
        <v>608</v>
      </c>
      <c r="E25" s="18">
        <f t="shared" si="2"/>
        <v>1.3461000000000001</v>
      </c>
      <c r="F25" s="18">
        <f t="shared" si="3"/>
        <v>1.3460800000000002</v>
      </c>
      <c r="G25" s="188">
        <f t="shared" si="4"/>
        <v>1.3460900000000002</v>
      </c>
      <c r="H25" s="188">
        <f t="shared" si="5"/>
        <v>1.4142135623666588E-5</v>
      </c>
      <c r="J25" s="21"/>
      <c r="K25" s="18">
        <f t="shared" si="0"/>
        <v>7009</v>
      </c>
      <c r="L25" s="24">
        <f t="shared" si="6"/>
        <v>78.83273999999993</v>
      </c>
      <c r="M25" s="24">
        <f t="shared" si="7"/>
        <v>78.709660000000483</v>
      </c>
      <c r="N25" s="118">
        <f t="shared" si="8"/>
        <v>78.771200000000206</v>
      </c>
      <c r="O25" s="70">
        <f t="shared" si="9"/>
        <v>8.7030702628049531E-2</v>
      </c>
      <c r="R25" s="4" t="s">
        <v>95</v>
      </c>
    </row>
    <row r="26" spans="1:18" x14ac:dyDescent="0.25">
      <c r="A26" s="8">
        <v>10</v>
      </c>
      <c r="B26" s="252">
        <v>7010</v>
      </c>
      <c r="C26" s="18">
        <v>631</v>
      </c>
      <c r="D26" s="18">
        <v>629</v>
      </c>
      <c r="E26" s="18">
        <f t="shared" si="2"/>
        <v>1.3463100000000001</v>
      </c>
      <c r="F26" s="18">
        <f t="shared" si="3"/>
        <v>1.34629</v>
      </c>
      <c r="G26" s="188">
        <f t="shared" si="4"/>
        <v>1.3463000000000001</v>
      </c>
      <c r="H26" s="188">
        <f t="shared" si="5"/>
        <v>1.41421356238236E-5</v>
      </c>
      <c r="J26" s="21"/>
      <c r="K26" s="18">
        <f t="shared" si="0"/>
        <v>7010</v>
      </c>
      <c r="L26" s="24">
        <f t="shared" si="6"/>
        <v>80.125080000000196</v>
      </c>
      <c r="M26" s="24">
        <f t="shared" si="7"/>
        <v>80.001999999999384</v>
      </c>
      <c r="N26" s="118">
        <f t="shared" si="8"/>
        <v>80.06353999999979</v>
      </c>
      <c r="O26" s="70">
        <f t="shared" si="9"/>
        <v>8.7030702629014189E-2</v>
      </c>
      <c r="R26" s="5" t="s">
        <v>96</v>
      </c>
    </row>
    <row r="27" spans="1:18" x14ac:dyDescent="0.25">
      <c r="A27" s="8">
        <v>11</v>
      </c>
      <c r="B27" s="252">
        <v>7011</v>
      </c>
      <c r="C27" s="18">
        <v>602</v>
      </c>
      <c r="D27" s="18">
        <v>600</v>
      </c>
      <c r="E27" s="18">
        <f t="shared" si="2"/>
        <v>1.34602</v>
      </c>
      <c r="F27" s="18">
        <f t="shared" si="3"/>
        <v>1.3460000000000001</v>
      </c>
      <c r="G27" s="188">
        <f t="shared" si="4"/>
        <v>1.3460100000000002</v>
      </c>
      <c r="H27" s="188">
        <f t="shared" si="5"/>
        <v>1.4142135623666588E-5</v>
      </c>
      <c r="J27" s="21"/>
      <c r="K27" s="18">
        <f t="shared" si="0"/>
        <v>7011</v>
      </c>
      <c r="L27" s="24">
        <f t="shared" si="6"/>
        <v>78.34041999999944</v>
      </c>
      <c r="M27" s="24">
        <f t="shared" si="7"/>
        <v>78.217339999999993</v>
      </c>
      <c r="N27" s="118">
        <f t="shared" si="8"/>
        <v>78.278879999999717</v>
      </c>
      <c r="O27" s="70">
        <f t="shared" si="9"/>
        <v>8.7030702628049531E-2</v>
      </c>
      <c r="R27" s="5" t="s">
        <v>126</v>
      </c>
    </row>
    <row r="28" spans="1:18" x14ac:dyDescent="0.25">
      <c r="A28" s="8">
        <v>12</v>
      </c>
      <c r="B28" s="252">
        <v>7014</v>
      </c>
      <c r="C28" s="18">
        <v>618</v>
      </c>
      <c r="D28" s="18">
        <v>616</v>
      </c>
      <c r="E28" s="18">
        <f t="shared" si="2"/>
        <v>1.3461800000000002</v>
      </c>
      <c r="F28" s="18">
        <f t="shared" si="3"/>
        <v>1.34616</v>
      </c>
      <c r="G28" s="188">
        <f t="shared" si="4"/>
        <v>1.3461700000000001</v>
      </c>
      <c r="H28" s="188">
        <f t="shared" si="5"/>
        <v>1.41421356238236E-5</v>
      </c>
      <c r="J28" s="21"/>
      <c r="K28" s="18">
        <f t="shared" si="0"/>
        <v>7014</v>
      </c>
      <c r="L28" s="24">
        <f t="shared" si="6"/>
        <v>79.32506000000042</v>
      </c>
      <c r="M28" s="24">
        <f t="shared" si="7"/>
        <v>79.201979999999608</v>
      </c>
      <c r="N28" s="118">
        <f t="shared" si="8"/>
        <v>79.263520000000014</v>
      </c>
      <c r="O28" s="70">
        <f t="shared" si="9"/>
        <v>8.7030702629014189E-2</v>
      </c>
      <c r="R28" s="15"/>
    </row>
    <row r="29" spans="1:18" x14ac:dyDescent="0.25">
      <c r="A29" s="8">
        <v>13</v>
      </c>
      <c r="B29" s="252">
        <v>7015</v>
      </c>
      <c r="C29" s="18">
        <v>605</v>
      </c>
      <c r="D29" s="18">
        <v>601</v>
      </c>
      <c r="E29" s="18">
        <f t="shared" si="2"/>
        <v>1.34605</v>
      </c>
      <c r="F29" s="18">
        <f t="shared" si="3"/>
        <v>1.3460100000000002</v>
      </c>
      <c r="G29" s="188">
        <f t="shared" si="4"/>
        <v>1.3460300000000001</v>
      </c>
      <c r="H29" s="188">
        <f t="shared" si="5"/>
        <v>2.8284271247333177E-5</v>
      </c>
      <c r="J29" s="21"/>
      <c r="K29" s="18">
        <f t="shared" si="0"/>
        <v>7015</v>
      </c>
      <c r="L29" s="24">
        <f t="shared" si="6"/>
        <v>78.525039999999279</v>
      </c>
      <c r="M29" s="24">
        <f t="shared" si="7"/>
        <v>78.278880000000399</v>
      </c>
      <c r="N29" s="118">
        <f t="shared" si="8"/>
        <v>78.401959999999832</v>
      </c>
      <c r="O29" s="70">
        <f t="shared" si="9"/>
        <v>0.17406140525608901</v>
      </c>
      <c r="R29" s="15"/>
    </row>
    <row r="30" spans="1:18" x14ac:dyDescent="0.25">
      <c r="A30" s="8">
        <v>14</v>
      </c>
      <c r="B30" s="252">
        <v>7018</v>
      </c>
      <c r="C30" s="18">
        <v>625</v>
      </c>
      <c r="D30" s="18">
        <v>623</v>
      </c>
      <c r="E30" s="18">
        <f t="shared" si="2"/>
        <v>1.3462500000000002</v>
      </c>
      <c r="F30" s="18">
        <f t="shared" si="3"/>
        <v>1.34623</v>
      </c>
      <c r="G30" s="188">
        <f t="shared" si="4"/>
        <v>1.3462400000000001</v>
      </c>
      <c r="H30" s="188">
        <f t="shared" si="5"/>
        <v>1.41421356238236E-5</v>
      </c>
      <c r="J30" s="21"/>
      <c r="K30" s="18">
        <f t="shared" si="0"/>
        <v>7018</v>
      </c>
      <c r="L30" s="24">
        <f t="shared" si="6"/>
        <v>79.755840000000504</v>
      </c>
      <c r="M30" s="24">
        <f t="shared" si="7"/>
        <v>79.632759999999706</v>
      </c>
      <c r="N30" s="118">
        <f t="shared" si="8"/>
        <v>79.694300000000112</v>
      </c>
      <c r="O30" s="70">
        <f t="shared" si="9"/>
        <v>8.7030702629004142E-2</v>
      </c>
      <c r="R30" s="15"/>
    </row>
    <row r="31" spans="1:18" x14ac:dyDescent="0.25">
      <c r="A31" s="8">
        <v>15</v>
      </c>
      <c r="B31" s="252">
        <v>7019</v>
      </c>
      <c r="C31" s="18">
        <v>607</v>
      </c>
      <c r="D31" s="52">
        <v>610</v>
      </c>
      <c r="E31" s="18">
        <f t="shared" si="2"/>
        <v>1.3460700000000001</v>
      </c>
      <c r="F31" s="18">
        <f t="shared" si="3"/>
        <v>1.3461000000000001</v>
      </c>
      <c r="G31" s="188">
        <f t="shared" si="4"/>
        <v>1.346085</v>
      </c>
      <c r="H31" s="188">
        <f t="shared" si="5"/>
        <v>2.1213203435578389E-5</v>
      </c>
      <c r="J31" s="21"/>
      <c r="K31" s="18">
        <f t="shared" si="0"/>
        <v>7019</v>
      </c>
      <c r="L31" s="24">
        <f t="shared" si="6"/>
        <v>78.648120000000077</v>
      </c>
      <c r="M31" s="24">
        <f t="shared" si="7"/>
        <v>78.83273999999993</v>
      </c>
      <c r="N31" s="118">
        <f t="shared" si="8"/>
        <v>78.740430000000003</v>
      </c>
      <c r="O31" s="70">
        <f t="shared" si="9"/>
        <v>0.13054605394255661</v>
      </c>
      <c r="R31" s="15"/>
    </row>
    <row r="32" spans="1:18" ht="15.75" thickBot="1" x14ac:dyDescent="0.3">
      <c r="A32" s="8">
        <v>16</v>
      </c>
      <c r="B32" s="255" t="s">
        <v>205</v>
      </c>
      <c r="C32" s="18">
        <v>632</v>
      </c>
      <c r="D32" s="52">
        <v>627</v>
      </c>
      <c r="E32" s="18">
        <f t="shared" si="2"/>
        <v>1.3463200000000002</v>
      </c>
      <c r="F32" s="18">
        <f t="shared" si="3"/>
        <v>1.3462700000000001</v>
      </c>
      <c r="G32" s="188">
        <f t="shared" si="4"/>
        <v>1.346295</v>
      </c>
      <c r="H32" s="188">
        <f t="shared" si="5"/>
        <v>3.535533905940199E-5</v>
      </c>
      <c r="J32" s="21"/>
      <c r="K32" s="18" t="str">
        <f t="shared" si="0"/>
        <v>Tradition Malt Check</v>
      </c>
      <c r="L32" s="24">
        <f t="shared" si="6"/>
        <v>80.186620000000602</v>
      </c>
      <c r="M32" s="24">
        <f t="shared" si="7"/>
        <v>79.878919999999951</v>
      </c>
      <c r="N32" s="118">
        <f t="shared" si="8"/>
        <v>80.032770000000284</v>
      </c>
      <c r="O32" s="70">
        <f t="shared" si="9"/>
        <v>0.21757675657156078</v>
      </c>
      <c r="R32" s="15"/>
    </row>
    <row r="33" spans="1:18" x14ac:dyDescent="0.25">
      <c r="A33" s="8">
        <v>17</v>
      </c>
      <c r="B33" s="249">
        <v>7021</v>
      </c>
      <c r="C33" s="52">
        <v>650</v>
      </c>
      <c r="D33" s="52">
        <v>647</v>
      </c>
      <c r="E33" s="18">
        <f t="shared" si="2"/>
        <v>1.3465</v>
      </c>
      <c r="F33" s="18">
        <f t="shared" si="3"/>
        <v>1.3464700000000001</v>
      </c>
      <c r="G33" s="188">
        <f t="shared" si="4"/>
        <v>1.3464849999999999</v>
      </c>
      <c r="H33" s="188">
        <f t="shared" si="5"/>
        <v>2.1213203435578389E-5</v>
      </c>
      <c r="J33" s="21"/>
      <c r="K33" s="18">
        <f t="shared" si="0"/>
        <v>7021</v>
      </c>
      <c r="L33" s="24">
        <f t="shared" si="6"/>
        <v>81.29433999999965</v>
      </c>
      <c r="M33" s="24">
        <f t="shared" si="7"/>
        <v>81.109719999999811</v>
      </c>
      <c r="N33" s="118">
        <f t="shared" si="8"/>
        <v>81.202029999999723</v>
      </c>
      <c r="O33" s="70">
        <f t="shared" si="9"/>
        <v>0.13054605394254656</v>
      </c>
      <c r="R33" s="15"/>
    </row>
    <row r="34" spans="1:18" x14ac:dyDescent="0.25">
      <c r="A34" s="8">
        <v>18</v>
      </c>
      <c r="B34" s="252">
        <v>7022</v>
      </c>
      <c r="C34" s="52">
        <v>617</v>
      </c>
      <c r="D34" s="52">
        <v>613</v>
      </c>
      <c r="E34" s="18">
        <f t="shared" si="2"/>
        <v>1.3461700000000001</v>
      </c>
      <c r="F34" s="18">
        <f t="shared" si="3"/>
        <v>1.34613</v>
      </c>
      <c r="G34" s="188">
        <f t="shared" si="4"/>
        <v>1.3461500000000002</v>
      </c>
      <c r="H34" s="188">
        <f t="shared" si="5"/>
        <v>2.8284271247490186E-5</v>
      </c>
      <c r="J34" s="21"/>
      <c r="K34" s="18">
        <f t="shared" si="0"/>
        <v>7022</v>
      </c>
      <c r="L34" s="24">
        <f t="shared" si="6"/>
        <v>79.263520000000014</v>
      </c>
      <c r="M34" s="24">
        <f t="shared" si="7"/>
        <v>79.017359999999769</v>
      </c>
      <c r="N34" s="118">
        <f t="shared" si="8"/>
        <v>79.140439999999899</v>
      </c>
      <c r="O34" s="70">
        <f t="shared" si="9"/>
        <v>0.17406140525705366</v>
      </c>
      <c r="R34" s="15"/>
    </row>
    <row r="35" spans="1:18" x14ac:dyDescent="0.25">
      <c r="A35" s="8">
        <v>19</v>
      </c>
      <c r="B35" s="252">
        <v>7024</v>
      </c>
      <c r="C35" s="52">
        <v>567</v>
      </c>
      <c r="D35" s="52">
        <v>564</v>
      </c>
      <c r="E35" s="18">
        <f t="shared" si="2"/>
        <v>1.3456700000000001</v>
      </c>
      <c r="F35" s="18">
        <f t="shared" si="3"/>
        <v>1.3456400000000002</v>
      </c>
      <c r="G35" s="188">
        <f t="shared" si="4"/>
        <v>1.3456550000000003</v>
      </c>
      <c r="H35" s="188">
        <f t="shared" si="5"/>
        <v>2.1213203435578389E-5</v>
      </c>
      <c r="J35" s="21"/>
      <c r="K35" s="18">
        <f t="shared" si="0"/>
        <v>7024</v>
      </c>
      <c r="L35" s="24">
        <f t="shared" si="6"/>
        <v>76.186520000000357</v>
      </c>
      <c r="M35" s="24">
        <f t="shared" si="7"/>
        <v>76.001900000000518</v>
      </c>
      <c r="N35" s="118">
        <f t="shared" si="8"/>
        <v>76.09421000000043</v>
      </c>
      <c r="O35" s="70">
        <f t="shared" si="9"/>
        <v>0.13054605394254656</v>
      </c>
      <c r="R35" s="15"/>
    </row>
    <row r="36" spans="1:18" x14ac:dyDescent="0.25">
      <c r="A36" s="8">
        <v>20</v>
      </c>
      <c r="B36" s="252">
        <v>7025</v>
      </c>
      <c r="C36" s="52">
        <v>625</v>
      </c>
      <c r="D36" s="52">
        <v>621</v>
      </c>
      <c r="E36" s="18">
        <f t="shared" si="2"/>
        <v>1.3462500000000002</v>
      </c>
      <c r="F36" s="18">
        <f t="shared" si="3"/>
        <v>1.3462100000000001</v>
      </c>
      <c r="G36" s="188">
        <f t="shared" si="4"/>
        <v>1.3462300000000003</v>
      </c>
      <c r="H36" s="188">
        <f t="shared" si="5"/>
        <v>2.8284271247490186E-5</v>
      </c>
      <c r="J36" s="21"/>
      <c r="K36" s="18">
        <f t="shared" si="0"/>
        <v>7025</v>
      </c>
      <c r="L36" s="24">
        <f t="shared" si="6"/>
        <v>79.755840000000504</v>
      </c>
      <c r="M36" s="24">
        <f t="shared" si="7"/>
        <v>79.509680000000259</v>
      </c>
      <c r="N36" s="118">
        <f t="shared" si="8"/>
        <v>79.632760000000388</v>
      </c>
      <c r="O36" s="70">
        <f t="shared" si="9"/>
        <v>0.17406140525705366</v>
      </c>
      <c r="R36" s="15"/>
    </row>
    <row r="37" spans="1:18" x14ac:dyDescent="0.25">
      <c r="A37" s="8">
        <v>21</v>
      </c>
      <c r="B37" s="252">
        <v>7026</v>
      </c>
      <c r="C37" s="52">
        <v>644</v>
      </c>
      <c r="D37" s="52">
        <v>640</v>
      </c>
      <c r="E37" s="18">
        <f t="shared" si="2"/>
        <v>1.3464400000000001</v>
      </c>
      <c r="F37" s="18">
        <f t="shared" si="3"/>
        <v>1.3464</v>
      </c>
      <c r="G37" s="188">
        <f t="shared" si="4"/>
        <v>1.3464200000000002</v>
      </c>
      <c r="H37" s="188">
        <f t="shared" si="5"/>
        <v>2.8284271247490186E-5</v>
      </c>
      <c r="J37" s="21"/>
      <c r="K37" s="18">
        <f t="shared" si="0"/>
        <v>7026</v>
      </c>
      <c r="L37" s="24">
        <f t="shared" si="6"/>
        <v>80.925099999999972</v>
      </c>
      <c r="M37" s="24">
        <f t="shared" si="7"/>
        <v>80.678939999999727</v>
      </c>
      <c r="N37" s="118">
        <f t="shared" si="8"/>
        <v>80.802019999999857</v>
      </c>
      <c r="O37" s="70">
        <f t="shared" si="9"/>
        <v>0.17406140525705366</v>
      </c>
      <c r="R37" s="15"/>
    </row>
    <row r="38" spans="1:18" x14ac:dyDescent="0.25">
      <c r="A38" s="8">
        <v>22</v>
      </c>
      <c r="B38" s="252">
        <v>7028</v>
      </c>
      <c r="C38" s="52">
        <v>659</v>
      </c>
      <c r="D38" s="52">
        <v>654</v>
      </c>
      <c r="E38" s="18">
        <f t="shared" si="2"/>
        <v>1.3465900000000002</v>
      </c>
      <c r="F38" s="18">
        <f t="shared" si="3"/>
        <v>1.3465400000000001</v>
      </c>
      <c r="G38" s="188">
        <f t="shared" si="4"/>
        <v>1.346565</v>
      </c>
      <c r="H38" s="188">
        <f t="shared" si="5"/>
        <v>3.535533905940199E-5</v>
      </c>
      <c r="J38" s="21"/>
      <c r="K38" s="18">
        <f t="shared" si="0"/>
        <v>7028</v>
      </c>
      <c r="L38" s="24">
        <f t="shared" si="6"/>
        <v>81.848200000000546</v>
      </c>
      <c r="M38" s="24">
        <f t="shared" si="7"/>
        <v>81.540499999999895</v>
      </c>
      <c r="N38" s="118">
        <f t="shared" si="8"/>
        <v>81.694350000000213</v>
      </c>
      <c r="O38" s="70">
        <f t="shared" si="9"/>
        <v>0.21757675657156078</v>
      </c>
      <c r="R38" s="15"/>
    </row>
    <row r="39" spans="1:18" x14ac:dyDescent="0.25">
      <c r="A39" s="8">
        <v>23</v>
      </c>
      <c r="B39" s="252">
        <v>7030</v>
      </c>
      <c r="C39" s="52">
        <v>628</v>
      </c>
      <c r="D39" s="52">
        <v>624</v>
      </c>
      <c r="E39" s="18">
        <f t="shared" si="2"/>
        <v>1.3462800000000001</v>
      </c>
      <c r="F39" s="18">
        <f t="shared" si="3"/>
        <v>1.3462400000000001</v>
      </c>
      <c r="G39" s="188">
        <f t="shared" si="4"/>
        <v>1.34626</v>
      </c>
      <c r="H39" s="188">
        <f t="shared" si="5"/>
        <v>2.8284271247490186E-5</v>
      </c>
      <c r="J39" s="21"/>
      <c r="K39" s="18">
        <f t="shared" si="0"/>
        <v>7030</v>
      </c>
      <c r="L39" s="24">
        <f t="shared" si="6"/>
        <v>79.940460000000357</v>
      </c>
      <c r="M39" s="24">
        <f t="shared" si="7"/>
        <v>79.694300000000112</v>
      </c>
      <c r="N39" s="118">
        <f t="shared" si="8"/>
        <v>79.817380000000242</v>
      </c>
      <c r="O39" s="70">
        <f t="shared" si="9"/>
        <v>0.17406140525705366</v>
      </c>
      <c r="R39" s="15"/>
    </row>
    <row r="40" spans="1:18" x14ac:dyDescent="0.25">
      <c r="A40" s="8">
        <v>24</v>
      </c>
      <c r="B40" s="252">
        <v>7035</v>
      </c>
      <c r="C40" s="52">
        <v>638</v>
      </c>
      <c r="D40" s="52">
        <v>634</v>
      </c>
      <c r="E40" s="18">
        <f t="shared" si="2"/>
        <v>1.3463800000000001</v>
      </c>
      <c r="F40" s="18">
        <f t="shared" si="3"/>
        <v>1.3463400000000001</v>
      </c>
      <c r="G40" s="188">
        <f t="shared" si="4"/>
        <v>1.3463600000000002</v>
      </c>
      <c r="H40" s="188">
        <f t="shared" si="5"/>
        <v>2.8284271247490186E-5</v>
      </c>
      <c r="J40" s="21"/>
      <c r="K40" s="18">
        <f t="shared" si="0"/>
        <v>7035</v>
      </c>
      <c r="L40" s="24">
        <f t="shared" si="6"/>
        <v>80.55586000000028</v>
      </c>
      <c r="M40" s="24">
        <f t="shared" si="7"/>
        <v>80.309700000000035</v>
      </c>
      <c r="N40" s="118">
        <f t="shared" si="8"/>
        <v>80.43278000000015</v>
      </c>
      <c r="O40" s="70">
        <f t="shared" si="9"/>
        <v>0.17406140525705366</v>
      </c>
      <c r="R40" s="15"/>
    </row>
    <row r="41" spans="1:18" x14ac:dyDescent="0.25">
      <c r="A41" s="8">
        <v>25</v>
      </c>
      <c r="B41" s="252">
        <v>7037</v>
      </c>
      <c r="C41" s="52">
        <v>662</v>
      </c>
      <c r="D41" s="52">
        <v>661</v>
      </c>
      <c r="E41" s="18">
        <f t="shared" si="2"/>
        <v>1.3466200000000002</v>
      </c>
      <c r="F41" s="18">
        <f t="shared" si="3"/>
        <v>1.3466100000000001</v>
      </c>
      <c r="G41" s="188">
        <f t="shared" si="4"/>
        <v>1.3466150000000001</v>
      </c>
      <c r="H41" s="188">
        <f t="shared" si="5"/>
        <v>7.0710678119117998E-6</v>
      </c>
      <c r="J41" s="21"/>
      <c r="K41" s="18">
        <f t="shared" ref="K41:K64" si="10">B41</f>
        <v>7037</v>
      </c>
      <c r="L41" s="24">
        <f t="shared" si="6"/>
        <v>82.032820000000399</v>
      </c>
      <c r="M41" s="24">
        <f t="shared" si="7"/>
        <v>81.971279999999993</v>
      </c>
      <c r="N41" s="118">
        <f t="shared" si="8"/>
        <v>82.002050000000196</v>
      </c>
      <c r="O41" s="70">
        <f t="shared" si="9"/>
        <v>4.3515351314507095E-2</v>
      </c>
      <c r="P41" s="21"/>
      <c r="Q41" s="18"/>
    </row>
    <row r="42" spans="1:18" x14ac:dyDescent="0.25">
      <c r="A42" s="8">
        <v>26</v>
      </c>
      <c r="B42" s="252">
        <v>7038</v>
      </c>
      <c r="C42" s="52">
        <v>615</v>
      </c>
      <c r="D42" s="52">
        <v>614</v>
      </c>
      <c r="E42" s="18">
        <f t="shared" si="2"/>
        <v>1.3461500000000002</v>
      </c>
      <c r="F42" s="18">
        <f t="shared" si="3"/>
        <v>1.3461400000000001</v>
      </c>
      <c r="G42" s="188">
        <f t="shared" si="4"/>
        <v>1.3461450000000001</v>
      </c>
      <c r="H42" s="188">
        <f t="shared" si="5"/>
        <v>7.0710678119117998E-6</v>
      </c>
      <c r="J42" s="21"/>
      <c r="K42" s="18">
        <f t="shared" si="10"/>
        <v>7038</v>
      </c>
      <c r="L42" s="24">
        <f t="shared" si="6"/>
        <v>79.140440000000581</v>
      </c>
      <c r="M42" s="24">
        <f t="shared" si="7"/>
        <v>79.078900000000175</v>
      </c>
      <c r="N42" s="118">
        <f t="shared" si="8"/>
        <v>79.109670000000378</v>
      </c>
      <c r="O42" s="70">
        <f t="shared" si="9"/>
        <v>4.3515351314507095E-2</v>
      </c>
      <c r="P42" s="21"/>
      <c r="Q42" s="18"/>
    </row>
    <row r="43" spans="1:18" x14ac:dyDescent="0.25">
      <c r="A43" s="8">
        <v>27</v>
      </c>
      <c r="B43" s="252">
        <v>7042</v>
      </c>
      <c r="C43" s="52">
        <v>641</v>
      </c>
      <c r="D43" s="52">
        <v>638</v>
      </c>
      <c r="E43" s="18">
        <f t="shared" si="2"/>
        <v>1.3464100000000001</v>
      </c>
      <c r="F43" s="18">
        <f t="shared" si="3"/>
        <v>1.3463800000000001</v>
      </c>
      <c r="G43" s="188">
        <f t="shared" si="4"/>
        <v>1.3463950000000002</v>
      </c>
      <c r="H43" s="188">
        <f t="shared" si="5"/>
        <v>2.1213203435578389E-5</v>
      </c>
      <c r="J43" s="21"/>
      <c r="K43" s="18">
        <f t="shared" si="10"/>
        <v>7042</v>
      </c>
      <c r="L43" s="24">
        <f t="shared" si="6"/>
        <v>80.740480000000133</v>
      </c>
      <c r="M43" s="24">
        <f t="shared" si="7"/>
        <v>80.55586000000028</v>
      </c>
      <c r="N43" s="118">
        <f t="shared" si="8"/>
        <v>80.648170000000206</v>
      </c>
      <c r="O43" s="70">
        <f t="shared" si="9"/>
        <v>0.13054605394255661</v>
      </c>
      <c r="P43" s="21"/>
      <c r="Q43" s="18"/>
    </row>
    <row r="44" spans="1:18" x14ac:dyDescent="0.25">
      <c r="A44" s="8">
        <v>28</v>
      </c>
      <c r="B44" s="252">
        <v>7044</v>
      </c>
      <c r="C44" s="52">
        <v>631</v>
      </c>
      <c r="D44" s="52">
        <v>626</v>
      </c>
      <c r="E44" s="18">
        <f t="shared" si="2"/>
        <v>1.3463100000000001</v>
      </c>
      <c r="F44" s="18">
        <f t="shared" si="3"/>
        <v>1.34626</v>
      </c>
      <c r="G44" s="188">
        <f t="shared" si="4"/>
        <v>1.346285</v>
      </c>
      <c r="H44" s="188">
        <f t="shared" si="5"/>
        <v>3.535533905940199E-5</v>
      </c>
      <c r="J44" s="21"/>
      <c r="K44" s="18">
        <f t="shared" si="10"/>
        <v>7044</v>
      </c>
      <c r="L44" s="24">
        <f t="shared" si="6"/>
        <v>80.125080000000196</v>
      </c>
      <c r="M44" s="24">
        <f t="shared" si="7"/>
        <v>79.817379999999545</v>
      </c>
      <c r="N44" s="118">
        <f t="shared" si="8"/>
        <v>79.971229999999878</v>
      </c>
      <c r="O44" s="70">
        <f t="shared" si="9"/>
        <v>0.21757675657156078</v>
      </c>
      <c r="P44" s="21"/>
      <c r="Q44" s="18"/>
    </row>
    <row r="45" spans="1:18" x14ac:dyDescent="0.25">
      <c r="A45" s="8">
        <v>29</v>
      </c>
      <c r="B45" s="252">
        <v>7045</v>
      </c>
      <c r="C45" s="52">
        <v>520</v>
      </c>
      <c r="D45" s="52">
        <v>516</v>
      </c>
      <c r="E45" s="18">
        <f t="shared" si="2"/>
        <v>1.3452000000000002</v>
      </c>
      <c r="F45" s="18">
        <f t="shared" si="3"/>
        <v>1.3451600000000001</v>
      </c>
      <c r="G45" s="188">
        <f t="shared" si="4"/>
        <v>1.34518</v>
      </c>
      <c r="H45" s="188">
        <f t="shared" si="5"/>
        <v>2.8284271247490186E-5</v>
      </c>
      <c r="J45" s="21"/>
      <c r="K45" s="18">
        <f t="shared" si="10"/>
        <v>7045</v>
      </c>
      <c r="L45" s="24">
        <f t="shared" si="6"/>
        <v>73.294140000000539</v>
      </c>
      <c r="M45" s="24">
        <f t="shared" si="7"/>
        <v>73.047980000000294</v>
      </c>
      <c r="N45" s="118">
        <f t="shared" si="8"/>
        <v>73.171060000000409</v>
      </c>
      <c r="O45" s="70">
        <f t="shared" si="9"/>
        <v>0.17406140525705366</v>
      </c>
      <c r="P45" s="21"/>
      <c r="Q45" s="18"/>
    </row>
    <row r="46" spans="1:18" x14ac:dyDescent="0.25">
      <c r="A46" s="8">
        <v>30</v>
      </c>
      <c r="B46" s="252">
        <v>7049</v>
      </c>
      <c r="C46" s="52">
        <v>548</v>
      </c>
      <c r="D46" s="52">
        <v>546</v>
      </c>
      <c r="E46" s="18">
        <f t="shared" si="2"/>
        <v>1.34548</v>
      </c>
      <c r="F46" s="18">
        <f t="shared" si="3"/>
        <v>1.3454600000000001</v>
      </c>
      <c r="G46" s="188">
        <f t="shared" si="4"/>
        <v>1.3454700000000002</v>
      </c>
      <c r="H46" s="188">
        <f t="shared" si="5"/>
        <v>1.4142135623666588E-5</v>
      </c>
      <c r="J46" s="21"/>
      <c r="K46" s="18">
        <f t="shared" si="10"/>
        <v>7049</v>
      </c>
      <c r="L46" s="24">
        <f t="shared" si="6"/>
        <v>75.017259999999524</v>
      </c>
      <c r="M46" s="24">
        <f t="shared" si="7"/>
        <v>74.894180000000091</v>
      </c>
      <c r="N46" s="118">
        <f t="shared" si="8"/>
        <v>74.955719999999815</v>
      </c>
      <c r="O46" s="70">
        <f t="shared" si="9"/>
        <v>8.7030702628039483E-2</v>
      </c>
      <c r="P46" s="21"/>
      <c r="Q46" s="18"/>
    </row>
    <row r="47" spans="1:18" x14ac:dyDescent="0.25">
      <c r="A47" s="8">
        <v>31</v>
      </c>
      <c r="B47" s="252">
        <v>7060</v>
      </c>
      <c r="C47" s="52">
        <v>645</v>
      </c>
      <c r="D47" s="52">
        <v>641</v>
      </c>
      <c r="E47" s="18">
        <f t="shared" si="2"/>
        <v>1.3464500000000001</v>
      </c>
      <c r="F47" s="18">
        <f t="shared" si="3"/>
        <v>1.3464100000000001</v>
      </c>
      <c r="G47" s="188">
        <f t="shared" si="4"/>
        <v>1.3464300000000002</v>
      </c>
      <c r="H47" s="188">
        <f t="shared" si="5"/>
        <v>2.8284271247490186E-5</v>
      </c>
      <c r="J47" s="21"/>
      <c r="K47" s="18">
        <f t="shared" si="10"/>
        <v>7060</v>
      </c>
      <c r="L47" s="24">
        <f t="shared" si="6"/>
        <v>80.986640000000378</v>
      </c>
      <c r="M47" s="24">
        <f t="shared" si="7"/>
        <v>80.740480000000133</v>
      </c>
      <c r="N47" s="118">
        <f t="shared" si="8"/>
        <v>80.863560000000263</v>
      </c>
      <c r="O47" s="70">
        <f t="shared" si="9"/>
        <v>0.17406140525705366</v>
      </c>
      <c r="P47" s="21"/>
      <c r="Q47" s="18"/>
    </row>
    <row r="48" spans="1:18" ht="15.75" thickBot="1" x14ac:dyDescent="0.3">
      <c r="A48" s="8">
        <v>32</v>
      </c>
      <c r="B48" s="255" t="s">
        <v>205</v>
      </c>
      <c r="C48" s="52">
        <v>644</v>
      </c>
      <c r="D48" s="52">
        <v>640</v>
      </c>
      <c r="E48" s="18">
        <f t="shared" si="2"/>
        <v>1.3464400000000001</v>
      </c>
      <c r="F48" s="18">
        <f t="shared" si="3"/>
        <v>1.3464</v>
      </c>
      <c r="G48" s="188">
        <f t="shared" si="4"/>
        <v>1.3464200000000002</v>
      </c>
      <c r="H48" s="188">
        <f t="shared" si="5"/>
        <v>2.8284271247490186E-5</v>
      </c>
      <c r="J48" s="21"/>
      <c r="K48" s="18" t="str">
        <f t="shared" si="10"/>
        <v>Tradition Malt Check</v>
      </c>
      <c r="L48" s="24">
        <f t="shared" si="6"/>
        <v>80.925099999999972</v>
      </c>
      <c r="M48" s="24">
        <f t="shared" si="7"/>
        <v>80.678939999999727</v>
      </c>
      <c r="N48" s="118">
        <f t="shared" si="8"/>
        <v>80.802019999999857</v>
      </c>
      <c r="O48" s="70">
        <f t="shared" si="9"/>
        <v>0.17406140525705366</v>
      </c>
      <c r="P48" s="21"/>
      <c r="Q48" s="18"/>
    </row>
    <row r="49" spans="1:17" x14ac:dyDescent="0.25">
      <c r="A49" s="8">
        <v>33</v>
      </c>
      <c r="B49" s="249">
        <v>7072</v>
      </c>
      <c r="C49" s="52">
        <v>649</v>
      </c>
      <c r="D49" s="52">
        <v>615</v>
      </c>
      <c r="E49" s="18">
        <f t="shared" si="2"/>
        <v>1.3464900000000002</v>
      </c>
      <c r="F49" s="18">
        <f t="shared" si="3"/>
        <v>1.3461500000000002</v>
      </c>
      <c r="G49" s="188">
        <f t="shared" si="4"/>
        <v>1.3463200000000002</v>
      </c>
      <c r="H49" s="259">
        <f t="shared" si="5"/>
        <v>2.4041630560343109E-4</v>
      </c>
      <c r="J49" s="21"/>
      <c r="K49" s="18">
        <f t="shared" si="10"/>
        <v>7072</v>
      </c>
      <c r="L49" s="24">
        <f t="shared" si="6"/>
        <v>81.232800000000623</v>
      </c>
      <c r="M49" s="24">
        <f t="shared" si="7"/>
        <v>79.140440000000581</v>
      </c>
      <c r="N49" s="118">
        <f t="shared" si="8"/>
        <v>80.186620000000602</v>
      </c>
      <c r="O49" s="70">
        <f t="shared" si="9"/>
        <v>1.4795219446835142</v>
      </c>
      <c r="P49" s="21"/>
      <c r="Q49" s="18"/>
    </row>
    <row r="50" spans="1:17" x14ac:dyDescent="0.25">
      <c r="A50" s="8">
        <v>34</v>
      </c>
      <c r="B50" s="252">
        <v>7076</v>
      </c>
      <c r="C50" s="52">
        <v>652</v>
      </c>
      <c r="D50" s="52">
        <v>651</v>
      </c>
      <c r="E50" s="18">
        <f t="shared" si="2"/>
        <v>1.3465200000000002</v>
      </c>
      <c r="F50" s="18">
        <f t="shared" si="3"/>
        <v>1.3465100000000001</v>
      </c>
      <c r="G50" s="188">
        <f t="shared" si="4"/>
        <v>1.3465150000000001</v>
      </c>
      <c r="H50" s="188">
        <f t="shared" si="5"/>
        <v>7.0710678119117998E-6</v>
      </c>
      <c r="J50" s="21"/>
      <c r="K50" s="18">
        <f t="shared" si="10"/>
        <v>7076</v>
      </c>
      <c r="L50" s="24">
        <f t="shared" si="6"/>
        <v>81.417420000000462</v>
      </c>
      <c r="M50" s="24">
        <f t="shared" si="7"/>
        <v>81.355880000000056</v>
      </c>
      <c r="N50" s="118">
        <f t="shared" si="8"/>
        <v>81.386650000000259</v>
      </c>
      <c r="O50" s="70">
        <f t="shared" si="9"/>
        <v>4.3515351314507095E-2</v>
      </c>
      <c r="P50" s="21"/>
      <c r="Q50" s="18"/>
    </row>
    <row r="51" spans="1:17" x14ac:dyDescent="0.25">
      <c r="A51" s="8">
        <v>35</v>
      </c>
      <c r="B51" s="252">
        <v>7077</v>
      </c>
      <c r="C51" s="52">
        <v>591</v>
      </c>
      <c r="D51" s="52">
        <v>587</v>
      </c>
      <c r="E51" s="18">
        <f t="shared" si="2"/>
        <v>1.3459100000000002</v>
      </c>
      <c r="F51" s="18">
        <f t="shared" si="3"/>
        <v>1.3458700000000001</v>
      </c>
      <c r="G51" s="188">
        <f t="shared" si="4"/>
        <v>1.3458900000000003</v>
      </c>
      <c r="H51" s="188">
        <f t="shared" si="5"/>
        <v>2.8284271247490186E-5</v>
      </c>
      <c r="J51" s="21"/>
      <c r="K51" s="18">
        <f t="shared" si="10"/>
        <v>7077</v>
      </c>
      <c r="L51" s="24">
        <f t="shared" si="6"/>
        <v>77.663480000000462</v>
      </c>
      <c r="M51" s="24">
        <f t="shared" si="7"/>
        <v>77.417320000000217</v>
      </c>
      <c r="N51" s="118">
        <f t="shared" si="8"/>
        <v>77.540400000000346</v>
      </c>
      <c r="O51" s="70">
        <f t="shared" si="9"/>
        <v>0.17406140525705366</v>
      </c>
      <c r="P51" s="21"/>
      <c r="Q51" s="18"/>
    </row>
    <row r="52" spans="1:17" x14ac:dyDescent="0.25">
      <c r="A52" s="8">
        <v>36</v>
      </c>
      <c r="B52" s="252">
        <v>7078</v>
      </c>
      <c r="C52" s="52">
        <v>640</v>
      </c>
      <c r="D52" s="52">
        <v>636</v>
      </c>
      <c r="E52" s="18">
        <f t="shared" si="2"/>
        <v>1.3464</v>
      </c>
      <c r="F52" s="18">
        <f t="shared" si="3"/>
        <v>1.34636</v>
      </c>
      <c r="G52" s="188">
        <f t="shared" si="4"/>
        <v>1.3463799999999999</v>
      </c>
      <c r="H52" s="188">
        <f t="shared" si="5"/>
        <v>2.8284271247490186E-5</v>
      </c>
      <c r="J52" s="21"/>
      <c r="K52" s="18">
        <f t="shared" si="10"/>
        <v>7078</v>
      </c>
      <c r="L52" s="24">
        <f t="shared" si="6"/>
        <v>80.678939999999727</v>
      </c>
      <c r="M52" s="24">
        <f t="shared" si="7"/>
        <v>80.432779999999482</v>
      </c>
      <c r="N52" s="118">
        <f t="shared" si="8"/>
        <v>80.555859999999598</v>
      </c>
      <c r="O52" s="70">
        <f t="shared" si="9"/>
        <v>0.17406140525705366</v>
      </c>
      <c r="P52" s="21"/>
      <c r="Q52" s="18"/>
    </row>
    <row r="53" spans="1:17" x14ac:dyDescent="0.25">
      <c r="A53" s="8">
        <v>37</v>
      </c>
      <c r="B53" s="252">
        <v>7083</v>
      </c>
      <c r="C53" s="52">
        <v>648</v>
      </c>
      <c r="D53" s="52">
        <v>644</v>
      </c>
      <c r="E53" s="18">
        <f t="shared" si="2"/>
        <v>1.3464800000000001</v>
      </c>
      <c r="F53" s="18">
        <f t="shared" si="3"/>
        <v>1.3464400000000001</v>
      </c>
      <c r="G53" s="188">
        <f t="shared" si="4"/>
        <v>1.34646</v>
      </c>
      <c r="H53" s="188">
        <f t="shared" si="5"/>
        <v>2.8284271247490186E-5</v>
      </c>
      <c r="J53" s="21"/>
      <c r="K53" s="18">
        <f t="shared" si="10"/>
        <v>7083</v>
      </c>
      <c r="L53" s="24">
        <f t="shared" si="6"/>
        <v>81.171260000000217</v>
      </c>
      <c r="M53" s="24">
        <f t="shared" si="7"/>
        <v>80.925099999999972</v>
      </c>
      <c r="N53" s="118">
        <f t="shared" si="8"/>
        <v>81.048180000000087</v>
      </c>
      <c r="O53" s="70">
        <f t="shared" si="9"/>
        <v>0.17406140525705366</v>
      </c>
      <c r="P53" s="21"/>
      <c r="Q53" s="18"/>
    </row>
    <row r="54" spans="1:17" x14ac:dyDescent="0.25">
      <c r="A54" s="8">
        <v>38</v>
      </c>
      <c r="B54" s="252">
        <v>7084</v>
      </c>
      <c r="C54" s="52">
        <v>613</v>
      </c>
      <c r="D54" s="52">
        <v>609</v>
      </c>
      <c r="E54" s="18">
        <f t="shared" si="2"/>
        <v>1.34613</v>
      </c>
      <c r="F54" s="18">
        <f t="shared" si="3"/>
        <v>1.34609</v>
      </c>
      <c r="G54" s="188">
        <f t="shared" si="4"/>
        <v>1.3461099999999999</v>
      </c>
      <c r="H54" s="188">
        <f t="shared" si="5"/>
        <v>2.8284271247490186E-5</v>
      </c>
      <c r="J54" s="21"/>
      <c r="K54" s="18">
        <f t="shared" si="10"/>
        <v>7084</v>
      </c>
      <c r="L54" s="24">
        <f t="shared" si="6"/>
        <v>79.017359999999769</v>
      </c>
      <c r="M54" s="24">
        <f t="shared" si="7"/>
        <v>78.771199999999524</v>
      </c>
      <c r="N54" s="118">
        <f t="shared" si="8"/>
        <v>78.89427999999964</v>
      </c>
      <c r="O54" s="70">
        <f t="shared" si="9"/>
        <v>0.17406140525705366</v>
      </c>
      <c r="P54" s="21"/>
      <c r="Q54" s="18"/>
    </row>
    <row r="55" spans="1:17" x14ac:dyDescent="0.25">
      <c r="A55" s="8">
        <v>39</v>
      </c>
      <c r="B55" s="252">
        <v>7092</v>
      </c>
      <c r="C55" s="52">
        <v>632</v>
      </c>
      <c r="D55" s="52">
        <v>629</v>
      </c>
      <c r="E55" s="18">
        <f t="shared" si="2"/>
        <v>1.3463200000000002</v>
      </c>
      <c r="F55" s="18">
        <f t="shared" si="3"/>
        <v>1.34629</v>
      </c>
      <c r="G55" s="188">
        <f t="shared" si="4"/>
        <v>1.3463050000000001</v>
      </c>
      <c r="H55" s="188">
        <f t="shared" si="5"/>
        <v>2.1213203435735399E-5</v>
      </c>
      <c r="J55" s="21"/>
      <c r="K55" s="18">
        <f t="shared" si="10"/>
        <v>7092</v>
      </c>
      <c r="L55" s="24">
        <f t="shared" si="6"/>
        <v>80.186620000000602</v>
      </c>
      <c r="M55" s="24">
        <f t="shared" si="7"/>
        <v>80.001999999999384</v>
      </c>
      <c r="N55" s="118">
        <f t="shared" si="8"/>
        <v>80.094309999999993</v>
      </c>
      <c r="O55" s="70">
        <f t="shared" si="9"/>
        <v>0.13054605394352128</v>
      </c>
      <c r="P55" s="21"/>
    </row>
    <row r="56" spans="1:17" x14ac:dyDescent="0.25">
      <c r="A56" s="8">
        <v>40</v>
      </c>
      <c r="B56" s="252">
        <v>7093</v>
      </c>
      <c r="C56" s="52">
        <v>601</v>
      </c>
      <c r="D56" s="52">
        <v>597</v>
      </c>
      <c r="E56" s="18">
        <f t="shared" si="2"/>
        <v>1.3460100000000002</v>
      </c>
      <c r="F56" s="18">
        <f t="shared" si="3"/>
        <v>1.3459700000000001</v>
      </c>
      <c r="G56" s="188">
        <f t="shared" si="4"/>
        <v>1.34599</v>
      </c>
      <c r="H56" s="188">
        <f t="shared" si="5"/>
        <v>2.8284271247490186E-5</v>
      </c>
      <c r="J56" s="21"/>
      <c r="K56" s="18">
        <f t="shared" si="10"/>
        <v>7093</v>
      </c>
      <c r="L56" s="24">
        <f t="shared" si="6"/>
        <v>78.278880000000399</v>
      </c>
      <c r="M56" s="24">
        <f t="shared" si="7"/>
        <v>78.032720000000154</v>
      </c>
      <c r="N56" s="118">
        <f t="shared" si="8"/>
        <v>78.155800000000283</v>
      </c>
      <c r="O56" s="70">
        <f t="shared" si="9"/>
        <v>0.17406140525705366</v>
      </c>
      <c r="P56" s="21"/>
    </row>
    <row r="57" spans="1:17" x14ac:dyDescent="0.25">
      <c r="A57" s="8">
        <v>41</v>
      </c>
      <c r="B57" s="252">
        <v>7099</v>
      </c>
      <c r="C57" s="52">
        <v>613</v>
      </c>
      <c r="D57" s="52">
        <v>610</v>
      </c>
      <c r="E57" s="18">
        <f t="shared" si="2"/>
        <v>1.34613</v>
      </c>
      <c r="F57" s="18">
        <f t="shared" si="3"/>
        <v>1.3461000000000001</v>
      </c>
      <c r="G57" s="188">
        <f t="shared" si="4"/>
        <v>1.3461150000000002</v>
      </c>
      <c r="H57" s="188">
        <f t="shared" si="5"/>
        <v>2.1213203435578389E-5</v>
      </c>
      <c r="J57" s="21"/>
      <c r="K57" s="18">
        <f t="shared" si="10"/>
        <v>7099</v>
      </c>
      <c r="L57" s="24">
        <f t="shared" si="6"/>
        <v>79.017359999999769</v>
      </c>
      <c r="M57" s="24">
        <f t="shared" si="7"/>
        <v>78.83273999999993</v>
      </c>
      <c r="N57" s="118">
        <f t="shared" si="8"/>
        <v>78.925049999999857</v>
      </c>
      <c r="O57" s="70">
        <f t="shared" si="9"/>
        <v>0.13054605394254656</v>
      </c>
      <c r="P57" s="21"/>
    </row>
    <row r="58" spans="1:17" x14ac:dyDescent="0.25">
      <c r="A58" s="8">
        <v>42</v>
      </c>
      <c r="B58" s="252">
        <v>7106</v>
      </c>
      <c r="C58" s="52">
        <v>624</v>
      </c>
      <c r="D58" s="52">
        <v>619</v>
      </c>
      <c r="E58" s="18">
        <f t="shared" si="2"/>
        <v>1.3462400000000001</v>
      </c>
      <c r="F58" s="18">
        <f t="shared" si="3"/>
        <v>1.34619</v>
      </c>
      <c r="G58" s="188">
        <f t="shared" si="4"/>
        <v>1.3462149999999999</v>
      </c>
      <c r="H58" s="188">
        <f t="shared" si="5"/>
        <v>3.535533905940199E-5</v>
      </c>
      <c r="J58" s="21"/>
      <c r="K58" s="18">
        <f t="shared" si="10"/>
        <v>7106</v>
      </c>
      <c r="L58" s="24">
        <f t="shared" si="6"/>
        <v>79.694300000000112</v>
      </c>
      <c r="M58" s="24">
        <f t="shared" si="7"/>
        <v>79.386599999999461</v>
      </c>
      <c r="N58" s="118">
        <f t="shared" si="8"/>
        <v>79.540449999999794</v>
      </c>
      <c r="O58" s="70">
        <f t="shared" si="9"/>
        <v>0.21757675657156078</v>
      </c>
      <c r="P58" s="21"/>
    </row>
    <row r="59" spans="1:17" x14ac:dyDescent="0.25">
      <c r="A59" s="8">
        <v>43</v>
      </c>
      <c r="B59" s="252">
        <v>7107</v>
      </c>
      <c r="C59" s="52">
        <v>637</v>
      </c>
      <c r="D59" s="52">
        <v>634</v>
      </c>
      <c r="E59" s="18">
        <f t="shared" si="2"/>
        <v>1.3463700000000001</v>
      </c>
      <c r="F59" s="18">
        <f t="shared" si="3"/>
        <v>1.3463400000000001</v>
      </c>
      <c r="G59" s="188">
        <f t="shared" si="4"/>
        <v>1.346355</v>
      </c>
      <c r="H59" s="188">
        <f t="shared" si="5"/>
        <v>2.1213203435578389E-5</v>
      </c>
      <c r="J59" s="21"/>
      <c r="K59" s="18">
        <f t="shared" si="10"/>
        <v>7107</v>
      </c>
      <c r="L59" s="24">
        <f t="shared" si="6"/>
        <v>80.494319999999874</v>
      </c>
      <c r="M59" s="24">
        <f t="shared" si="7"/>
        <v>80.309700000000035</v>
      </c>
      <c r="N59" s="118">
        <f t="shared" si="8"/>
        <v>80.402009999999962</v>
      </c>
      <c r="O59" s="70">
        <f t="shared" si="9"/>
        <v>0.13054605394254656</v>
      </c>
    </row>
    <row r="60" spans="1:17" x14ac:dyDescent="0.25">
      <c r="A60" s="8">
        <v>44</v>
      </c>
      <c r="B60" s="252">
        <v>7114</v>
      </c>
      <c r="C60" s="52">
        <v>617</v>
      </c>
      <c r="D60" s="52">
        <v>614</v>
      </c>
      <c r="E60" s="18">
        <f t="shared" si="2"/>
        <v>1.3461700000000001</v>
      </c>
      <c r="F60" s="18">
        <f t="shared" si="3"/>
        <v>1.3461400000000001</v>
      </c>
      <c r="G60" s="188">
        <f t="shared" si="4"/>
        <v>1.346155</v>
      </c>
      <c r="H60" s="188">
        <f t="shared" si="5"/>
        <v>2.1213203435578389E-5</v>
      </c>
      <c r="J60" s="21"/>
      <c r="K60" s="18">
        <f t="shared" si="10"/>
        <v>7114</v>
      </c>
      <c r="L60" s="24">
        <f t="shared" si="6"/>
        <v>79.263520000000014</v>
      </c>
      <c r="M60" s="24">
        <f t="shared" si="7"/>
        <v>79.078900000000175</v>
      </c>
      <c r="N60" s="118">
        <f t="shared" si="8"/>
        <v>79.171210000000087</v>
      </c>
      <c r="O60" s="70">
        <f t="shared" si="9"/>
        <v>0.13054605394254656</v>
      </c>
    </row>
    <row r="61" spans="1:17" x14ac:dyDescent="0.25">
      <c r="A61" s="8">
        <v>45</v>
      </c>
      <c r="B61" s="252">
        <v>7119</v>
      </c>
      <c r="C61" s="52">
        <v>646</v>
      </c>
      <c r="D61" s="52">
        <v>646</v>
      </c>
      <c r="E61" s="18">
        <f t="shared" si="2"/>
        <v>1.34646</v>
      </c>
      <c r="F61" s="18">
        <f t="shared" si="3"/>
        <v>1.34646</v>
      </c>
      <c r="G61" s="188">
        <f t="shared" si="4"/>
        <v>1.34646</v>
      </c>
      <c r="H61" s="188">
        <f t="shared" si="5"/>
        <v>0</v>
      </c>
      <c r="J61" s="21"/>
      <c r="K61" s="18">
        <f t="shared" si="10"/>
        <v>7119</v>
      </c>
      <c r="L61" s="24">
        <f t="shared" si="6"/>
        <v>81.048179999999405</v>
      </c>
      <c r="M61" s="24">
        <f t="shared" si="7"/>
        <v>81.048179999999405</v>
      </c>
      <c r="N61" s="118">
        <f t="shared" si="8"/>
        <v>81.048179999999405</v>
      </c>
      <c r="O61" s="70">
        <f t="shared" si="9"/>
        <v>0</v>
      </c>
    </row>
    <row r="62" spans="1:17" x14ac:dyDescent="0.25">
      <c r="A62" s="8">
        <v>46</v>
      </c>
      <c r="B62" s="252">
        <v>7121</v>
      </c>
      <c r="C62" s="52">
        <v>664</v>
      </c>
      <c r="D62" s="52">
        <v>661</v>
      </c>
      <c r="E62" s="18">
        <f t="shared" si="2"/>
        <v>1.3466400000000001</v>
      </c>
      <c r="F62" s="18">
        <f t="shared" si="3"/>
        <v>1.3466100000000001</v>
      </c>
      <c r="G62" s="188">
        <f t="shared" si="4"/>
        <v>1.346625</v>
      </c>
      <c r="H62" s="188">
        <f t="shared" si="5"/>
        <v>2.1213203435578389E-5</v>
      </c>
      <c r="J62" s="21"/>
      <c r="K62" s="18">
        <f t="shared" si="10"/>
        <v>7121</v>
      </c>
      <c r="L62" s="24">
        <f t="shared" si="6"/>
        <v>82.155899999999832</v>
      </c>
      <c r="M62" s="24">
        <f t="shared" si="7"/>
        <v>81.971279999999993</v>
      </c>
      <c r="N62" s="118">
        <f t="shared" si="8"/>
        <v>82.06358999999992</v>
      </c>
      <c r="O62" s="70">
        <f t="shared" si="9"/>
        <v>0.13054605394254656</v>
      </c>
    </row>
    <row r="63" spans="1:17" x14ac:dyDescent="0.25">
      <c r="A63" s="8">
        <v>47</v>
      </c>
      <c r="B63" s="252">
        <v>7123</v>
      </c>
      <c r="C63" s="52">
        <v>673</v>
      </c>
      <c r="D63" s="52">
        <v>669</v>
      </c>
      <c r="E63" s="18">
        <f t="shared" si="2"/>
        <v>1.34673</v>
      </c>
      <c r="F63" s="18">
        <f t="shared" si="3"/>
        <v>1.3466900000000002</v>
      </c>
      <c r="G63" s="188">
        <f t="shared" si="4"/>
        <v>1.3467100000000001</v>
      </c>
      <c r="H63" s="188">
        <f t="shared" si="5"/>
        <v>2.8284271247333177E-5</v>
      </c>
      <c r="J63" s="21"/>
      <c r="K63" s="18">
        <f t="shared" si="10"/>
        <v>7123</v>
      </c>
      <c r="L63" s="24">
        <f t="shared" si="6"/>
        <v>82.709759999999363</v>
      </c>
      <c r="M63" s="24">
        <f t="shared" si="7"/>
        <v>82.463600000000483</v>
      </c>
      <c r="N63" s="118">
        <f t="shared" si="8"/>
        <v>82.586679999999916</v>
      </c>
      <c r="O63" s="70">
        <f t="shared" si="9"/>
        <v>0.17406140525608901</v>
      </c>
    </row>
    <row r="64" spans="1:17" ht="15.75" thickBot="1" x14ac:dyDescent="0.3">
      <c r="A64" s="8">
        <v>48</v>
      </c>
      <c r="B64" s="255" t="s">
        <v>205</v>
      </c>
      <c r="C64" s="52">
        <v>670</v>
      </c>
      <c r="D64" s="52">
        <v>670</v>
      </c>
      <c r="E64" s="18">
        <f t="shared" si="2"/>
        <v>1.3467</v>
      </c>
      <c r="F64" s="18">
        <f t="shared" si="3"/>
        <v>1.3467</v>
      </c>
      <c r="G64" s="188">
        <f t="shared" si="4"/>
        <v>1.3467</v>
      </c>
      <c r="H64" s="188">
        <f t="shared" si="5"/>
        <v>0</v>
      </c>
      <c r="J64" s="21"/>
      <c r="K64" s="18" t="str">
        <f t="shared" si="10"/>
        <v>Tradition Malt Check</v>
      </c>
      <c r="L64" s="24">
        <f t="shared" si="6"/>
        <v>82.525139999999524</v>
      </c>
      <c r="M64" s="24">
        <f t="shared" si="7"/>
        <v>82.525139999999524</v>
      </c>
      <c r="N64" s="118">
        <f t="shared" si="8"/>
        <v>82.525139999999524</v>
      </c>
      <c r="O64" s="70">
        <f t="shared" si="9"/>
        <v>0</v>
      </c>
    </row>
  </sheetData>
  <mergeCells count="3">
    <mergeCell ref="G15:H15"/>
    <mergeCell ref="N15:O15"/>
    <mergeCell ref="K15:M15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zoomScaleNormal="100" workbookViewId="0">
      <selection activeCell="B6" sqref="B6"/>
    </sheetView>
  </sheetViews>
  <sheetFormatPr defaultRowHeight="15" x14ac:dyDescent="0.25"/>
  <cols>
    <col min="1" max="1" width="11.5703125" style="5" customWidth="1"/>
    <col min="2" max="2" width="10.140625" style="5" customWidth="1"/>
    <col min="3" max="3" width="13.85546875" style="5" customWidth="1"/>
    <col min="4" max="4" width="11.140625" style="5" customWidth="1"/>
    <col min="5" max="5" width="10.42578125" style="5" customWidth="1"/>
    <col min="6" max="6" width="10.85546875" style="5" customWidth="1"/>
    <col min="7" max="7" width="11.28515625" style="5" customWidth="1"/>
    <col min="8" max="8" width="10.42578125" style="5" customWidth="1"/>
    <col min="9" max="9" width="10.85546875" style="5" customWidth="1"/>
    <col min="10" max="10" width="11.140625" style="5" customWidth="1"/>
    <col min="11" max="11" width="10.42578125" style="5" customWidth="1"/>
    <col min="12" max="12" width="11.140625" style="5" customWidth="1"/>
    <col min="13" max="13" width="11.42578125" style="5" customWidth="1"/>
    <col min="14" max="14" width="12.140625" style="5" customWidth="1"/>
    <col min="15" max="16" width="9.140625" style="5"/>
    <col min="17" max="17" width="10.7109375" style="5" customWidth="1"/>
    <col min="18" max="18" width="9.140625" style="5"/>
    <col min="19" max="30" width="9.5703125" style="5" bestFit="1" customWidth="1"/>
    <col min="31" max="16384" width="9.140625" style="5"/>
  </cols>
  <sheetData>
    <row r="1" spans="1:15" ht="15.75" x14ac:dyDescent="0.25">
      <c r="A1" s="1" t="s">
        <v>116</v>
      </c>
      <c r="K1" s="4" t="s">
        <v>59</v>
      </c>
    </row>
    <row r="2" spans="1:15" s="36" customFormat="1" x14ac:dyDescent="0.25">
      <c r="K2" s="7" t="s">
        <v>133</v>
      </c>
    </row>
    <row r="3" spans="1:15" x14ac:dyDescent="0.25">
      <c r="A3" s="4" t="s">
        <v>64</v>
      </c>
      <c r="B3" s="6">
        <v>1</v>
      </c>
      <c r="C3" s="8"/>
      <c r="K3" s="4" t="s">
        <v>87</v>
      </c>
    </row>
    <row r="4" spans="1:15" x14ac:dyDescent="0.25">
      <c r="A4" s="4" t="s">
        <v>57</v>
      </c>
      <c r="B4" s="218">
        <v>44593</v>
      </c>
      <c r="C4" s="8"/>
      <c r="K4" s="4" t="s">
        <v>134</v>
      </c>
    </row>
    <row r="5" spans="1:15" x14ac:dyDescent="0.25">
      <c r="A5" s="4" t="s">
        <v>5</v>
      </c>
      <c r="B5" s="219" t="s">
        <v>188</v>
      </c>
      <c r="C5" s="235" t="s">
        <v>180</v>
      </c>
      <c r="K5" s="4" t="s">
        <v>88</v>
      </c>
    </row>
    <row r="6" spans="1:15" x14ac:dyDescent="0.25">
      <c r="A6" s="4" t="s">
        <v>58</v>
      </c>
      <c r="B6" s="4" t="s">
        <v>11</v>
      </c>
      <c r="K6" s="4" t="s">
        <v>60</v>
      </c>
    </row>
    <row r="7" spans="1:15" x14ac:dyDescent="0.25">
      <c r="B7" s="4" t="s">
        <v>9</v>
      </c>
    </row>
    <row r="8" spans="1:15" x14ac:dyDescent="0.25">
      <c r="A8" s="4"/>
      <c r="B8" s="5" t="s">
        <v>38</v>
      </c>
    </row>
    <row r="9" spans="1:15" x14ac:dyDescent="0.25">
      <c r="A9" s="37"/>
    </row>
    <row r="10" spans="1:15" x14ac:dyDescent="0.25">
      <c r="A10" s="4" t="s">
        <v>24</v>
      </c>
      <c r="B10" s="38" t="s">
        <v>48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15" x14ac:dyDescent="0.25">
      <c r="A11" s="4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spans="1:15" ht="15.75" thickBot="1" x14ac:dyDescent="0.3">
      <c r="B12" s="21"/>
      <c r="C12" s="41"/>
      <c r="D12" s="42">
        <v>1</v>
      </c>
      <c r="E12" s="42">
        <v>2</v>
      </c>
      <c r="F12" s="42">
        <v>3</v>
      </c>
      <c r="G12" s="42">
        <v>4</v>
      </c>
      <c r="H12" s="42">
        <v>5</v>
      </c>
      <c r="I12" s="42">
        <v>6</v>
      </c>
      <c r="J12" s="42">
        <v>7</v>
      </c>
      <c r="K12" s="42">
        <v>8</v>
      </c>
      <c r="L12" s="42">
        <v>9</v>
      </c>
      <c r="M12" s="42">
        <v>10</v>
      </c>
      <c r="N12" s="42">
        <v>11</v>
      </c>
      <c r="O12" s="42">
        <v>12</v>
      </c>
    </row>
    <row r="13" spans="1:15" ht="15.75" thickBot="1" x14ac:dyDescent="0.3">
      <c r="B13" s="21"/>
      <c r="C13" s="44"/>
      <c r="D13" s="276" t="s">
        <v>25</v>
      </c>
      <c r="E13" s="269"/>
      <c r="F13" s="269"/>
      <c r="G13" s="269" t="s">
        <v>21</v>
      </c>
      <c r="H13" s="269"/>
      <c r="I13" s="269"/>
      <c r="J13" s="269" t="s">
        <v>21</v>
      </c>
      <c r="K13" s="269"/>
      <c r="L13" s="269"/>
      <c r="M13" s="270" t="s">
        <v>21</v>
      </c>
      <c r="N13" s="271"/>
      <c r="O13" s="272"/>
    </row>
    <row r="14" spans="1:15" x14ac:dyDescent="0.25">
      <c r="B14" s="21"/>
      <c r="C14" s="45" t="s">
        <v>13</v>
      </c>
      <c r="D14" s="46">
        <v>0</v>
      </c>
      <c r="E14" s="47">
        <v>0</v>
      </c>
      <c r="F14" s="48">
        <v>0</v>
      </c>
      <c r="G14" s="20">
        <v>1</v>
      </c>
      <c r="H14" s="20">
        <f t="shared" ref="H14:H21" si="0">G14</f>
        <v>1</v>
      </c>
      <c r="I14" s="20">
        <f t="shared" ref="I14:I21" si="1">G14</f>
        <v>1</v>
      </c>
      <c r="J14" s="49">
        <v>9</v>
      </c>
      <c r="K14" s="20">
        <f t="shared" ref="K14:K21" si="2">J14</f>
        <v>9</v>
      </c>
      <c r="L14" s="50">
        <f t="shared" ref="L14:L21" si="3">J14</f>
        <v>9</v>
      </c>
      <c r="M14" s="20">
        <v>17</v>
      </c>
      <c r="N14" s="20">
        <f t="shared" ref="N14:N21" si="4">M14</f>
        <v>17</v>
      </c>
      <c r="O14" s="51">
        <f t="shared" ref="O14:O21" si="5">M14</f>
        <v>17</v>
      </c>
    </row>
    <row r="15" spans="1:15" x14ac:dyDescent="0.25">
      <c r="B15" s="21"/>
      <c r="C15" s="55" t="s">
        <v>14</v>
      </c>
      <c r="D15" s="56">
        <v>100</v>
      </c>
      <c r="E15" s="57">
        <v>100</v>
      </c>
      <c r="F15" s="58">
        <v>100</v>
      </c>
      <c r="G15" s="35">
        <v>2</v>
      </c>
      <c r="H15" s="35">
        <f t="shared" si="0"/>
        <v>2</v>
      </c>
      <c r="I15" s="35">
        <f t="shared" si="1"/>
        <v>2</v>
      </c>
      <c r="J15" s="59">
        <v>10</v>
      </c>
      <c r="K15" s="35">
        <f t="shared" si="2"/>
        <v>10</v>
      </c>
      <c r="L15" s="60">
        <f t="shared" si="3"/>
        <v>10</v>
      </c>
      <c r="M15" s="35">
        <v>18</v>
      </c>
      <c r="N15" s="35">
        <f t="shared" si="4"/>
        <v>18</v>
      </c>
      <c r="O15" s="61">
        <f t="shared" si="5"/>
        <v>18</v>
      </c>
    </row>
    <row r="16" spans="1:15" x14ac:dyDescent="0.25">
      <c r="B16" s="21"/>
      <c r="C16" s="62" t="s">
        <v>15</v>
      </c>
      <c r="D16" s="63">
        <v>200</v>
      </c>
      <c r="E16" s="52">
        <v>200</v>
      </c>
      <c r="F16" s="53">
        <v>200</v>
      </c>
      <c r="G16" s="18">
        <v>3</v>
      </c>
      <c r="H16" s="18">
        <f t="shared" si="0"/>
        <v>3</v>
      </c>
      <c r="I16" s="18">
        <f t="shared" si="1"/>
        <v>3</v>
      </c>
      <c r="J16" s="29">
        <v>11</v>
      </c>
      <c r="K16" s="18">
        <f t="shared" si="2"/>
        <v>11</v>
      </c>
      <c r="L16" s="64">
        <f t="shared" si="3"/>
        <v>11</v>
      </c>
      <c r="M16" s="18">
        <v>19</v>
      </c>
      <c r="N16" s="18">
        <f t="shared" si="4"/>
        <v>19</v>
      </c>
      <c r="O16" s="65">
        <f t="shared" si="5"/>
        <v>19</v>
      </c>
    </row>
    <row r="17" spans="1:15" x14ac:dyDescent="0.25">
      <c r="B17" s="21"/>
      <c r="C17" s="55" t="s">
        <v>16</v>
      </c>
      <c r="D17" s="56">
        <v>300</v>
      </c>
      <c r="E17" s="57">
        <v>300</v>
      </c>
      <c r="F17" s="58">
        <v>300</v>
      </c>
      <c r="G17" s="35">
        <v>4</v>
      </c>
      <c r="H17" s="35">
        <f t="shared" si="0"/>
        <v>4</v>
      </c>
      <c r="I17" s="35">
        <f t="shared" si="1"/>
        <v>4</v>
      </c>
      <c r="J17" s="59">
        <v>12</v>
      </c>
      <c r="K17" s="35">
        <f t="shared" si="2"/>
        <v>12</v>
      </c>
      <c r="L17" s="60">
        <f t="shared" si="3"/>
        <v>12</v>
      </c>
      <c r="M17" s="35">
        <v>20</v>
      </c>
      <c r="N17" s="35">
        <f t="shared" si="4"/>
        <v>20</v>
      </c>
      <c r="O17" s="61">
        <f t="shared" si="5"/>
        <v>20</v>
      </c>
    </row>
    <row r="18" spans="1:15" x14ac:dyDescent="0.25">
      <c r="B18" s="21"/>
      <c r="C18" s="62" t="s">
        <v>17</v>
      </c>
      <c r="D18" s="63">
        <v>400</v>
      </c>
      <c r="E18" s="52">
        <v>400</v>
      </c>
      <c r="F18" s="53">
        <v>400</v>
      </c>
      <c r="G18" s="18">
        <v>5</v>
      </c>
      <c r="H18" s="18">
        <f t="shared" si="0"/>
        <v>5</v>
      </c>
      <c r="I18" s="18">
        <f t="shared" si="1"/>
        <v>5</v>
      </c>
      <c r="J18" s="29">
        <v>13</v>
      </c>
      <c r="K18" s="18">
        <f t="shared" si="2"/>
        <v>13</v>
      </c>
      <c r="L18" s="64">
        <f t="shared" si="3"/>
        <v>13</v>
      </c>
      <c r="M18" s="18">
        <v>21</v>
      </c>
      <c r="N18" s="18">
        <f t="shared" si="4"/>
        <v>21</v>
      </c>
      <c r="O18" s="65">
        <f t="shared" si="5"/>
        <v>21</v>
      </c>
    </row>
    <row r="19" spans="1:15" x14ac:dyDescent="0.25">
      <c r="B19" s="21"/>
      <c r="C19" s="55" t="s">
        <v>18</v>
      </c>
      <c r="D19" s="66"/>
      <c r="E19" s="67"/>
      <c r="F19" s="68"/>
      <c r="G19" s="35">
        <v>6</v>
      </c>
      <c r="H19" s="35">
        <f t="shared" si="0"/>
        <v>6</v>
      </c>
      <c r="I19" s="35">
        <f t="shared" si="1"/>
        <v>6</v>
      </c>
      <c r="J19" s="59">
        <v>14</v>
      </c>
      <c r="K19" s="35">
        <f t="shared" si="2"/>
        <v>14</v>
      </c>
      <c r="L19" s="60">
        <f t="shared" si="3"/>
        <v>14</v>
      </c>
      <c r="M19" s="35">
        <v>22</v>
      </c>
      <c r="N19" s="35">
        <f t="shared" si="4"/>
        <v>22</v>
      </c>
      <c r="O19" s="61">
        <f t="shared" si="5"/>
        <v>22</v>
      </c>
    </row>
    <row r="20" spans="1:15" x14ac:dyDescent="0.25">
      <c r="B20" s="21"/>
      <c r="C20" s="62" t="s">
        <v>19</v>
      </c>
      <c r="D20" s="69"/>
      <c r="E20" s="70"/>
      <c r="F20" s="71"/>
      <c r="G20" s="18">
        <v>7</v>
      </c>
      <c r="H20" s="18">
        <f t="shared" si="0"/>
        <v>7</v>
      </c>
      <c r="I20" s="18">
        <f t="shared" si="1"/>
        <v>7</v>
      </c>
      <c r="J20" s="29">
        <v>15</v>
      </c>
      <c r="K20" s="18">
        <f t="shared" si="2"/>
        <v>15</v>
      </c>
      <c r="L20" s="64">
        <f t="shared" si="3"/>
        <v>15</v>
      </c>
      <c r="M20" s="18">
        <v>23</v>
      </c>
      <c r="N20" s="18">
        <f t="shared" si="4"/>
        <v>23</v>
      </c>
      <c r="O20" s="65">
        <f t="shared" si="5"/>
        <v>23</v>
      </c>
    </row>
    <row r="21" spans="1:15" ht="15.75" thickBot="1" x14ac:dyDescent="0.3">
      <c r="B21" s="21"/>
      <c r="C21" s="72" t="s">
        <v>20</v>
      </c>
      <c r="D21" s="73"/>
      <c r="E21" s="74"/>
      <c r="F21" s="75"/>
      <c r="G21" s="22">
        <v>8</v>
      </c>
      <c r="H21" s="22">
        <f t="shared" si="0"/>
        <v>8</v>
      </c>
      <c r="I21" s="22">
        <f t="shared" si="1"/>
        <v>8</v>
      </c>
      <c r="J21" s="76">
        <v>16</v>
      </c>
      <c r="K21" s="22">
        <f t="shared" si="2"/>
        <v>16</v>
      </c>
      <c r="L21" s="77">
        <f t="shared" si="3"/>
        <v>16</v>
      </c>
      <c r="M21" s="22">
        <v>24</v>
      </c>
      <c r="N21" s="22">
        <f t="shared" si="4"/>
        <v>24</v>
      </c>
      <c r="O21" s="78">
        <f t="shared" si="5"/>
        <v>24</v>
      </c>
    </row>
    <row r="22" spans="1:15" x14ac:dyDescent="0.25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 x14ac:dyDescent="0.25">
      <c r="A24" s="4" t="s">
        <v>26</v>
      </c>
      <c r="B24" s="43" t="s">
        <v>34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x14ac:dyDescent="0.25">
      <c r="B25" s="11" t="s">
        <v>27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21"/>
    </row>
    <row r="26" spans="1:15" ht="15.75" thickBot="1" x14ac:dyDescent="0.3"/>
    <row r="27" spans="1:15" ht="15.75" thickBot="1" x14ac:dyDescent="0.3">
      <c r="B27" s="21"/>
      <c r="C27" s="21"/>
      <c r="D27" s="273" t="s">
        <v>9</v>
      </c>
      <c r="E27" s="274"/>
      <c r="F27" s="274"/>
      <c r="G27" s="274"/>
      <c r="H27" s="274"/>
      <c r="I27" s="274"/>
      <c r="J27" s="274"/>
      <c r="K27" s="274"/>
      <c r="L27" s="274"/>
      <c r="M27" s="274"/>
      <c r="N27" s="274"/>
      <c r="O27" s="275"/>
    </row>
    <row r="28" spans="1:15" ht="15.75" thickBot="1" x14ac:dyDescent="0.3">
      <c r="B28" s="79"/>
      <c r="C28" s="21" t="s">
        <v>187</v>
      </c>
      <c r="D28" s="80">
        <v>1</v>
      </c>
      <c r="E28" s="16">
        <v>2</v>
      </c>
      <c r="F28" s="16">
        <v>3</v>
      </c>
      <c r="G28" s="81">
        <v>4</v>
      </c>
      <c r="H28" s="16">
        <v>5</v>
      </c>
      <c r="I28" s="82">
        <v>6</v>
      </c>
      <c r="J28" s="16">
        <v>7</v>
      </c>
      <c r="K28" s="16">
        <v>8</v>
      </c>
      <c r="L28" s="16">
        <v>9</v>
      </c>
      <c r="M28" s="81">
        <v>10</v>
      </c>
      <c r="N28" s="16">
        <v>11</v>
      </c>
      <c r="O28" s="83">
        <v>12</v>
      </c>
    </row>
    <row r="29" spans="1:15" x14ac:dyDescent="0.25">
      <c r="B29" s="21"/>
      <c r="C29" s="21">
        <v>21.5</v>
      </c>
      <c r="D29" s="84">
        <v>51273.968000000001</v>
      </c>
      <c r="E29" s="85">
        <v>53812.167999999998</v>
      </c>
      <c r="F29" s="85">
        <v>51105.885999999999</v>
      </c>
      <c r="G29" s="86">
        <v>57742.584999999999</v>
      </c>
      <c r="H29" s="85">
        <v>60226.671000000002</v>
      </c>
      <c r="I29" s="87">
        <v>60179.627999999997</v>
      </c>
      <c r="J29" s="85">
        <v>70742.842999999993</v>
      </c>
      <c r="K29" s="85">
        <v>69498.217999999993</v>
      </c>
      <c r="L29" s="85">
        <v>71404.921000000002</v>
      </c>
      <c r="M29" s="86">
        <v>60681.32</v>
      </c>
      <c r="N29" s="244"/>
      <c r="O29" s="88">
        <v>59662.557999999997</v>
      </c>
    </row>
    <row r="30" spans="1:15" x14ac:dyDescent="0.25">
      <c r="B30" s="21"/>
      <c r="C30" s="21"/>
      <c r="D30" s="89">
        <v>56776.425000000003</v>
      </c>
      <c r="E30" s="52">
        <v>58009.714</v>
      </c>
      <c r="F30" s="52">
        <v>56381.178999999996</v>
      </c>
      <c r="G30" s="63">
        <v>55747.042999999998</v>
      </c>
      <c r="H30" s="52">
        <v>58943.445</v>
      </c>
      <c r="I30" s="53">
        <v>58261.760999999999</v>
      </c>
      <c r="J30" s="52">
        <v>74382.202999999994</v>
      </c>
      <c r="K30" s="52">
        <v>71135.577999999994</v>
      </c>
      <c r="L30" s="52">
        <v>74190.967999999993</v>
      </c>
      <c r="M30" s="63">
        <v>57130.233999999997</v>
      </c>
      <c r="N30" s="52">
        <v>54889.898000000001</v>
      </c>
      <c r="O30" s="90">
        <v>55365.3</v>
      </c>
    </row>
    <row r="31" spans="1:15" x14ac:dyDescent="0.25">
      <c r="B31" s="21"/>
      <c r="C31" s="21"/>
      <c r="D31" s="91">
        <v>65158.25</v>
      </c>
      <c r="E31" s="57">
        <v>64542.303999999996</v>
      </c>
      <c r="F31" s="57">
        <v>63246.807999999997</v>
      </c>
      <c r="G31" s="56">
        <v>86234.100999999995</v>
      </c>
      <c r="H31" s="57">
        <v>83701.710000000006</v>
      </c>
      <c r="I31" s="58">
        <v>85777.342999999993</v>
      </c>
      <c r="J31" s="57">
        <v>53995.542999999998</v>
      </c>
      <c r="K31" s="57">
        <v>53882.898000000001</v>
      </c>
      <c r="L31" s="57">
        <v>55854.906000000003</v>
      </c>
      <c r="M31" s="56">
        <v>55940.245999999999</v>
      </c>
      <c r="N31" s="57">
        <v>52901.881999999998</v>
      </c>
      <c r="O31" s="92">
        <v>54251.035000000003</v>
      </c>
    </row>
    <row r="32" spans="1:15" x14ac:dyDescent="0.25">
      <c r="B32" s="21"/>
      <c r="C32" s="21"/>
      <c r="D32" s="89">
        <v>72642.421000000002</v>
      </c>
      <c r="E32" s="52">
        <v>72095.217999999993</v>
      </c>
      <c r="F32" s="52">
        <v>71565.648000000001</v>
      </c>
      <c r="G32" s="63">
        <v>64465.828000000001</v>
      </c>
      <c r="H32" s="52">
        <v>66407.062000000005</v>
      </c>
      <c r="I32" s="53">
        <v>65275.803999999996</v>
      </c>
      <c r="J32" s="52">
        <v>85378.054000000004</v>
      </c>
      <c r="K32" s="242"/>
      <c r="L32" s="52">
        <v>84556.842999999993</v>
      </c>
      <c r="M32" s="245"/>
      <c r="N32" s="52">
        <v>74010.656000000003</v>
      </c>
      <c r="O32" s="90">
        <v>75484.217999999993</v>
      </c>
    </row>
    <row r="33" spans="1:15" x14ac:dyDescent="0.25">
      <c r="B33" s="21"/>
      <c r="C33" s="21"/>
      <c r="D33" s="91">
        <v>82573.789000000004</v>
      </c>
      <c r="E33" s="57">
        <v>79584.39</v>
      </c>
      <c r="F33" s="57">
        <v>80212.967999999993</v>
      </c>
      <c r="G33" s="56">
        <v>60967.14</v>
      </c>
      <c r="H33" s="57">
        <v>62713.285000000003</v>
      </c>
      <c r="I33" s="58">
        <v>62295.769</v>
      </c>
      <c r="J33" s="57">
        <v>58365.96</v>
      </c>
      <c r="K33" s="57">
        <v>57529.375</v>
      </c>
      <c r="L33" s="57">
        <v>61037.311999999998</v>
      </c>
      <c r="M33" s="56">
        <v>73743.327999999994</v>
      </c>
      <c r="N33" s="243"/>
      <c r="O33" s="92">
        <v>73187.179000000004</v>
      </c>
    </row>
    <row r="34" spans="1:15" x14ac:dyDescent="0.25">
      <c r="A34" s="4"/>
      <c r="B34" s="21"/>
      <c r="C34" s="21"/>
      <c r="D34" s="89">
        <v>54059.553999999996</v>
      </c>
      <c r="E34" s="52">
        <v>53016.760999999999</v>
      </c>
      <c r="F34" s="52">
        <v>53109.796000000002</v>
      </c>
      <c r="G34" s="63">
        <v>71995.975999999995</v>
      </c>
      <c r="H34" s="52">
        <v>72825.320000000007</v>
      </c>
      <c r="I34" s="53">
        <v>71200.664000000004</v>
      </c>
      <c r="J34" s="52">
        <v>72168.546000000002</v>
      </c>
      <c r="K34" s="242"/>
      <c r="L34" s="52">
        <v>71910.264999999999</v>
      </c>
      <c r="M34" s="63">
        <v>58945.538999999997</v>
      </c>
      <c r="N34" s="52">
        <v>55497.377999999997</v>
      </c>
      <c r="O34" s="90">
        <v>57461.046000000002</v>
      </c>
    </row>
    <row r="35" spans="1:15" x14ac:dyDescent="0.25">
      <c r="A35" s="93"/>
      <c r="B35" s="21"/>
      <c r="C35" s="21"/>
      <c r="D35" s="91">
        <v>54325.815999999999</v>
      </c>
      <c r="E35" s="57">
        <v>50702.885999999999</v>
      </c>
      <c r="F35" s="57">
        <v>54342.358999999997</v>
      </c>
      <c r="G35" s="56">
        <v>56344.902000000002</v>
      </c>
      <c r="H35" s="57">
        <v>58834.222000000002</v>
      </c>
      <c r="I35" s="58">
        <v>60675.894</v>
      </c>
      <c r="J35" s="57">
        <v>53149.936999999998</v>
      </c>
      <c r="K35" s="57">
        <v>52663.542999999998</v>
      </c>
      <c r="L35" s="243"/>
      <c r="M35" s="56">
        <v>68122.577999999994</v>
      </c>
      <c r="N35" s="57">
        <v>63920.976000000002</v>
      </c>
      <c r="O35" s="92">
        <v>66767.164000000004</v>
      </c>
    </row>
    <row r="36" spans="1:15" ht="15.75" thickBot="1" x14ac:dyDescent="0.3">
      <c r="A36" s="93"/>
      <c r="B36" s="21"/>
      <c r="C36" s="21"/>
      <c r="D36" s="94">
        <v>52908.788999999997</v>
      </c>
      <c r="E36" s="95">
        <v>49054.285000000003</v>
      </c>
      <c r="F36" s="95">
        <v>56776.542999999998</v>
      </c>
      <c r="G36" s="96">
        <v>58832.777000000002</v>
      </c>
      <c r="H36" s="95">
        <v>57845.432999999997</v>
      </c>
      <c r="I36" s="241"/>
      <c r="J36" s="95">
        <v>59972.682999999997</v>
      </c>
      <c r="K36" s="95">
        <v>58501.686999999998</v>
      </c>
      <c r="L36" s="95">
        <v>61743.260999999999</v>
      </c>
      <c r="M36" s="96">
        <v>69634.210000000006</v>
      </c>
      <c r="N36" s="246"/>
      <c r="O36" s="98">
        <v>69251.116999999998</v>
      </c>
    </row>
    <row r="37" spans="1:15" x14ac:dyDescent="0.25">
      <c r="A37" s="37"/>
    </row>
    <row r="38" spans="1:15" x14ac:dyDescent="0.25">
      <c r="A38" s="4" t="s">
        <v>28</v>
      </c>
      <c r="B38" s="38" t="s">
        <v>93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</row>
    <row r="39" spans="1:15" x14ac:dyDescent="0.25">
      <c r="A39" s="4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</row>
    <row r="40" spans="1:15" x14ac:dyDescent="0.25">
      <c r="A40" s="39"/>
      <c r="C40" s="277" t="s">
        <v>94</v>
      </c>
      <c r="D40" s="278"/>
      <c r="E40" s="278"/>
      <c r="F40" s="278"/>
      <c r="G40" s="278"/>
      <c r="H40" s="278"/>
      <c r="I40" s="278"/>
      <c r="J40" s="278"/>
      <c r="K40" s="278"/>
      <c r="L40" s="278"/>
      <c r="M40" s="278"/>
      <c r="N40" s="279"/>
      <c r="O40" s="40"/>
    </row>
    <row r="41" spans="1:15" x14ac:dyDescent="0.25">
      <c r="A41" s="40"/>
      <c r="B41" s="43"/>
      <c r="C41" s="282" t="s">
        <v>29</v>
      </c>
      <c r="D41" s="283"/>
      <c r="E41" s="284"/>
      <c r="F41" s="282" t="s">
        <v>30</v>
      </c>
      <c r="G41" s="283"/>
      <c r="H41" s="284"/>
      <c r="I41" s="283" t="s">
        <v>31</v>
      </c>
      <c r="J41" s="283"/>
      <c r="K41" s="283"/>
      <c r="L41" s="282" t="s">
        <v>32</v>
      </c>
      <c r="M41" s="283"/>
      <c r="N41" s="284"/>
      <c r="O41" s="40"/>
    </row>
    <row r="42" spans="1:15" x14ac:dyDescent="0.25">
      <c r="A42" s="40"/>
      <c r="B42" s="43"/>
      <c r="C42" s="120" t="s">
        <v>2</v>
      </c>
      <c r="D42" s="121" t="s">
        <v>4</v>
      </c>
      <c r="E42" s="122" t="s">
        <v>7</v>
      </c>
      <c r="F42" s="123" t="s">
        <v>21</v>
      </c>
      <c r="G42" s="124" t="s">
        <v>4</v>
      </c>
      <c r="H42" s="122" t="s">
        <v>7</v>
      </c>
      <c r="I42" s="123" t="s">
        <v>21</v>
      </c>
      <c r="J42" s="124" t="s">
        <v>4</v>
      </c>
      <c r="K42" s="122" t="s">
        <v>7</v>
      </c>
      <c r="L42" s="123" t="s">
        <v>21</v>
      </c>
      <c r="M42" s="124" t="s">
        <v>4</v>
      </c>
      <c r="N42" s="122" t="s">
        <v>7</v>
      </c>
      <c r="O42" s="40"/>
    </row>
    <row r="43" spans="1:15" x14ac:dyDescent="0.25">
      <c r="A43" s="40"/>
      <c r="B43" s="19"/>
      <c r="C43" s="125">
        <v>0</v>
      </c>
      <c r="D43" s="126">
        <f>AVERAGE(D29:F29)</f>
        <v>52064.007333333335</v>
      </c>
      <c r="E43" s="127">
        <f>STDEV(D29:F29)</f>
        <v>1516.2823539965539</v>
      </c>
      <c r="F43" s="183">
        <f t="shared" ref="F43:F50" si="6">G14</f>
        <v>1</v>
      </c>
      <c r="G43" s="126">
        <f t="shared" ref="G43:G50" si="7">AVERAGE(G29:I29)</f>
        <v>59382.961333333333</v>
      </c>
      <c r="H43" s="127">
        <f t="shared" ref="H43:H50" si="8">STDEV(G29:I29)</f>
        <v>1420.8022899694151</v>
      </c>
      <c r="I43" s="183">
        <f t="shared" ref="I43:I50" si="9">J14</f>
        <v>9</v>
      </c>
      <c r="J43" s="126">
        <f t="shared" ref="J43:J50" si="10">AVERAGE(J29:L29)</f>
        <v>70548.660666666663</v>
      </c>
      <c r="K43" s="127">
        <f t="shared" ref="K43:K50" si="11">STDEV(J29:L29)</f>
        <v>968.06981488234658</v>
      </c>
      <c r="L43" s="183">
        <f t="shared" ref="L43:L50" si="12">M14</f>
        <v>17</v>
      </c>
      <c r="M43" s="126">
        <f t="shared" ref="M43:M50" si="13">AVERAGE(M29:O29)</f>
        <v>60171.938999999998</v>
      </c>
      <c r="N43" s="127">
        <f t="shared" ref="N43:N50" si="14">STDEV(M29:O29)</f>
        <v>720.37351861517129</v>
      </c>
      <c r="O43" s="40"/>
    </row>
    <row r="44" spans="1:15" x14ac:dyDescent="0.25">
      <c r="A44" s="40"/>
      <c r="B44" s="19"/>
      <c r="C44" s="125">
        <v>100</v>
      </c>
      <c r="D44" s="126">
        <f>AVERAGE(D30:F30)</f>
        <v>57055.772666666664</v>
      </c>
      <c r="E44" s="127">
        <f>STDEV(D30:F30)</f>
        <v>849.44564317579193</v>
      </c>
      <c r="F44" s="128">
        <f t="shared" si="6"/>
        <v>2</v>
      </c>
      <c r="G44" s="126">
        <f t="shared" si="7"/>
        <v>57650.74966666667</v>
      </c>
      <c r="H44" s="127">
        <f t="shared" si="8"/>
        <v>1683.5223709524435</v>
      </c>
      <c r="I44" s="128">
        <f t="shared" si="9"/>
        <v>10</v>
      </c>
      <c r="J44" s="126">
        <f t="shared" si="10"/>
        <v>73236.249666666656</v>
      </c>
      <c r="K44" s="127">
        <f t="shared" si="11"/>
        <v>1821.7460840244264</v>
      </c>
      <c r="L44" s="128">
        <f t="shared" si="12"/>
        <v>18</v>
      </c>
      <c r="M44" s="126">
        <f t="shared" si="13"/>
        <v>55795.144</v>
      </c>
      <c r="N44" s="127">
        <f t="shared" si="14"/>
        <v>1180.4027899306209</v>
      </c>
      <c r="O44" s="40"/>
    </row>
    <row r="45" spans="1:15" x14ac:dyDescent="0.25">
      <c r="A45" s="40"/>
      <c r="B45" s="19"/>
      <c r="C45" s="125">
        <v>200</v>
      </c>
      <c r="D45" s="126">
        <f>AVERAGE(D31:F31)</f>
        <v>64315.787333333334</v>
      </c>
      <c r="E45" s="127">
        <f>STDEV(D31:F31)</f>
        <v>975.64592965344525</v>
      </c>
      <c r="F45" s="128">
        <f t="shared" si="6"/>
        <v>3</v>
      </c>
      <c r="G45" s="126">
        <f t="shared" si="7"/>
        <v>85237.717999999993</v>
      </c>
      <c r="H45" s="127">
        <f t="shared" si="8"/>
        <v>1349.6841851666566</v>
      </c>
      <c r="I45" s="128">
        <f t="shared" si="9"/>
        <v>11</v>
      </c>
      <c r="J45" s="126">
        <f t="shared" si="10"/>
        <v>54577.782333333336</v>
      </c>
      <c r="K45" s="127">
        <f t="shared" si="11"/>
        <v>1107.4546803261692</v>
      </c>
      <c r="L45" s="128">
        <f t="shared" si="12"/>
        <v>19</v>
      </c>
      <c r="M45" s="126">
        <f t="shared" si="13"/>
        <v>54364.387666666669</v>
      </c>
      <c r="N45" s="127">
        <f t="shared" si="14"/>
        <v>1522.3503438447851</v>
      </c>
      <c r="O45" s="40"/>
    </row>
    <row r="46" spans="1:15" x14ac:dyDescent="0.25">
      <c r="A46" s="40"/>
      <c r="B46" s="19"/>
      <c r="C46" s="125">
        <v>300</v>
      </c>
      <c r="D46" s="126">
        <f>AVERAGE(D32:F32)</f>
        <v>72101.095666666675</v>
      </c>
      <c r="E46" s="127">
        <f>STDEV(D32:F32)</f>
        <v>538.41056230940887</v>
      </c>
      <c r="F46" s="128">
        <f t="shared" si="6"/>
        <v>4</v>
      </c>
      <c r="G46" s="126">
        <f t="shared" si="7"/>
        <v>65382.898000000008</v>
      </c>
      <c r="H46" s="127">
        <f t="shared" si="8"/>
        <v>975.03805275281672</v>
      </c>
      <c r="I46" s="128">
        <f t="shared" si="9"/>
        <v>12</v>
      </c>
      <c r="J46" s="126">
        <f t="shared" si="10"/>
        <v>84967.448499999999</v>
      </c>
      <c r="K46" s="127">
        <f t="shared" si="11"/>
        <v>580.68386688499311</v>
      </c>
      <c r="L46" s="128">
        <f t="shared" si="12"/>
        <v>20</v>
      </c>
      <c r="M46" s="126">
        <f t="shared" si="13"/>
        <v>74747.437000000005</v>
      </c>
      <c r="N46" s="127">
        <f t="shared" si="14"/>
        <v>1041.9656826988048</v>
      </c>
      <c r="O46" s="40"/>
    </row>
    <row r="47" spans="1:15" x14ac:dyDescent="0.25">
      <c r="A47" s="40"/>
      <c r="B47" s="19"/>
      <c r="C47" s="125">
        <v>400</v>
      </c>
      <c r="D47" s="126">
        <f>AVERAGE(D33:F33)</f>
        <v>80790.382333333328</v>
      </c>
      <c r="E47" s="127">
        <f>STDEV(D33:F33)</f>
        <v>1576.1288270805612</v>
      </c>
      <c r="F47" s="128">
        <f t="shared" si="6"/>
        <v>5</v>
      </c>
      <c r="G47" s="126">
        <f t="shared" si="7"/>
        <v>61992.064666666673</v>
      </c>
      <c r="H47" s="127">
        <f t="shared" si="8"/>
        <v>911.82938745158719</v>
      </c>
      <c r="I47" s="128">
        <f t="shared" si="9"/>
        <v>13</v>
      </c>
      <c r="J47" s="126">
        <f t="shared" si="10"/>
        <v>58977.548999999999</v>
      </c>
      <c r="K47" s="127">
        <f t="shared" si="11"/>
        <v>1832.1944022627613</v>
      </c>
      <c r="L47" s="128">
        <f t="shared" si="12"/>
        <v>21</v>
      </c>
      <c r="M47" s="126">
        <f t="shared" si="13"/>
        <v>73465.253499999992</v>
      </c>
      <c r="N47" s="127">
        <f t="shared" si="14"/>
        <v>393.25672925011042</v>
      </c>
      <c r="O47" s="40"/>
    </row>
    <row r="48" spans="1:15" x14ac:dyDescent="0.25">
      <c r="A48" s="40"/>
      <c r="B48" s="19"/>
      <c r="C48" s="129"/>
      <c r="D48" s="126"/>
      <c r="E48" s="127"/>
      <c r="F48" s="128">
        <f t="shared" si="6"/>
        <v>6</v>
      </c>
      <c r="G48" s="126">
        <f t="shared" si="7"/>
        <v>72007.320000000007</v>
      </c>
      <c r="H48" s="127">
        <f t="shared" si="8"/>
        <v>812.38740409733236</v>
      </c>
      <c r="I48" s="128">
        <f t="shared" si="9"/>
        <v>14</v>
      </c>
      <c r="J48" s="126">
        <f t="shared" si="10"/>
        <v>72039.405499999993</v>
      </c>
      <c r="K48" s="127">
        <f t="shared" si="11"/>
        <v>182.63224655164456</v>
      </c>
      <c r="L48" s="128">
        <f t="shared" si="12"/>
        <v>22</v>
      </c>
      <c r="M48" s="126">
        <f t="shared" si="13"/>
        <v>57301.320999999996</v>
      </c>
      <c r="N48" s="127">
        <f t="shared" si="14"/>
        <v>1729.6206599133236</v>
      </c>
      <c r="O48" s="40"/>
    </row>
    <row r="49" spans="1:15" x14ac:dyDescent="0.25">
      <c r="A49" s="40"/>
      <c r="B49" s="19"/>
      <c r="C49" s="129"/>
      <c r="D49" s="126"/>
      <c r="E49" s="127"/>
      <c r="F49" s="128">
        <f t="shared" si="6"/>
        <v>7</v>
      </c>
      <c r="G49" s="126">
        <f t="shared" si="7"/>
        <v>58618.339333333337</v>
      </c>
      <c r="H49" s="127">
        <f t="shared" si="8"/>
        <v>2173.5516833839793</v>
      </c>
      <c r="I49" s="128">
        <f t="shared" si="9"/>
        <v>15</v>
      </c>
      <c r="J49" s="126">
        <f t="shared" si="10"/>
        <v>52906.74</v>
      </c>
      <c r="K49" s="127">
        <f t="shared" si="11"/>
        <v>343.93249572844974</v>
      </c>
      <c r="L49" s="128">
        <f t="shared" si="12"/>
        <v>23</v>
      </c>
      <c r="M49" s="126">
        <f t="shared" si="13"/>
        <v>66270.239333333331</v>
      </c>
      <c r="N49" s="127">
        <f t="shared" si="14"/>
        <v>2144.4265981509648</v>
      </c>
      <c r="O49" s="40"/>
    </row>
    <row r="50" spans="1:15" x14ac:dyDescent="0.25">
      <c r="A50" s="40"/>
      <c r="B50" s="19"/>
      <c r="C50" s="130"/>
      <c r="D50" s="131"/>
      <c r="E50" s="132"/>
      <c r="F50" s="133">
        <f t="shared" si="6"/>
        <v>8</v>
      </c>
      <c r="G50" s="131">
        <f t="shared" si="7"/>
        <v>58339.104999999996</v>
      </c>
      <c r="H50" s="132">
        <f t="shared" si="8"/>
        <v>698.15763776385381</v>
      </c>
      <c r="I50" s="133">
        <f t="shared" si="9"/>
        <v>16</v>
      </c>
      <c r="J50" s="131">
        <f t="shared" si="10"/>
        <v>60072.543666666665</v>
      </c>
      <c r="K50" s="132">
        <f t="shared" si="11"/>
        <v>1623.0926079337969</v>
      </c>
      <c r="L50" s="133">
        <f t="shared" si="12"/>
        <v>24</v>
      </c>
      <c r="M50" s="131">
        <f t="shared" si="13"/>
        <v>69442.663499999995</v>
      </c>
      <c r="N50" s="132">
        <f t="shared" si="14"/>
        <v>270.88765812510371</v>
      </c>
      <c r="O50" s="40"/>
    </row>
    <row r="51" spans="1:15" x14ac:dyDescent="0.25">
      <c r="A51" s="43"/>
      <c r="M51" s="52"/>
      <c r="N51" s="52"/>
      <c r="O51" s="40"/>
    </row>
    <row r="52" spans="1:15" x14ac:dyDescent="0.25">
      <c r="A52" s="4" t="s">
        <v>33</v>
      </c>
      <c r="B52" s="281" t="s">
        <v>97</v>
      </c>
      <c r="C52" s="281"/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</row>
    <row r="53" spans="1:15" x14ac:dyDescent="0.25">
      <c r="B53" s="12" t="s">
        <v>138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5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5" x14ac:dyDescent="0.25">
      <c r="B55" s="19"/>
      <c r="C55" s="138" t="s">
        <v>137</v>
      </c>
      <c r="D55" s="285" t="s">
        <v>136</v>
      </c>
      <c r="E55" s="285"/>
      <c r="F55" s="138" t="s">
        <v>21</v>
      </c>
      <c r="G55" s="139" t="s">
        <v>136</v>
      </c>
      <c r="H55" s="140"/>
      <c r="I55" s="141" t="s">
        <v>21</v>
      </c>
      <c r="J55" s="139" t="s">
        <v>136</v>
      </c>
      <c r="K55" s="141"/>
      <c r="L55" s="138" t="s">
        <v>21</v>
      </c>
      <c r="M55" s="139" t="s">
        <v>136</v>
      </c>
      <c r="N55" s="140"/>
    </row>
    <row r="56" spans="1:15" x14ac:dyDescent="0.25">
      <c r="B56" s="19"/>
      <c r="C56" s="125">
        <v>0</v>
      </c>
      <c r="D56" s="126">
        <f>(D43-$D$43)</f>
        <v>0</v>
      </c>
      <c r="E56" s="134"/>
      <c r="F56" s="183">
        <f>F43</f>
        <v>1</v>
      </c>
      <c r="G56" s="126">
        <f>(G43-$D$43)</f>
        <v>7318.9539999999979</v>
      </c>
      <c r="H56" s="135"/>
      <c r="I56" s="183">
        <f>I43</f>
        <v>9</v>
      </c>
      <c r="J56" s="126">
        <f>(J43-$D$43)</f>
        <v>18484.653333333328</v>
      </c>
      <c r="K56" s="134"/>
      <c r="L56" s="183">
        <f>L43</f>
        <v>17</v>
      </c>
      <c r="M56" s="126">
        <f>(M43-$D$43)</f>
        <v>8107.9316666666637</v>
      </c>
      <c r="N56" s="135"/>
    </row>
    <row r="57" spans="1:15" x14ac:dyDescent="0.25">
      <c r="B57" s="19"/>
      <c r="C57" s="125">
        <v>100</v>
      </c>
      <c r="D57" s="126">
        <f>(D44-$D$43)</f>
        <v>4991.7653333333292</v>
      </c>
      <c r="E57" s="134"/>
      <c r="F57" s="128">
        <f t="shared" ref="F57:F63" si="15">F44</f>
        <v>2</v>
      </c>
      <c r="G57" s="126">
        <f t="shared" ref="G57:G63" si="16">(G44-$D$43)</f>
        <v>5586.7423333333354</v>
      </c>
      <c r="H57" s="135"/>
      <c r="I57" s="128">
        <f t="shared" ref="I57:I63" si="17">I44</f>
        <v>10</v>
      </c>
      <c r="J57" s="126">
        <f t="shared" ref="J57:J63" si="18">(J44-$D$43)</f>
        <v>21172.242333333321</v>
      </c>
      <c r="K57" s="134"/>
      <c r="L57" s="128">
        <f t="shared" ref="L57:L63" si="19">L44</f>
        <v>18</v>
      </c>
      <c r="M57" s="126">
        <f t="shared" ref="M57:M63" si="20">(M44-$D$43)</f>
        <v>3731.1366666666654</v>
      </c>
      <c r="N57" s="135"/>
    </row>
    <row r="58" spans="1:15" x14ac:dyDescent="0.25">
      <c r="B58" s="19"/>
      <c r="C58" s="125">
        <v>200</v>
      </c>
      <c r="D58" s="126">
        <f>(D45-$D$43)</f>
        <v>12251.779999999999</v>
      </c>
      <c r="E58" s="134"/>
      <c r="F58" s="128">
        <f t="shared" si="15"/>
        <v>3</v>
      </c>
      <c r="G58" s="126">
        <f t="shared" si="16"/>
        <v>33173.710666666659</v>
      </c>
      <c r="H58" s="135"/>
      <c r="I58" s="128">
        <f t="shared" si="17"/>
        <v>11</v>
      </c>
      <c r="J58" s="126">
        <f t="shared" si="18"/>
        <v>2513.7750000000015</v>
      </c>
      <c r="K58" s="134"/>
      <c r="L58" s="128">
        <f t="shared" si="19"/>
        <v>19</v>
      </c>
      <c r="M58" s="126">
        <f t="shared" si="20"/>
        <v>2300.3803333333344</v>
      </c>
      <c r="N58" s="135"/>
    </row>
    <row r="59" spans="1:15" x14ac:dyDescent="0.25">
      <c r="B59" s="19"/>
      <c r="C59" s="125">
        <v>300</v>
      </c>
      <c r="D59" s="126">
        <f>(D46-$D$43)</f>
        <v>20037.08833333334</v>
      </c>
      <c r="E59" s="134"/>
      <c r="F59" s="128">
        <f t="shared" si="15"/>
        <v>4</v>
      </c>
      <c r="G59" s="126">
        <f t="shared" si="16"/>
        <v>13318.890666666673</v>
      </c>
      <c r="H59" s="135"/>
      <c r="I59" s="128">
        <f t="shared" si="17"/>
        <v>12</v>
      </c>
      <c r="J59" s="126">
        <f t="shared" si="18"/>
        <v>32903.441166666664</v>
      </c>
      <c r="K59" s="134"/>
      <c r="L59" s="128">
        <f t="shared" si="19"/>
        <v>20</v>
      </c>
      <c r="M59" s="126">
        <f t="shared" si="20"/>
        <v>22683.429666666671</v>
      </c>
      <c r="N59" s="135"/>
    </row>
    <row r="60" spans="1:15" x14ac:dyDescent="0.25">
      <c r="A60" s="8"/>
      <c r="B60" s="19"/>
      <c r="C60" s="125">
        <v>400</v>
      </c>
      <c r="D60" s="126">
        <f>(D47-$D$43)</f>
        <v>28726.374999999993</v>
      </c>
      <c r="E60" s="134"/>
      <c r="F60" s="128">
        <f t="shared" si="15"/>
        <v>5</v>
      </c>
      <c r="G60" s="126">
        <f t="shared" si="16"/>
        <v>9928.0573333333377</v>
      </c>
      <c r="H60" s="135"/>
      <c r="I60" s="128">
        <f t="shared" si="17"/>
        <v>13</v>
      </c>
      <c r="J60" s="126">
        <f t="shared" si="18"/>
        <v>6913.5416666666642</v>
      </c>
      <c r="K60" s="134"/>
      <c r="L60" s="128">
        <f t="shared" si="19"/>
        <v>21</v>
      </c>
      <c r="M60" s="126">
        <f t="shared" si="20"/>
        <v>21401.246166666657</v>
      </c>
      <c r="N60" s="135"/>
    </row>
    <row r="61" spans="1:15" x14ac:dyDescent="0.25">
      <c r="A61" s="8"/>
      <c r="B61" s="19"/>
      <c r="C61" s="129"/>
      <c r="D61" s="134"/>
      <c r="E61" s="134"/>
      <c r="F61" s="128">
        <f t="shared" si="15"/>
        <v>6</v>
      </c>
      <c r="G61" s="126">
        <f t="shared" si="16"/>
        <v>19943.312666666672</v>
      </c>
      <c r="H61" s="135"/>
      <c r="I61" s="128">
        <f t="shared" si="17"/>
        <v>14</v>
      </c>
      <c r="J61" s="126">
        <f t="shared" si="18"/>
        <v>19975.398166666659</v>
      </c>
      <c r="K61" s="134"/>
      <c r="L61" s="128">
        <f t="shared" si="19"/>
        <v>22</v>
      </c>
      <c r="M61" s="126">
        <f t="shared" si="20"/>
        <v>5237.3136666666614</v>
      </c>
      <c r="N61" s="135"/>
    </row>
    <row r="62" spans="1:15" x14ac:dyDescent="0.25">
      <c r="A62" s="8"/>
      <c r="B62" s="19"/>
      <c r="C62" s="129"/>
      <c r="D62" s="134"/>
      <c r="E62" s="134"/>
      <c r="F62" s="128">
        <f t="shared" si="15"/>
        <v>7</v>
      </c>
      <c r="G62" s="126">
        <f t="shared" si="16"/>
        <v>6554.3320000000022</v>
      </c>
      <c r="H62" s="135"/>
      <c r="I62" s="128">
        <f t="shared" si="17"/>
        <v>15</v>
      </c>
      <c r="J62" s="126">
        <f t="shared" si="18"/>
        <v>842.73266666666314</v>
      </c>
      <c r="K62" s="134"/>
      <c r="L62" s="128">
        <f t="shared" si="19"/>
        <v>23</v>
      </c>
      <c r="M62" s="126">
        <f t="shared" si="20"/>
        <v>14206.231999999996</v>
      </c>
      <c r="N62" s="135"/>
    </row>
    <row r="63" spans="1:15" x14ac:dyDescent="0.25">
      <c r="A63" s="8"/>
      <c r="B63" s="19"/>
      <c r="C63" s="130"/>
      <c r="D63" s="136"/>
      <c r="E63" s="136"/>
      <c r="F63" s="133">
        <f t="shared" si="15"/>
        <v>8</v>
      </c>
      <c r="G63" s="131">
        <f t="shared" si="16"/>
        <v>6275.0976666666611</v>
      </c>
      <c r="H63" s="137"/>
      <c r="I63" s="133">
        <f t="shared" si="17"/>
        <v>16</v>
      </c>
      <c r="J63" s="131">
        <f t="shared" si="18"/>
        <v>8008.5363333333298</v>
      </c>
      <c r="K63" s="136"/>
      <c r="L63" s="133">
        <f t="shared" si="19"/>
        <v>24</v>
      </c>
      <c r="M63" s="131">
        <f t="shared" si="20"/>
        <v>17378.65616666666</v>
      </c>
      <c r="N63" s="137"/>
    </row>
    <row r="64" spans="1:15" x14ac:dyDescent="0.25">
      <c r="A64" s="99"/>
    </row>
    <row r="65" spans="1:16" x14ac:dyDescent="0.25">
      <c r="A65" s="100" t="s">
        <v>61</v>
      </c>
      <c r="B65" s="280" t="s">
        <v>52</v>
      </c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0"/>
      <c r="N65" s="280"/>
      <c r="P65" s="93"/>
    </row>
    <row r="66" spans="1:16" x14ac:dyDescent="0.25">
      <c r="A66" s="99"/>
      <c r="B66" s="102"/>
      <c r="C66" s="19"/>
      <c r="D66" s="19"/>
      <c r="E66" s="19"/>
      <c r="F66" s="19"/>
      <c r="G66" s="19"/>
      <c r="H66" s="19"/>
      <c r="I66" s="19"/>
      <c r="J66" s="21"/>
      <c r="K66" s="21"/>
      <c r="L66" s="21"/>
      <c r="M66" s="21"/>
      <c r="N66" s="21"/>
      <c r="P66" s="93"/>
    </row>
    <row r="67" spans="1:16" x14ac:dyDescent="0.25">
      <c r="A67" s="99"/>
      <c r="B67" s="28"/>
      <c r="C67" s="31"/>
      <c r="D67" s="31"/>
      <c r="E67" s="31"/>
      <c r="F67" s="31"/>
      <c r="G67" s="31"/>
      <c r="H67" s="184"/>
      <c r="I67" s="19"/>
      <c r="J67" s="21"/>
      <c r="K67" s="43"/>
      <c r="L67" s="102"/>
      <c r="M67" s="19"/>
      <c r="N67" s="21"/>
      <c r="P67" s="93"/>
    </row>
    <row r="68" spans="1:16" x14ac:dyDescent="0.25">
      <c r="A68" s="99"/>
      <c r="B68" s="101"/>
      <c r="C68" s="19"/>
      <c r="D68" s="19"/>
      <c r="E68" s="19"/>
      <c r="F68" s="19"/>
      <c r="G68" s="19"/>
      <c r="H68" s="185"/>
      <c r="I68" s="19"/>
      <c r="J68" s="43" t="s">
        <v>70</v>
      </c>
      <c r="K68" s="43" t="s">
        <v>71</v>
      </c>
      <c r="L68" s="43"/>
      <c r="M68" s="19"/>
      <c r="N68" s="21"/>
      <c r="P68" s="93"/>
    </row>
    <row r="69" spans="1:16" ht="15.75" thickBot="1" x14ac:dyDescent="0.3">
      <c r="A69" s="99"/>
      <c r="B69" s="101"/>
      <c r="C69" s="19"/>
      <c r="D69" s="40"/>
      <c r="E69" s="40"/>
      <c r="F69" s="40"/>
      <c r="G69" s="19"/>
      <c r="H69" s="185"/>
      <c r="I69" s="19"/>
      <c r="J69" s="21"/>
      <c r="K69" s="21"/>
      <c r="L69" s="21"/>
      <c r="M69" s="21"/>
      <c r="N69" s="21"/>
    </row>
    <row r="70" spans="1:16" ht="15.75" thickBot="1" x14ac:dyDescent="0.3">
      <c r="A70" s="99"/>
      <c r="B70" s="101"/>
      <c r="C70" s="19"/>
      <c r="D70" s="40"/>
      <c r="E70" s="40"/>
      <c r="F70" s="40"/>
      <c r="G70" s="40"/>
      <c r="H70" s="186"/>
      <c r="I70" s="40"/>
      <c r="J70" s="19"/>
      <c r="K70" s="43" t="s">
        <v>68</v>
      </c>
      <c r="L70" s="104">
        <v>72.498000000000005</v>
      </c>
      <c r="M70" s="21"/>
      <c r="N70" s="21"/>
    </row>
    <row r="71" spans="1:16" ht="15.75" thickBot="1" x14ac:dyDescent="0.3">
      <c r="A71" s="99"/>
      <c r="B71" s="101"/>
      <c r="C71" s="19"/>
      <c r="D71" s="40"/>
      <c r="E71" s="40"/>
      <c r="F71" s="40"/>
      <c r="G71" s="40"/>
      <c r="H71" s="186"/>
      <c r="I71" s="40"/>
      <c r="J71" s="19"/>
      <c r="K71" s="43" t="s">
        <v>69</v>
      </c>
      <c r="L71" s="104">
        <v>-1298.2</v>
      </c>
      <c r="M71" s="21"/>
      <c r="N71" s="21"/>
    </row>
    <row r="72" spans="1:16" x14ac:dyDescent="0.25">
      <c r="A72" s="99"/>
      <c r="B72" s="101"/>
      <c r="C72" s="19"/>
      <c r="D72" s="19"/>
      <c r="E72" s="19"/>
      <c r="F72" s="105"/>
      <c r="G72" s="40"/>
      <c r="H72" s="186"/>
      <c r="I72" s="40"/>
      <c r="J72" s="19"/>
      <c r="K72" s="21"/>
      <c r="L72" s="21"/>
      <c r="M72" s="21"/>
      <c r="N72" s="21"/>
    </row>
    <row r="73" spans="1:16" x14ac:dyDescent="0.25">
      <c r="A73" s="99"/>
      <c r="B73" s="101"/>
      <c r="C73" s="19"/>
      <c r="D73" s="105"/>
      <c r="E73" s="19" t="s">
        <v>37</v>
      </c>
      <c r="F73" s="106"/>
      <c r="G73" s="19"/>
      <c r="H73" s="185"/>
      <c r="I73" s="19"/>
      <c r="J73" s="102" t="s">
        <v>135</v>
      </c>
      <c r="K73" s="4" t="s">
        <v>122</v>
      </c>
      <c r="L73" s="21"/>
      <c r="M73" s="21"/>
      <c r="N73" s="21"/>
    </row>
    <row r="74" spans="1:16" x14ac:dyDescent="0.25">
      <c r="A74" s="99"/>
      <c r="B74" s="101"/>
      <c r="C74" s="19"/>
      <c r="D74" s="105"/>
      <c r="E74" s="19"/>
      <c r="F74" s="106"/>
      <c r="G74" s="19"/>
      <c r="H74" s="185"/>
      <c r="I74" s="19"/>
      <c r="K74" s="102" t="s">
        <v>120</v>
      </c>
      <c r="L74" s="21"/>
      <c r="M74" s="21"/>
      <c r="N74" s="21"/>
    </row>
    <row r="75" spans="1:16" x14ac:dyDescent="0.25">
      <c r="A75" s="99"/>
      <c r="B75" s="101"/>
      <c r="C75" s="19"/>
      <c r="D75" s="19" t="s">
        <v>36</v>
      </c>
      <c r="E75" s="19"/>
      <c r="F75" s="106"/>
      <c r="G75" s="19"/>
      <c r="H75" s="185"/>
      <c r="I75" s="19"/>
      <c r="K75" s="102" t="s">
        <v>121</v>
      </c>
      <c r="L75" s="21"/>
      <c r="M75" s="21"/>
      <c r="N75" s="21"/>
    </row>
    <row r="76" spans="1:16" x14ac:dyDescent="0.25">
      <c r="A76" s="99"/>
      <c r="B76" s="101"/>
      <c r="C76" s="19"/>
      <c r="D76" s="19"/>
      <c r="E76" s="19"/>
      <c r="F76" s="19"/>
      <c r="G76" s="19"/>
      <c r="H76" s="185"/>
      <c r="I76" s="19"/>
      <c r="J76" s="21"/>
      <c r="K76" s="21"/>
      <c r="L76" s="21"/>
      <c r="M76" s="21"/>
      <c r="N76" s="21"/>
    </row>
    <row r="77" spans="1:16" x14ac:dyDescent="0.25">
      <c r="A77" s="99"/>
      <c r="B77" s="101"/>
      <c r="C77" s="19"/>
      <c r="D77" s="19"/>
      <c r="E77" s="19"/>
      <c r="F77" s="19"/>
      <c r="G77" s="19"/>
      <c r="H77" s="185"/>
      <c r="I77" s="19"/>
      <c r="J77" s="21"/>
      <c r="K77" s="21"/>
      <c r="L77" s="21"/>
      <c r="M77" s="21"/>
      <c r="N77" s="21"/>
    </row>
    <row r="78" spans="1:16" x14ac:dyDescent="0.25">
      <c r="A78" s="99"/>
      <c r="B78" s="101"/>
      <c r="C78" s="19"/>
      <c r="D78" s="19"/>
      <c r="E78" s="19"/>
      <c r="F78" s="19"/>
      <c r="G78" s="19"/>
      <c r="H78" s="185"/>
      <c r="I78" s="19"/>
      <c r="J78" s="21"/>
      <c r="K78" s="21"/>
      <c r="L78" s="21"/>
      <c r="M78" s="21"/>
      <c r="N78" s="21"/>
    </row>
    <row r="79" spans="1:16" x14ac:dyDescent="0.25">
      <c r="A79" s="99"/>
      <c r="B79" s="101"/>
      <c r="C79" s="19"/>
      <c r="D79" s="19"/>
      <c r="E79" s="19"/>
      <c r="F79" s="19"/>
      <c r="G79" s="19"/>
      <c r="H79" s="185"/>
      <c r="I79" s="19"/>
      <c r="J79" s="21"/>
      <c r="K79" s="21"/>
      <c r="L79" s="21"/>
      <c r="M79" s="21"/>
      <c r="N79" s="21"/>
    </row>
    <row r="80" spans="1:16" x14ac:dyDescent="0.25">
      <c r="A80" s="99"/>
      <c r="B80" s="101"/>
      <c r="C80" s="19"/>
      <c r="D80" s="19"/>
      <c r="E80" s="19"/>
      <c r="F80" s="19"/>
      <c r="G80" s="19"/>
      <c r="H80" s="185"/>
      <c r="I80" s="19"/>
      <c r="J80" s="21"/>
      <c r="K80" s="21"/>
      <c r="L80" s="21"/>
      <c r="M80" s="21"/>
      <c r="N80" s="21"/>
    </row>
    <row r="81" spans="1:16" x14ac:dyDescent="0.25">
      <c r="B81" s="101"/>
      <c r="C81" s="19"/>
      <c r="D81" s="19"/>
      <c r="E81" s="19"/>
      <c r="F81" s="19"/>
      <c r="G81" s="19"/>
      <c r="H81" s="185"/>
      <c r="I81" s="19"/>
      <c r="J81" s="21"/>
      <c r="K81" s="21"/>
      <c r="L81" s="21"/>
      <c r="M81" s="21"/>
      <c r="N81" s="21"/>
      <c r="P81" s="93"/>
    </row>
    <row r="82" spans="1:16" x14ac:dyDescent="0.25">
      <c r="A82" s="99"/>
      <c r="B82" s="109"/>
      <c r="C82" s="110"/>
      <c r="D82" s="110"/>
      <c r="E82" s="110"/>
      <c r="F82" s="110"/>
      <c r="G82" s="110"/>
      <c r="H82" s="187"/>
      <c r="I82" s="19"/>
      <c r="J82" s="21"/>
      <c r="K82" s="21"/>
      <c r="L82" s="21"/>
      <c r="M82" s="21"/>
      <c r="N82" s="21"/>
      <c r="P82" s="93"/>
    </row>
    <row r="83" spans="1:16" s="21" customFormat="1" x14ac:dyDescent="0.25">
      <c r="A83" s="107"/>
      <c r="B83" s="19"/>
      <c r="C83" s="19"/>
      <c r="D83" s="19"/>
      <c r="E83" s="19"/>
      <c r="F83" s="19"/>
      <c r="G83" s="19"/>
      <c r="H83" s="19"/>
      <c r="I83" s="19"/>
      <c r="P83" s="108"/>
    </row>
    <row r="84" spans="1:16" x14ac:dyDescent="0.25">
      <c r="A84" s="4" t="s">
        <v>35</v>
      </c>
      <c r="B84" s="111" t="s">
        <v>53</v>
      </c>
      <c r="C84" s="40"/>
      <c r="D84" s="40"/>
      <c r="E84" s="40"/>
      <c r="F84" s="40"/>
      <c r="G84" s="19"/>
      <c r="H84" s="40"/>
      <c r="I84" s="40"/>
      <c r="J84" s="40"/>
      <c r="K84" s="19"/>
      <c r="L84" s="40"/>
      <c r="M84" s="40"/>
      <c r="N84" s="40"/>
      <c r="O84" s="19"/>
    </row>
    <row r="85" spans="1:16" x14ac:dyDescent="0.25">
      <c r="A85" s="4"/>
      <c r="B85" s="167" t="s">
        <v>67</v>
      </c>
      <c r="C85" s="40"/>
      <c r="D85" s="40"/>
      <c r="E85" s="40"/>
      <c r="F85" s="40"/>
      <c r="G85" s="19"/>
      <c r="H85" s="40"/>
      <c r="I85" s="40"/>
      <c r="J85" s="40"/>
      <c r="K85" s="19"/>
      <c r="L85" s="40"/>
      <c r="M85" s="40"/>
      <c r="N85" s="40"/>
      <c r="O85" s="19"/>
    </row>
    <row r="86" spans="1:16" x14ac:dyDescent="0.25">
      <c r="A86" s="4"/>
      <c r="B86" s="111"/>
      <c r="C86" s="40"/>
      <c r="D86" s="40"/>
      <c r="E86" s="40"/>
      <c r="F86" s="40"/>
      <c r="G86" s="19"/>
      <c r="H86" s="40"/>
      <c r="I86" s="40"/>
      <c r="J86" s="40"/>
      <c r="K86" s="19"/>
      <c r="L86" s="40"/>
      <c r="M86" s="40"/>
      <c r="N86" s="40"/>
      <c r="O86" s="19"/>
    </row>
    <row r="87" spans="1:16" x14ac:dyDescent="0.25">
      <c r="A87" s="99"/>
      <c r="B87" s="268" t="s">
        <v>39</v>
      </c>
      <c r="C87" s="268"/>
      <c r="D87" s="268"/>
      <c r="E87" s="268"/>
      <c r="F87" s="268"/>
      <c r="G87" s="268"/>
      <c r="H87" s="268"/>
      <c r="I87" s="268"/>
      <c r="J87" s="268"/>
      <c r="K87" s="12"/>
      <c r="L87" s="12"/>
      <c r="M87" s="12"/>
      <c r="N87" s="12"/>
      <c r="O87" s="112"/>
    </row>
    <row r="88" spans="1:16" ht="15.75" thickBot="1" x14ac:dyDescent="0.3">
      <c r="A88" s="99"/>
      <c r="B88" s="113" t="s">
        <v>1</v>
      </c>
      <c r="C88" s="113" t="s">
        <v>12</v>
      </c>
      <c r="D88" s="54"/>
      <c r="E88" s="239" t="s">
        <v>129</v>
      </c>
      <c r="F88" s="231" t="s">
        <v>171</v>
      </c>
      <c r="G88" s="113" t="s">
        <v>12</v>
      </c>
      <c r="J88" s="173"/>
      <c r="L88" s="54"/>
      <c r="N88" s="54"/>
      <c r="O88" s="112"/>
    </row>
    <row r="89" spans="1:16" x14ac:dyDescent="0.25">
      <c r="A89" s="112"/>
      <c r="B89" s="114">
        <v>0</v>
      </c>
      <c r="C89" s="52">
        <f>(D56-$L$71)/$L$70</f>
        <v>17.906700874506882</v>
      </c>
      <c r="D89" s="115"/>
      <c r="E89" s="5" t="str">
        <f>Data!D9</f>
        <v>WinterTP1-2</v>
      </c>
      <c r="F89" s="181">
        <v>1</v>
      </c>
      <c r="G89" s="52">
        <f>(G56-$L$71)/$L$70</f>
        <v>118.86057546415071</v>
      </c>
      <c r="J89" s="24"/>
      <c r="L89" s="40"/>
      <c r="N89" s="115"/>
      <c r="O89" s="112"/>
    </row>
    <row r="90" spans="1:16" x14ac:dyDescent="0.25">
      <c r="A90" s="112"/>
      <c r="B90" s="114">
        <v>100</v>
      </c>
      <c r="C90" s="52">
        <f>(D57-$L$71)/$L$70</f>
        <v>86.760535922829987</v>
      </c>
      <c r="D90" s="115"/>
      <c r="E90" s="5" t="str">
        <f>Data!D10</f>
        <v>WinterTP1-2</v>
      </c>
      <c r="F90" s="181">
        <v>2</v>
      </c>
      <c r="G90" s="52">
        <f t="shared" ref="G90:G95" si="21">(G57-$L$71)/$L$70</f>
        <v>94.967341627815046</v>
      </c>
      <c r="J90" s="24"/>
      <c r="N90" s="115"/>
      <c r="O90" s="112"/>
    </row>
    <row r="91" spans="1:16" x14ac:dyDescent="0.25">
      <c r="A91" s="112"/>
      <c r="B91" s="114">
        <v>200</v>
      </c>
      <c r="C91" s="52">
        <f>(D58-$L$71)/$L$70</f>
        <v>186.90143176363483</v>
      </c>
      <c r="D91" s="115"/>
      <c r="E91" s="5" t="str">
        <f>Data!D11</f>
        <v>WinterTP1-2</v>
      </c>
      <c r="F91" s="181">
        <v>3</v>
      </c>
      <c r="G91" s="52">
        <f t="shared" si="21"/>
        <v>475.48774678841698</v>
      </c>
      <c r="J91" s="24"/>
      <c r="K91" s="216"/>
      <c r="N91" s="115"/>
      <c r="O91" s="112"/>
    </row>
    <row r="92" spans="1:16" x14ac:dyDescent="0.25">
      <c r="A92" s="112"/>
      <c r="B92" s="114">
        <v>300</v>
      </c>
      <c r="C92" s="52">
        <f>(D59-$L$71)/$L$70</f>
        <v>294.28795736893898</v>
      </c>
      <c r="D92" s="115"/>
      <c r="E92" s="5" t="str">
        <f>Data!D12</f>
        <v>WinterTP1-2</v>
      </c>
      <c r="F92" s="181">
        <v>4</v>
      </c>
      <c r="G92" s="52">
        <f t="shared" si="21"/>
        <v>201.62060562590241</v>
      </c>
      <c r="J92" s="24"/>
      <c r="N92" s="115"/>
      <c r="O92" s="112"/>
    </row>
    <row r="93" spans="1:16" x14ac:dyDescent="0.25">
      <c r="A93" s="112"/>
      <c r="B93" s="114">
        <v>400</v>
      </c>
      <c r="C93" s="52">
        <f>(D60-$L$71)/$L$70</f>
        <v>414.14349361361678</v>
      </c>
      <c r="D93" s="115"/>
      <c r="E93" s="5" t="str">
        <f>Data!D13</f>
        <v>WinterTP1-2</v>
      </c>
      <c r="F93" s="181">
        <v>5</v>
      </c>
      <c r="G93" s="52">
        <f t="shared" si="21"/>
        <v>154.84920043771328</v>
      </c>
      <c r="J93" s="24"/>
      <c r="K93" s="216"/>
      <c r="N93" s="115"/>
      <c r="O93" s="112"/>
    </row>
    <row r="94" spans="1:16" x14ac:dyDescent="0.25">
      <c r="A94" s="99"/>
      <c r="B94" s="119"/>
      <c r="C94" s="70"/>
      <c r="D94" s="115"/>
      <c r="E94" s="5" t="str">
        <f>Data!D14</f>
        <v>WinterTP1-2</v>
      </c>
      <c r="F94" s="181">
        <v>6</v>
      </c>
      <c r="G94" s="52">
        <f t="shared" si="21"/>
        <v>292.99446421510487</v>
      </c>
      <c r="J94" s="24"/>
      <c r="N94" s="115"/>
      <c r="O94" s="112"/>
      <c r="P94" s="93"/>
    </row>
    <row r="95" spans="1:16" x14ac:dyDescent="0.25">
      <c r="A95" s="99"/>
      <c r="B95" s="119"/>
      <c r="C95" s="70"/>
      <c r="D95" s="115"/>
      <c r="E95" s="5" t="str">
        <f>Data!D15</f>
        <v>WinterTP1-2</v>
      </c>
      <c r="F95" s="181">
        <v>7</v>
      </c>
      <c r="G95" s="52">
        <f t="shared" si="21"/>
        <v>108.31377417308066</v>
      </c>
      <c r="J95" s="24"/>
      <c r="K95" s="216"/>
      <c r="N95" s="115"/>
      <c r="O95" s="112"/>
      <c r="P95" s="93"/>
    </row>
    <row r="96" spans="1:16" x14ac:dyDescent="0.25">
      <c r="A96" s="99"/>
      <c r="B96" s="119"/>
      <c r="C96" s="70"/>
      <c r="D96" s="115"/>
      <c r="E96" s="5" t="str">
        <f>Data!D16</f>
        <v>WinterTP1-2</v>
      </c>
      <c r="F96" s="181">
        <v>8</v>
      </c>
      <c r="G96" s="52">
        <f>(G63-$L$71)/$L$70</f>
        <v>104.46215987567464</v>
      </c>
      <c r="J96" s="24"/>
      <c r="N96" s="115"/>
      <c r="O96" s="112"/>
      <c r="P96" s="93"/>
    </row>
    <row r="97" spans="1:16" x14ac:dyDescent="0.25">
      <c r="A97" s="99"/>
      <c r="B97" s="38"/>
      <c r="C97" s="38"/>
      <c r="D97" s="38"/>
      <c r="E97" s="5" t="str">
        <f>Data!D17</f>
        <v>WinterTP1-2</v>
      </c>
      <c r="F97" s="181">
        <v>9</v>
      </c>
      <c r="G97" s="52">
        <f>(J56-$L$71)/$L$70</f>
        <v>272.87447010032452</v>
      </c>
      <c r="J97" s="24"/>
      <c r="K97" s="216"/>
      <c r="P97" s="93"/>
    </row>
    <row r="98" spans="1:16" x14ac:dyDescent="0.25">
      <c r="A98" s="99"/>
      <c r="B98" s="38"/>
      <c r="C98" s="38"/>
      <c r="D98" s="38"/>
      <c r="E98" s="5" t="str">
        <f>Data!D18</f>
        <v>WinterTP1-2</v>
      </c>
      <c r="F98" s="181">
        <v>10</v>
      </c>
      <c r="G98" s="52">
        <f>(J57-$L$71)/$L$70</f>
        <v>309.9456858580005</v>
      </c>
      <c r="J98" s="24"/>
      <c r="P98" s="93"/>
    </row>
    <row r="99" spans="1:16" x14ac:dyDescent="0.25">
      <c r="A99" s="99"/>
      <c r="B99" s="38"/>
      <c r="C99" s="38"/>
      <c r="D99" s="38"/>
      <c r="E99" s="5" t="str">
        <f>Data!D19</f>
        <v>WinterTP1-2</v>
      </c>
      <c r="F99" s="181">
        <v>11</v>
      </c>
      <c r="G99" s="52">
        <f t="shared" ref="G99:G104" si="22">(J58-$L$71)/$L$70</f>
        <v>52.580416011476196</v>
      </c>
      <c r="J99" s="24"/>
      <c r="K99" s="216"/>
      <c r="P99" s="93"/>
    </row>
    <row r="100" spans="1:16" x14ac:dyDescent="0.25">
      <c r="E100" s="5" t="str">
        <f>Data!D20</f>
        <v>WinterTP1-2</v>
      </c>
      <c r="F100" s="181">
        <v>12</v>
      </c>
      <c r="G100" s="52">
        <f t="shared" si="22"/>
        <v>471.75978877578223</v>
      </c>
      <c r="J100" s="24"/>
    </row>
    <row r="101" spans="1:16" x14ac:dyDescent="0.25">
      <c r="E101" s="5" t="str">
        <f>Data!D21</f>
        <v>WinterTP1-2</v>
      </c>
      <c r="F101" s="181">
        <v>13</v>
      </c>
      <c r="G101" s="52">
        <f t="shared" si="22"/>
        <v>113.2685269478698</v>
      </c>
      <c r="J101" s="24"/>
      <c r="K101" s="216"/>
    </row>
    <row r="102" spans="1:16" x14ac:dyDescent="0.25">
      <c r="E102" s="5" t="str">
        <f>Data!D22</f>
        <v>WinterTP1-2</v>
      </c>
      <c r="F102" s="181">
        <v>14</v>
      </c>
      <c r="G102" s="52">
        <f t="shared" si="22"/>
        <v>293.4370350446448</v>
      </c>
      <c r="J102" s="24"/>
    </row>
    <row r="103" spans="1:16" x14ac:dyDescent="0.25">
      <c r="E103" s="5" t="str">
        <f>Data!D23</f>
        <v>WinterTP1-2</v>
      </c>
      <c r="F103" s="181">
        <v>15</v>
      </c>
      <c r="G103" s="52">
        <f t="shared" si="22"/>
        <v>29.530920393206195</v>
      </c>
      <c r="J103" s="24"/>
      <c r="K103" s="216"/>
    </row>
    <row r="104" spans="1:16" x14ac:dyDescent="0.25">
      <c r="E104" s="5">
        <f>Data!D24</f>
        <v>0</v>
      </c>
      <c r="F104" s="181">
        <v>16</v>
      </c>
      <c r="G104" s="52">
        <f t="shared" si="22"/>
        <v>128.37231831682709</v>
      </c>
      <c r="J104" s="24"/>
    </row>
    <row r="105" spans="1:16" x14ac:dyDescent="0.25">
      <c r="E105" s="5" t="str">
        <f>Data!D25</f>
        <v>WinterTP1-3</v>
      </c>
      <c r="F105" s="181">
        <v>17</v>
      </c>
      <c r="G105" s="52">
        <f>(M56-$L$71)/$L$70</f>
        <v>129.7433262526782</v>
      </c>
      <c r="J105" s="217"/>
      <c r="K105" s="216"/>
    </row>
    <row r="106" spans="1:16" x14ac:dyDescent="0.25">
      <c r="E106" s="5" t="str">
        <f>Data!D26</f>
        <v>WinterTP1-3</v>
      </c>
      <c r="F106" s="181">
        <v>18</v>
      </c>
      <c r="G106" s="52">
        <f t="shared" ref="G106:G112" si="23">(M57-$L$71)/$L$70</f>
        <v>69.372074631943846</v>
      </c>
      <c r="K106" s="216"/>
    </row>
    <row r="107" spans="1:16" x14ac:dyDescent="0.25">
      <c r="E107" s="5" t="str">
        <f>Data!D27</f>
        <v>WinterTP1-3</v>
      </c>
      <c r="F107" s="181">
        <v>19</v>
      </c>
      <c r="G107" s="52">
        <f t="shared" si="23"/>
        <v>49.636960100048746</v>
      </c>
      <c r="K107" s="216"/>
    </row>
    <row r="108" spans="1:16" x14ac:dyDescent="0.25">
      <c r="E108" s="5" t="str">
        <f>Data!D28</f>
        <v>WinterTP1-3</v>
      </c>
      <c r="F108" s="181">
        <v>20</v>
      </c>
      <c r="G108" s="52">
        <f t="shared" si="23"/>
        <v>330.79022409813609</v>
      </c>
      <c r="J108" s="24"/>
      <c r="K108" s="216"/>
    </row>
    <row r="109" spans="1:16" x14ac:dyDescent="0.25">
      <c r="E109" s="5" t="str">
        <f>Data!D29</f>
        <v>WinterTP1-3</v>
      </c>
      <c r="F109" s="181">
        <v>21</v>
      </c>
      <c r="G109" s="52">
        <f t="shared" si="23"/>
        <v>313.10444655944519</v>
      </c>
      <c r="J109" s="24"/>
    </row>
    <row r="110" spans="1:16" x14ac:dyDescent="0.25">
      <c r="E110" s="5" t="str">
        <f>Data!D30</f>
        <v>WinterTP1-3</v>
      </c>
      <c r="F110" s="181">
        <v>22</v>
      </c>
      <c r="G110" s="52">
        <f t="shared" si="23"/>
        <v>90.147502919620692</v>
      </c>
      <c r="J110" s="24"/>
      <c r="K110" s="216"/>
    </row>
    <row r="111" spans="1:16" x14ac:dyDescent="0.25">
      <c r="E111" s="5" t="str">
        <f>Data!D31</f>
        <v>WinterTP1-3</v>
      </c>
      <c r="F111" s="181">
        <v>23</v>
      </c>
      <c r="G111" s="52">
        <f t="shared" si="23"/>
        <v>213.86013407266401</v>
      </c>
      <c r="J111" s="24"/>
    </row>
    <row r="112" spans="1:16" x14ac:dyDescent="0.25">
      <c r="E112" s="5" t="str">
        <f>Data!D32</f>
        <v>WinterTP1-3</v>
      </c>
      <c r="F112" s="181">
        <v>24</v>
      </c>
      <c r="G112" s="52">
        <f t="shared" si="23"/>
        <v>257.61891592411735</v>
      </c>
      <c r="J112" s="24"/>
      <c r="K112" s="216"/>
    </row>
    <row r="114" spans="1:3" x14ac:dyDescent="0.25">
      <c r="A114" s="4" t="s">
        <v>105</v>
      </c>
      <c r="B114" s="4" t="s">
        <v>108</v>
      </c>
    </row>
    <row r="115" spans="1:3" x14ac:dyDescent="0.25">
      <c r="A115" s="4"/>
      <c r="C115" s="5" t="s">
        <v>102</v>
      </c>
    </row>
    <row r="116" spans="1:3" x14ac:dyDescent="0.25">
      <c r="A116" s="4"/>
      <c r="C116" s="5" t="s">
        <v>124</v>
      </c>
    </row>
    <row r="117" spans="1:3" x14ac:dyDescent="0.25">
      <c r="A117" s="4"/>
      <c r="C117" s="5" t="s">
        <v>106</v>
      </c>
    </row>
    <row r="118" spans="1:3" x14ac:dyDescent="0.25">
      <c r="A118" s="4"/>
      <c r="C118" s="5" t="s">
        <v>125</v>
      </c>
    </row>
  </sheetData>
  <mergeCells count="14">
    <mergeCell ref="B87:J87"/>
    <mergeCell ref="G13:I13"/>
    <mergeCell ref="J13:L13"/>
    <mergeCell ref="M13:O13"/>
    <mergeCell ref="D27:O27"/>
    <mergeCell ref="D13:F13"/>
    <mergeCell ref="C40:N40"/>
    <mergeCell ref="B65:N65"/>
    <mergeCell ref="B52:N52"/>
    <mergeCell ref="C41:E41"/>
    <mergeCell ref="F41:H41"/>
    <mergeCell ref="I41:K41"/>
    <mergeCell ref="L41:N41"/>
    <mergeCell ref="D55:E55"/>
  </mergeCells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topLeftCell="A43" workbookViewId="0">
      <selection activeCell="B6" sqref="B6"/>
    </sheetView>
  </sheetViews>
  <sheetFormatPr defaultRowHeight="15" x14ac:dyDescent="0.25"/>
  <cols>
    <col min="1" max="1" width="11.5703125" style="5" customWidth="1"/>
    <col min="2" max="2" width="10.140625" style="5" customWidth="1"/>
    <col min="3" max="3" width="13.85546875" style="5" customWidth="1"/>
    <col min="4" max="4" width="11.140625" style="5" customWidth="1"/>
    <col min="5" max="5" width="10.42578125" style="5" customWidth="1"/>
    <col min="6" max="6" width="10.85546875" style="5" customWidth="1"/>
    <col min="7" max="7" width="11.28515625" style="5" customWidth="1"/>
    <col min="8" max="8" width="10.42578125" style="5" customWidth="1"/>
    <col min="9" max="9" width="10.85546875" style="5" customWidth="1"/>
    <col min="10" max="10" width="11.140625" style="5" customWidth="1"/>
    <col min="11" max="11" width="10.42578125" style="5" customWidth="1"/>
    <col min="12" max="12" width="11.140625" style="5" customWidth="1"/>
    <col min="13" max="13" width="11.42578125" style="5" customWidth="1"/>
    <col min="14" max="14" width="12.140625" style="5" customWidth="1"/>
    <col min="15" max="16" width="9.140625" style="5"/>
    <col min="17" max="17" width="10.7109375" style="5" customWidth="1"/>
    <col min="18" max="18" width="9.140625" style="5"/>
    <col min="19" max="30" width="9.5703125" style="5" bestFit="1" customWidth="1"/>
    <col min="31" max="16384" width="9.140625" style="5"/>
  </cols>
  <sheetData>
    <row r="1" spans="1:15" ht="15.75" x14ac:dyDescent="0.25">
      <c r="A1" s="1" t="s">
        <v>116</v>
      </c>
      <c r="K1" s="4" t="s">
        <v>59</v>
      </c>
    </row>
    <row r="2" spans="1:15" s="36" customFormat="1" x14ac:dyDescent="0.25">
      <c r="K2" s="7" t="s">
        <v>133</v>
      </c>
    </row>
    <row r="3" spans="1:15" x14ac:dyDescent="0.25">
      <c r="A3" s="4" t="s">
        <v>64</v>
      </c>
      <c r="B3" s="6">
        <v>2</v>
      </c>
      <c r="C3" s="8"/>
      <c r="K3" s="4" t="s">
        <v>87</v>
      </c>
    </row>
    <row r="4" spans="1:15" x14ac:dyDescent="0.25">
      <c r="A4" s="4" t="s">
        <v>57</v>
      </c>
      <c r="B4" s="218">
        <v>44593</v>
      </c>
      <c r="C4" s="8"/>
      <c r="K4" s="4" t="s">
        <v>134</v>
      </c>
    </row>
    <row r="5" spans="1:15" x14ac:dyDescent="0.25">
      <c r="A5" s="4" t="s">
        <v>5</v>
      </c>
      <c r="B5" s="219" t="s">
        <v>188</v>
      </c>
      <c r="C5" s="235" t="s">
        <v>180</v>
      </c>
      <c r="K5" s="4" t="s">
        <v>88</v>
      </c>
    </row>
    <row r="6" spans="1:15" x14ac:dyDescent="0.25">
      <c r="A6" s="4" t="s">
        <v>58</v>
      </c>
      <c r="B6" s="4" t="s">
        <v>11</v>
      </c>
      <c r="K6" s="4" t="s">
        <v>60</v>
      </c>
    </row>
    <row r="7" spans="1:15" x14ac:dyDescent="0.25">
      <c r="B7" s="4" t="s">
        <v>9</v>
      </c>
    </row>
    <row r="8" spans="1:15" x14ac:dyDescent="0.25">
      <c r="A8" s="4"/>
      <c r="B8" s="5" t="s">
        <v>38</v>
      </c>
    </row>
    <row r="9" spans="1:15" x14ac:dyDescent="0.25">
      <c r="A9" s="37"/>
    </row>
    <row r="10" spans="1:15" x14ac:dyDescent="0.25">
      <c r="A10" s="4" t="s">
        <v>24</v>
      </c>
      <c r="B10" s="38" t="s">
        <v>48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15" x14ac:dyDescent="0.25">
      <c r="A11" s="4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spans="1:15" ht="15.75" thickBot="1" x14ac:dyDescent="0.3">
      <c r="B12" s="21"/>
      <c r="C12" s="41"/>
      <c r="D12" s="42">
        <v>1</v>
      </c>
      <c r="E12" s="42">
        <v>2</v>
      </c>
      <c r="F12" s="42">
        <v>3</v>
      </c>
      <c r="G12" s="42">
        <v>4</v>
      </c>
      <c r="H12" s="42">
        <v>5</v>
      </c>
      <c r="I12" s="42">
        <v>6</v>
      </c>
      <c r="J12" s="42">
        <v>7</v>
      </c>
      <c r="K12" s="42">
        <v>8</v>
      </c>
      <c r="L12" s="42">
        <v>9</v>
      </c>
      <c r="M12" s="42">
        <v>10</v>
      </c>
      <c r="N12" s="42">
        <v>11</v>
      </c>
      <c r="O12" s="42">
        <v>12</v>
      </c>
    </row>
    <row r="13" spans="1:15" ht="15.75" thickBot="1" x14ac:dyDescent="0.3">
      <c r="B13" s="21"/>
      <c r="C13" s="222"/>
      <c r="D13" s="276" t="s">
        <v>25</v>
      </c>
      <c r="E13" s="269"/>
      <c r="F13" s="269"/>
      <c r="G13" s="269" t="s">
        <v>21</v>
      </c>
      <c r="H13" s="269"/>
      <c r="I13" s="269"/>
      <c r="J13" s="269" t="s">
        <v>21</v>
      </c>
      <c r="K13" s="269"/>
      <c r="L13" s="269"/>
      <c r="M13" s="270" t="s">
        <v>21</v>
      </c>
      <c r="N13" s="271"/>
      <c r="O13" s="272"/>
    </row>
    <row r="14" spans="1:15" x14ac:dyDescent="0.25">
      <c r="B14" s="21"/>
      <c r="C14" s="45" t="s">
        <v>13</v>
      </c>
      <c r="D14" s="46">
        <v>0</v>
      </c>
      <c r="E14" s="47">
        <v>0</v>
      </c>
      <c r="F14" s="48">
        <v>0</v>
      </c>
      <c r="G14" s="20">
        <v>25</v>
      </c>
      <c r="H14" s="20">
        <f t="shared" ref="H14:H21" si="0">G14</f>
        <v>25</v>
      </c>
      <c r="I14" s="20">
        <f t="shared" ref="I14:I21" si="1">G14</f>
        <v>25</v>
      </c>
      <c r="J14" s="49">
        <v>33</v>
      </c>
      <c r="K14" s="20">
        <f t="shared" ref="K14:K21" si="2">J14</f>
        <v>33</v>
      </c>
      <c r="L14" s="50">
        <f t="shared" ref="L14:L21" si="3">J14</f>
        <v>33</v>
      </c>
      <c r="M14" s="20">
        <v>41</v>
      </c>
      <c r="N14" s="20">
        <f t="shared" ref="N14:N21" si="4">M14</f>
        <v>41</v>
      </c>
      <c r="O14" s="51">
        <f t="shared" ref="O14:O21" si="5">M14</f>
        <v>41</v>
      </c>
    </row>
    <row r="15" spans="1:15" x14ac:dyDescent="0.25">
      <c r="B15" s="21"/>
      <c r="C15" s="55" t="s">
        <v>14</v>
      </c>
      <c r="D15" s="56">
        <v>100</v>
      </c>
      <c r="E15" s="57">
        <v>100</v>
      </c>
      <c r="F15" s="58">
        <v>100</v>
      </c>
      <c r="G15" s="35">
        <v>26</v>
      </c>
      <c r="H15" s="35">
        <f t="shared" si="0"/>
        <v>26</v>
      </c>
      <c r="I15" s="35">
        <f t="shared" si="1"/>
        <v>26</v>
      </c>
      <c r="J15" s="59">
        <v>34</v>
      </c>
      <c r="K15" s="35">
        <f t="shared" si="2"/>
        <v>34</v>
      </c>
      <c r="L15" s="60">
        <f t="shared" si="3"/>
        <v>34</v>
      </c>
      <c r="M15" s="35">
        <v>42</v>
      </c>
      <c r="N15" s="35">
        <f t="shared" si="4"/>
        <v>42</v>
      </c>
      <c r="O15" s="61">
        <f t="shared" si="5"/>
        <v>42</v>
      </c>
    </row>
    <row r="16" spans="1:15" x14ac:dyDescent="0.25">
      <c r="B16" s="21"/>
      <c r="C16" s="62" t="s">
        <v>15</v>
      </c>
      <c r="D16" s="63">
        <v>200</v>
      </c>
      <c r="E16" s="52">
        <v>200</v>
      </c>
      <c r="F16" s="53">
        <v>200</v>
      </c>
      <c r="G16" s="18">
        <v>27</v>
      </c>
      <c r="H16" s="18">
        <f t="shared" si="0"/>
        <v>27</v>
      </c>
      <c r="I16" s="18">
        <f t="shared" si="1"/>
        <v>27</v>
      </c>
      <c r="J16" s="29">
        <v>35</v>
      </c>
      <c r="K16" s="18">
        <f t="shared" si="2"/>
        <v>35</v>
      </c>
      <c r="L16" s="64">
        <f t="shared" si="3"/>
        <v>35</v>
      </c>
      <c r="M16" s="18">
        <v>43</v>
      </c>
      <c r="N16" s="18">
        <f t="shared" si="4"/>
        <v>43</v>
      </c>
      <c r="O16" s="65">
        <f t="shared" si="5"/>
        <v>43</v>
      </c>
    </row>
    <row r="17" spans="1:15" x14ac:dyDescent="0.25">
      <c r="B17" s="21"/>
      <c r="C17" s="55" t="s">
        <v>16</v>
      </c>
      <c r="D17" s="56">
        <v>300</v>
      </c>
      <c r="E17" s="57">
        <v>300</v>
      </c>
      <c r="F17" s="58">
        <v>300</v>
      </c>
      <c r="G17" s="35">
        <v>28</v>
      </c>
      <c r="H17" s="35">
        <f t="shared" si="0"/>
        <v>28</v>
      </c>
      <c r="I17" s="35">
        <f t="shared" si="1"/>
        <v>28</v>
      </c>
      <c r="J17" s="59">
        <v>36</v>
      </c>
      <c r="K17" s="35">
        <f t="shared" si="2"/>
        <v>36</v>
      </c>
      <c r="L17" s="60">
        <f t="shared" si="3"/>
        <v>36</v>
      </c>
      <c r="M17" s="35">
        <v>44</v>
      </c>
      <c r="N17" s="35">
        <f t="shared" si="4"/>
        <v>44</v>
      </c>
      <c r="O17" s="61">
        <f t="shared" si="5"/>
        <v>44</v>
      </c>
    </row>
    <row r="18" spans="1:15" x14ac:dyDescent="0.25">
      <c r="B18" s="21"/>
      <c r="C18" s="62" t="s">
        <v>17</v>
      </c>
      <c r="D18" s="63">
        <v>400</v>
      </c>
      <c r="E18" s="52">
        <v>400</v>
      </c>
      <c r="F18" s="53">
        <v>400</v>
      </c>
      <c r="G18" s="18">
        <v>29</v>
      </c>
      <c r="H18" s="18">
        <f t="shared" si="0"/>
        <v>29</v>
      </c>
      <c r="I18" s="18">
        <f t="shared" si="1"/>
        <v>29</v>
      </c>
      <c r="J18" s="29">
        <v>37</v>
      </c>
      <c r="K18" s="18">
        <f t="shared" si="2"/>
        <v>37</v>
      </c>
      <c r="L18" s="64">
        <f t="shared" si="3"/>
        <v>37</v>
      </c>
      <c r="M18" s="18">
        <v>45</v>
      </c>
      <c r="N18" s="18">
        <f t="shared" si="4"/>
        <v>45</v>
      </c>
      <c r="O18" s="65">
        <f t="shared" si="5"/>
        <v>45</v>
      </c>
    </row>
    <row r="19" spans="1:15" x14ac:dyDescent="0.25">
      <c r="B19" s="21"/>
      <c r="C19" s="55" t="s">
        <v>18</v>
      </c>
      <c r="D19" s="66"/>
      <c r="E19" s="67"/>
      <c r="F19" s="68"/>
      <c r="G19" s="35">
        <v>30</v>
      </c>
      <c r="H19" s="35">
        <f t="shared" si="0"/>
        <v>30</v>
      </c>
      <c r="I19" s="35">
        <f t="shared" si="1"/>
        <v>30</v>
      </c>
      <c r="J19" s="59">
        <v>38</v>
      </c>
      <c r="K19" s="35">
        <f t="shared" si="2"/>
        <v>38</v>
      </c>
      <c r="L19" s="60">
        <f t="shared" si="3"/>
        <v>38</v>
      </c>
      <c r="M19" s="35">
        <v>46</v>
      </c>
      <c r="N19" s="35">
        <f t="shared" si="4"/>
        <v>46</v>
      </c>
      <c r="O19" s="61">
        <f t="shared" si="5"/>
        <v>46</v>
      </c>
    </row>
    <row r="20" spans="1:15" x14ac:dyDescent="0.25">
      <c r="B20" s="21"/>
      <c r="C20" s="62" t="s">
        <v>19</v>
      </c>
      <c r="D20" s="69"/>
      <c r="E20" s="70"/>
      <c r="F20" s="71"/>
      <c r="G20" s="18">
        <v>31</v>
      </c>
      <c r="H20" s="18">
        <f t="shared" si="0"/>
        <v>31</v>
      </c>
      <c r="I20" s="18">
        <f t="shared" si="1"/>
        <v>31</v>
      </c>
      <c r="J20" s="29">
        <v>39</v>
      </c>
      <c r="K20" s="18">
        <f t="shared" si="2"/>
        <v>39</v>
      </c>
      <c r="L20" s="64">
        <f t="shared" si="3"/>
        <v>39</v>
      </c>
      <c r="M20" s="18">
        <v>47</v>
      </c>
      <c r="N20" s="18">
        <f t="shared" si="4"/>
        <v>47</v>
      </c>
      <c r="O20" s="65">
        <f t="shared" si="5"/>
        <v>47</v>
      </c>
    </row>
    <row r="21" spans="1:15" ht="15.75" thickBot="1" x14ac:dyDescent="0.3">
      <c r="B21" s="21"/>
      <c r="C21" s="72" t="s">
        <v>20</v>
      </c>
      <c r="D21" s="73"/>
      <c r="E21" s="74"/>
      <c r="F21" s="75"/>
      <c r="G21" s="22">
        <v>32</v>
      </c>
      <c r="H21" s="22">
        <f t="shared" si="0"/>
        <v>32</v>
      </c>
      <c r="I21" s="22">
        <f t="shared" si="1"/>
        <v>32</v>
      </c>
      <c r="J21" s="76">
        <v>40</v>
      </c>
      <c r="K21" s="22">
        <f t="shared" si="2"/>
        <v>40</v>
      </c>
      <c r="L21" s="77">
        <f t="shared" si="3"/>
        <v>40</v>
      </c>
      <c r="M21" s="22">
        <v>48</v>
      </c>
      <c r="N21" s="22">
        <f t="shared" si="4"/>
        <v>48</v>
      </c>
      <c r="O21" s="78">
        <f t="shared" si="5"/>
        <v>48</v>
      </c>
    </row>
    <row r="22" spans="1:15" x14ac:dyDescent="0.25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 x14ac:dyDescent="0.25">
      <c r="A24" s="4" t="s">
        <v>26</v>
      </c>
      <c r="B24" s="43" t="s">
        <v>34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x14ac:dyDescent="0.25">
      <c r="B25" s="11" t="s">
        <v>27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21"/>
    </row>
    <row r="26" spans="1:15" ht="15.75" thickBot="1" x14ac:dyDescent="0.3"/>
    <row r="27" spans="1:15" ht="15.75" thickBot="1" x14ac:dyDescent="0.3">
      <c r="B27" s="21"/>
      <c r="C27" s="21"/>
      <c r="D27" s="273" t="s">
        <v>9</v>
      </c>
      <c r="E27" s="274"/>
      <c r="F27" s="274"/>
      <c r="G27" s="274"/>
      <c r="H27" s="274"/>
      <c r="I27" s="274"/>
      <c r="J27" s="274"/>
      <c r="K27" s="274"/>
      <c r="L27" s="274"/>
      <c r="M27" s="274"/>
      <c r="N27" s="274"/>
      <c r="O27" s="275"/>
    </row>
    <row r="28" spans="1:15" ht="15.75" thickBot="1" x14ac:dyDescent="0.3">
      <c r="B28" s="79"/>
      <c r="C28" s="21" t="s">
        <v>187</v>
      </c>
      <c r="D28" s="80">
        <v>1</v>
      </c>
      <c r="E28" s="16">
        <v>2</v>
      </c>
      <c r="F28" s="16">
        <v>3</v>
      </c>
      <c r="G28" s="81">
        <v>4</v>
      </c>
      <c r="H28" s="16">
        <v>5</v>
      </c>
      <c r="I28" s="82">
        <v>6</v>
      </c>
      <c r="J28" s="16">
        <v>7</v>
      </c>
      <c r="K28" s="16">
        <v>8</v>
      </c>
      <c r="L28" s="16">
        <v>9</v>
      </c>
      <c r="M28" s="81">
        <v>10</v>
      </c>
      <c r="N28" s="16">
        <v>11</v>
      </c>
      <c r="O28" s="83">
        <v>12</v>
      </c>
    </row>
    <row r="29" spans="1:15" x14ac:dyDescent="0.25">
      <c r="B29" s="21"/>
      <c r="C29" s="21">
        <v>21.5</v>
      </c>
      <c r="D29" s="84">
        <v>49622.468000000001</v>
      </c>
      <c r="E29" s="85">
        <v>48599.226000000002</v>
      </c>
      <c r="F29" s="85">
        <v>57173.737999999998</v>
      </c>
      <c r="G29" s="86">
        <v>80913.577999999994</v>
      </c>
      <c r="H29" s="85">
        <v>79549.679000000004</v>
      </c>
      <c r="I29" s="87">
        <v>79064.820000000007</v>
      </c>
      <c r="J29" s="85">
        <v>56366.457000000002</v>
      </c>
      <c r="K29" s="85">
        <v>55128.203000000001</v>
      </c>
      <c r="L29" s="85">
        <v>54623.131999999998</v>
      </c>
      <c r="M29" s="86">
        <v>58226.745999999999</v>
      </c>
      <c r="N29" s="85">
        <v>58880.038999999997</v>
      </c>
      <c r="O29" s="88">
        <v>56479.082000000002</v>
      </c>
    </row>
    <row r="30" spans="1:15" x14ac:dyDescent="0.25">
      <c r="B30" s="21"/>
      <c r="C30" s="21"/>
      <c r="D30" s="89">
        <v>54806.752999999997</v>
      </c>
      <c r="E30" s="52">
        <v>55543.156000000003</v>
      </c>
      <c r="F30" s="52">
        <v>58935.25</v>
      </c>
      <c r="G30" s="63">
        <v>94724.108999999997</v>
      </c>
      <c r="H30" s="52">
        <v>93495.195000000007</v>
      </c>
      <c r="I30" s="53">
        <v>93816.483999999997</v>
      </c>
      <c r="J30" s="52">
        <v>58246.913999999997</v>
      </c>
      <c r="K30" s="52">
        <v>56596.41</v>
      </c>
      <c r="L30" s="52">
        <v>58290.597000000002</v>
      </c>
      <c r="M30" s="63">
        <v>57946.078000000001</v>
      </c>
      <c r="N30" s="52">
        <v>58403.769</v>
      </c>
      <c r="O30" s="90">
        <v>55465.476000000002</v>
      </c>
    </row>
    <row r="31" spans="1:15" x14ac:dyDescent="0.25">
      <c r="B31" s="21"/>
      <c r="C31" s="21"/>
      <c r="D31" s="91">
        <v>62419.875</v>
      </c>
      <c r="E31" s="57">
        <v>61178.648000000001</v>
      </c>
      <c r="F31" s="57">
        <v>65950.733999999997</v>
      </c>
      <c r="G31" s="56">
        <v>56537.803999999996</v>
      </c>
      <c r="H31" s="57">
        <v>56795.199000000001</v>
      </c>
      <c r="I31" s="58">
        <v>57089.722000000002</v>
      </c>
      <c r="J31" s="57">
        <v>68557.108999999997</v>
      </c>
      <c r="K31" s="57">
        <v>67357.202999999994</v>
      </c>
      <c r="L31" s="57">
        <v>67242.156000000003</v>
      </c>
      <c r="M31" s="56">
        <v>56898.75</v>
      </c>
      <c r="N31" s="57">
        <v>57684.745999999999</v>
      </c>
      <c r="O31" s="92">
        <v>55733.875</v>
      </c>
    </row>
    <row r="32" spans="1:15" x14ac:dyDescent="0.25">
      <c r="B32" s="21"/>
      <c r="C32" s="21"/>
      <c r="D32" s="89">
        <v>69690.960000000006</v>
      </c>
      <c r="E32" s="52">
        <v>68491.225999999995</v>
      </c>
      <c r="F32" s="52">
        <v>75283.125</v>
      </c>
      <c r="G32" s="63">
        <v>79435.991999999998</v>
      </c>
      <c r="H32" s="52">
        <v>77172.695000000007</v>
      </c>
      <c r="I32" s="53">
        <v>78077.717999999993</v>
      </c>
      <c r="J32" s="52">
        <v>57860.334999999999</v>
      </c>
      <c r="K32" s="52">
        <v>56309.945</v>
      </c>
      <c r="L32" s="52">
        <v>57292.737999999998</v>
      </c>
      <c r="M32" s="63">
        <v>55906.695</v>
      </c>
      <c r="N32" s="52">
        <v>56666.866999999998</v>
      </c>
      <c r="O32" s="90">
        <v>54314.32</v>
      </c>
    </row>
    <row r="33" spans="1:15" x14ac:dyDescent="0.25">
      <c r="B33" s="21"/>
      <c r="C33" s="21"/>
      <c r="D33" s="91">
        <v>79656.108999999997</v>
      </c>
      <c r="E33" s="57">
        <v>75659.671000000002</v>
      </c>
      <c r="F33" s="57">
        <v>82808.639999999999</v>
      </c>
      <c r="G33" s="56">
        <v>54690.57</v>
      </c>
      <c r="H33" s="57">
        <v>53959.663999999997</v>
      </c>
      <c r="I33" s="58">
        <v>54882.260999999999</v>
      </c>
      <c r="J33" s="57">
        <v>55800.252999999997</v>
      </c>
      <c r="K33" s="57">
        <v>54937.714</v>
      </c>
      <c r="L33" s="57">
        <v>55071.682999999997</v>
      </c>
      <c r="M33" s="56">
        <v>78862.256999999998</v>
      </c>
      <c r="N33" s="57">
        <v>78126.131999999998</v>
      </c>
      <c r="O33" s="92">
        <v>75026.241999999998</v>
      </c>
    </row>
    <row r="34" spans="1:15" x14ac:dyDescent="0.25">
      <c r="A34" s="4"/>
      <c r="B34" s="21"/>
      <c r="C34" s="21"/>
      <c r="D34" s="89">
        <v>51505.506999999998</v>
      </c>
      <c r="E34" s="52">
        <v>48915.002999999997</v>
      </c>
      <c r="F34" s="52">
        <v>57565.366999999998</v>
      </c>
      <c r="G34" s="63">
        <v>53209.781000000003</v>
      </c>
      <c r="H34" s="52">
        <v>54299.252999999997</v>
      </c>
      <c r="I34" s="53">
        <v>53721.968000000001</v>
      </c>
      <c r="J34" s="52">
        <v>65413.07</v>
      </c>
      <c r="K34" s="52">
        <v>62715.120999999999</v>
      </c>
      <c r="L34" s="52">
        <v>64573.877999999997</v>
      </c>
      <c r="M34" s="63">
        <v>55514.648000000001</v>
      </c>
      <c r="N34" s="52">
        <v>56514.277000000002</v>
      </c>
      <c r="O34" s="90">
        <v>54500.440999999999</v>
      </c>
    </row>
    <row r="35" spans="1:15" x14ac:dyDescent="0.25">
      <c r="A35" s="93"/>
      <c r="B35" s="21"/>
      <c r="C35" s="21"/>
      <c r="D35" s="91">
        <v>50737.252999999997</v>
      </c>
      <c r="E35" s="57">
        <v>52798.502999999997</v>
      </c>
      <c r="F35" s="57">
        <v>54352.163999999997</v>
      </c>
      <c r="G35" s="56">
        <v>59079.324000000001</v>
      </c>
      <c r="H35" s="57">
        <v>59132.542999999998</v>
      </c>
      <c r="I35" s="58">
        <v>59331.983999999997</v>
      </c>
      <c r="J35" s="57">
        <v>92863.375</v>
      </c>
      <c r="K35" s="57">
        <v>88969.062000000005</v>
      </c>
      <c r="L35" s="57">
        <v>90015.281000000003</v>
      </c>
      <c r="M35" s="56">
        <v>52925.377999999997</v>
      </c>
      <c r="N35" s="243"/>
      <c r="O35" s="92">
        <v>52613.472000000002</v>
      </c>
    </row>
    <row r="36" spans="1:15" ht="15.75" thickBot="1" x14ac:dyDescent="0.3">
      <c r="A36" s="93"/>
      <c r="B36" s="21"/>
      <c r="C36" s="21"/>
      <c r="D36" s="94">
        <v>49945.23</v>
      </c>
      <c r="E36" s="95">
        <v>50916.870999999999</v>
      </c>
      <c r="F36" s="95">
        <v>53697.273000000001</v>
      </c>
      <c r="G36" s="96">
        <v>55559.148000000001</v>
      </c>
      <c r="H36" s="95">
        <v>55849.506999999998</v>
      </c>
      <c r="I36" s="97">
        <v>55174.394</v>
      </c>
      <c r="J36" s="95">
        <v>55213.510999999999</v>
      </c>
      <c r="K36" s="95">
        <v>52625.237999999998</v>
      </c>
      <c r="L36" s="95">
        <v>52549.699000000001</v>
      </c>
      <c r="M36" s="96">
        <v>60964.203000000001</v>
      </c>
      <c r="N36" s="95">
        <v>59098.186999999998</v>
      </c>
      <c r="O36" s="98">
        <v>57686.506999999998</v>
      </c>
    </row>
    <row r="37" spans="1:15" x14ac:dyDescent="0.25">
      <c r="A37" s="37"/>
    </row>
    <row r="38" spans="1:15" x14ac:dyDescent="0.25">
      <c r="A38" s="4" t="s">
        <v>28</v>
      </c>
      <c r="B38" s="38" t="s">
        <v>93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</row>
    <row r="39" spans="1:15" x14ac:dyDescent="0.25">
      <c r="A39" s="4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</row>
    <row r="40" spans="1:15" x14ac:dyDescent="0.25">
      <c r="A40" s="39"/>
      <c r="C40" s="277" t="s">
        <v>94</v>
      </c>
      <c r="D40" s="278"/>
      <c r="E40" s="278"/>
      <c r="F40" s="278"/>
      <c r="G40" s="278"/>
      <c r="H40" s="278"/>
      <c r="I40" s="278"/>
      <c r="J40" s="278"/>
      <c r="K40" s="278"/>
      <c r="L40" s="278"/>
      <c r="M40" s="278"/>
      <c r="N40" s="279"/>
      <c r="O40" s="40"/>
    </row>
    <row r="41" spans="1:15" x14ac:dyDescent="0.25">
      <c r="A41" s="40"/>
      <c r="B41" s="43"/>
      <c r="C41" s="282" t="s">
        <v>29</v>
      </c>
      <c r="D41" s="283"/>
      <c r="E41" s="284"/>
      <c r="F41" s="282" t="s">
        <v>30</v>
      </c>
      <c r="G41" s="283"/>
      <c r="H41" s="284"/>
      <c r="I41" s="283" t="s">
        <v>31</v>
      </c>
      <c r="J41" s="283"/>
      <c r="K41" s="283"/>
      <c r="L41" s="282" t="s">
        <v>32</v>
      </c>
      <c r="M41" s="283"/>
      <c r="N41" s="284"/>
      <c r="O41" s="40"/>
    </row>
    <row r="42" spans="1:15" x14ac:dyDescent="0.25">
      <c r="A42" s="40"/>
      <c r="B42" s="43"/>
      <c r="C42" s="120" t="s">
        <v>2</v>
      </c>
      <c r="D42" s="121" t="s">
        <v>4</v>
      </c>
      <c r="E42" s="225" t="s">
        <v>7</v>
      </c>
      <c r="F42" s="223" t="s">
        <v>21</v>
      </c>
      <c r="G42" s="224" t="s">
        <v>4</v>
      </c>
      <c r="H42" s="225" t="s">
        <v>7</v>
      </c>
      <c r="I42" s="223" t="s">
        <v>21</v>
      </c>
      <c r="J42" s="224" t="s">
        <v>4</v>
      </c>
      <c r="K42" s="225" t="s">
        <v>7</v>
      </c>
      <c r="L42" s="223" t="s">
        <v>21</v>
      </c>
      <c r="M42" s="224" t="s">
        <v>4</v>
      </c>
      <c r="N42" s="225" t="s">
        <v>7</v>
      </c>
      <c r="O42" s="40"/>
    </row>
    <row r="43" spans="1:15" x14ac:dyDescent="0.25">
      <c r="A43" s="40"/>
      <c r="B43" s="19"/>
      <c r="C43" s="125">
        <v>0</v>
      </c>
      <c r="D43" s="126">
        <f>AVERAGE(D29:F29)</f>
        <v>51798.477333333336</v>
      </c>
      <c r="E43" s="127">
        <f>STDEV(D29:F29)</f>
        <v>4683.1427987625266</v>
      </c>
      <c r="F43" s="183">
        <f t="shared" ref="F43:F50" si="6">G14</f>
        <v>25</v>
      </c>
      <c r="G43" s="126">
        <f t="shared" ref="G43:G50" si="7">AVERAGE(G29:I29)</f>
        <v>79842.692333333325</v>
      </c>
      <c r="H43" s="127">
        <f t="shared" ref="H43:H50" si="8">STDEV(G29:I29)</f>
        <v>958.57662488416668</v>
      </c>
      <c r="I43" s="183">
        <f t="shared" ref="I43:I50" si="9">J14</f>
        <v>33</v>
      </c>
      <c r="J43" s="126">
        <f t="shared" ref="J43:J50" si="10">AVERAGE(J29:L29)</f>
        <v>55372.597333333339</v>
      </c>
      <c r="K43" s="127">
        <f t="shared" ref="K43:K50" si="11">STDEV(J29:L29)</f>
        <v>896.99049968789348</v>
      </c>
      <c r="L43" s="183">
        <f t="shared" ref="L43:L50" si="12">M14</f>
        <v>41</v>
      </c>
      <c r="M43" s="126">
        <f t="shared" ref="M43:M50" si="13">AVERAGE(M29:O29)</f>
        <v>57861.955666666669</v>
      </c>
      <c r="N43" s="127">
        <f t="shared" ref="N43:N50" si="14">STDEV(M29:O29)</f>
        <v>1241.3511265682755</v>
      </c>
      <c r="O43" s="40"/>
    </row>
    <row r="44" spans="1:15" x14ac:dyDescent="0.25">
      <c r="A44" s="40"/>
      <c r="B44" s="19"/>
      <c r="C44" s="125">
        <v>100</v>
      </c>
      <c r="D44" s="126">
        <f>AVERAGE(D30:F30)</f>
        <v>56428.386333333328</v>
      </c>
      <c r="E44" s="127">
        <f>STDEV(D30:F30)</f>
        <v>2202.0096337305922</v>
      </c>
      <c r="F44" s="228">
        <f t="shared" si="6"/>
        <v>26</v>
      </c>
      <c r="G44" s="126">
        <f t="shared" si="7"/>
        <v>94011.929333333333</v>
      </c>
      <c r="H44" s="127">
        <f t="shared" si="8"/>
        <v>637.34336396508286</v>
      </c>
      <c r="I44" s="228">
        <f t="shared" si="9"/>
        <v>34</v>
      </c>
      <c r="J44" s="126">
        <f t="shared" si="10"/>
        <v>57711.307000000001</v>
      </c>
      <c r="K44" s="127">
        <f t="shared" si="11"/>
        <v>965.77613429769292</v>
      </c>
      <c r="L44" s="228">
        <f t="shared" si="12"/>
        <v>42</v>
      </c>
      <c r="M44" s="126">
        <f t="shared" si="13"/>
        <v>57271.774333333335</v>
      </c>
      <c r="N44" s="127">
        <f t="shared" si="14"/>
        <v>1580.9508261240544</v>
      </c>
      <c r="O44" s="40"/>
    </row>
    <row r="45" spans="1:15" x14ac:dyDescent="0.25">
      <c r="A45" s="40"/>
      <c r="B45" s="19"/>
      <c r="C45" s="125">
        <v>200</v>
      </c>
      <c r="D45" s="126">
        <f>AVERAGE(D31:F31)</f>
        <v>63183.085666666659</v>
      </c>
      <c r="E45" s="127">
        <f>STDEV(D31:F31)</f>
        <v>2475.8976330079404</v>
      </c>
      <c r="F45" s="228">
        <f t="shared" si="6"/>
        <v>27</v>
      </c>
      <c r="G45" s="126">
        <f t="shared" si="7"/>
        <v>56807.575000000004</v>
      </c>
      <c r="H45" s="127">
        <f t="shared" si="8"/>
        <v>276.16705761730776</v>
      </c>
      <c r="I45" s="228">
        <f t="shared" si="9"/>
        <v>35</v>
      </c>
      <c r="J45" s="126">
        <f t="shared" si="10"/>
        <v>67718.82266666666</v>
      </c>
      <c r="K45" s="127">
        <f t="shared" si="11"/>
        <v>728.25265913852411</v>
      </c>
      <c r="L45" s="228">
        <f t="shared" si="12"/>
        <v>43</v>
      </c>
      <c r="M45" s="126">
        <f t="shared" si="13"/>
        <v>56772.456999999995</v>
      </c>
      <c r="N45" s="127">
        <f t="shared" si="14"/>
        <v>981.54819344085149</v>
      </c>
      <c r="O45" s="40"/>
    </row>
    <row r="46" spans="1:15" x14ac:dyDescent="0.25">
      <c r="A46" s="40"/>
      <c r="B46" s="19"/>
      <c r="C46" s="125">
        <v>300</v>
      </c>
      <c r="D46" s="126">
        <f>AVERAGE(D32:F32)</f>
        <v>71155.103666666662</v>
      </c>
      <c r="E46" s="127">
        <f>STDEV(D32:F32)</f>
        <v>3624.9497257245289</v>
      </c>
      <c r="F46" s="228">
        <f t="shared" si="6"/>
        <v>28</v>
      </c>
      <c r="G46" s="126">
        <f t="shared" si="7"/>
        <v>78228.801666666666</v>
      </c>
      <c r="H46" s="127">
        <f t="shared" si="8"/>
        <v>1139.1874443226297</v>
      </c>
      <c r="I46" s="228">
        <f t="shared" si="9"/>
        <v>36</v>
      </c>
      <c r="J46" s="126">
        <f t="shared" si="10"/>
        <v>57154.33933333333</v>
      </c>
      <c r="K46" s="127">
        <f t="shared" si="11"/>
        <v>784.40610096195235</v>
      </c>
      <c r="L46" s="228">
        <f t="shared" si="12"/>
        <v>44</v>
      </c>
      <c r="M46" s="126">
        <f t="shared" si="13"/>
        <v>55629.294000000002</v>
      </c>
      <c r="N46" s="127">
        <f t="shared" si="14"/>
        <v>1200.5552185980446</v>
      </c>
      <c r="O46" s="40"/>
    </row>
    <row r="47" spans="1:15" x14ac:dyDescent="0.25">
      <c r="A47" s="40"/>
      <c r="B47" s="19"/>
      <c r="C47" s="125">
        <v>400</v>
      </c>
      <c r="D47" s="126">
        <f>AVERAGE(D33:F33)</f>
        <v>79374.806666666656</v>
      </c>
      <c r="E47" s="127">
        <f>STDEV(D33:F33)</f>
        <v>3582.7765340297633</v>
      </c>
      <c r="F47" s="228">
        <f t="shared" si="6"/>
        <v>29</v>
      </c>
      <c r="G47" s="126">
        <f t="shared" si="7"/>
        <v>54510.831666666665</v>
      </c>
      <c r="H47" s="127">
        <f t="shared" si="8"/>
        <v>486.85286016858771</v>
      </c>
      <c r="I47" s="228">
        <f t="shared" si="9"/>
        <v>37</v>
      </c>
      <c r="J47" s="126">
        <f t="shared" si="10"/>
        <v>55269.883333333331</v>
      </c>
      <c r="K47" s="127">
        <f t="shared" si="11"/>
        <v>464.17228561206912</v>
      </c>
      <c r="L47" s="228">
        <f t="shared" si="12"/>
        <v>45</v>
      </c>
      <c r="M47" s="126">
        <f t="shared" si="13"/>
        <v>77338.210333333336</v>
      </c>
      <c r="N47" s="127">
        <f t="shared" si="14"/>
        <v>2035.7721347582917</v>
      </c>
      <c r="O47" s="40"/>
    </row>
    <row r="48" spans="1:15" x14ac:dyDescent="0.25">
      <c r="A48" s="40"/>
      <c r="B48" s="19"/>
      <c r="C48" s="129"/>
      <c r="D48" s="126"/>
      <c r="E48" s="127"/>
      <c r="F48" s="228">
        <f t="shared" si="6"/>
        <v>30</v>
      </c>
      <c r="G48" s="126">
        <f t="shared" si="7"/>
        <v>53743.667333333338</v>
      </c>
      <c r="H48" s="127">
        <f t="shared" si="8"/>
        <v>545.06004760606902</v>
      </c>
      <c r="I48" s="228">
        <f t="shared" si="9"/>
        <v>38</v>
      </c>
      <c r="J48" s="126">
        <f t="shared" si="10"/>
        <v>64234.022999999994</v>
      </c>
      <c r="K48" s="127">
        <f t="shared" si="11"/>
        <v>1380.7093348779097</v>
      </c>
      <c r="L48" s="228">
        <f t="shared" si="12"/>
        <v>46</v>
      </c>
      <c r="M48" s="126">
        <f t="shared" si="13"/>
        <v>55509.788666666667</v>
      </c>
      <c r="N48" s="127">
        <f t="shared" si="14"/>
        <v>1006.926794044302</v>
      </c>
      <c r="O48" s="40"/>
    </row>
    <row r="49" spans="1:15" x14ac:dyDescent="0.25">
      <c r="A49" s="40"/>
      <c r="B49" s="19"/>
      <c r="C49" s="129"/>
      <c r="D49" s="126"/>
      <c r="E49" s="127"/>
      <c r="F49" s="228">
        <f t="shared" si="6"/>
        <v>31</v>
      </c>
      <c r="G49" s="126">
        <f t="shared" si="7"/>
        <v>59181.283666666663</v>
      </c>
      <c r="H49" s="127">
        <f t="shared" si="8"/>
        <v>133.19537657266071</v>
      </c>
      <c r="I49" s="228">
        <f t="shared" si="9"/>
        <v>39</v>
      </c>
      <c r="J49" s="126">
        <f t="shared" si="10"/>
        <v>90615.906000000003</v>
      </c>
      <c r="K49" s="127">
        <f t="shared" si="11"/>
        <v>2015.4357415856725</v>
      </c>
      <c r="L49" s="228">
        <f t="shared" si="12"/>
        <v>47</v>
      </c>
      <c r="M49" s="126">
        <f t="shared" si="13"/>
        <v>52769.425000000003</v>
      </c>
      <c r="N49" s="127">
        <f t="shared" si="14"/>
        <v>220.55084769276803</v>
      </c>
      <c r="O49" s="40"/>
    </row>
    <row r="50" spans="1:15" x14ac:dyDescent="0.25">
      <c r="A50" s="40"/>
      <c r="B50" s="19"/>
      <c r="C50" s="130"/>
      <c r="D50" s="131"/>
      <c r="E50" s="132"/>
      <c r="F50" s="133">
        <f t="shared" si="6"/>
        <v>32</v>
      </c>
      <c r="G50" s="131">
        <f t="shared" si="7"/>
        <v>55527.682999999997</v>
      </c>
      <c r="H50" s="132">
        <f t="shared" si="8"/>
        <v>338.65458119003682</v>
      </c>
      <c r="I50" s="133">
        <f t="shared" si="9"/>
        <v>40</v>
      </c>
      <c r="J50" s="131">
        <f t="shared" si="10"/>
        <v>53462.815999999999</v>
      </c>
      <c r="K50" s="132">
        <f t="shared" si="11"/>
        <v>1516.616719016047</v>
      </c>
      <c r="L50" s="133">
        <f t="shared" si="12"/>
        <v>48</v>
      </c>
      <c r="M50" s="131">
        <f t="shared" si="13"/>
        <v>59249.632333333335</v>
      </c>
      <c r="N50" s="132">
        <f t="shared" si="14"/>
        <v>1644.0877512606617</v>
      </c>
      <c r="O50" s="40"/>
    </row>
    <row r="51" spans="1:15" x14ac:dyDescent="0.25">
      <c r="A51" s="43"/>
      <c r="M51" s="52"/>
      <c r="N51" s="52"/>
      <c r="O51" s="40"/>
    </row>
    <row r="52" spans="1:15" x14ac:dyDescent="0.25">
      <c r="A52" s="4" t="s">
        <v>33</v>
      </c>
      <c r="B52" s="281" t="s">
        <v>97</v>
      </c>
      <c r="C52" s="281"/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</row>
    <row r="53" spans="1:15" x14ac:dyDescent="0.25">
      <c r="B53" s="12" t="s">
        <v>138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5" x14ac:dyDescent="0.25">
      <c r="B54" s="227"/>
      <c r="C54" s="227"/>
      <c r="D54" s="227"/>
      <c r="E54" s="227"/>
      <c r="F54" s="227"/>
      <c r="G54" s="227"/>
      <c r="H54" s="227"/>
      <c r="I54" s="227"/>
      <c r="J54" s="227"/>
      <c r="K54" s="227"/>
      <c r="L54" s="227"/>
      <c r="M54" s="227"/>
      <c r="N54" s="227"/>
    </row>
    <row r="55" spans="1:15" x14ac:dyDescent="0.25">
      <c r="B55" s="19"/>
      <c r="C55" s="138" t="s">
        <v>137</v>
      </c>
      <c r="D55" s="285" t="s">
        <v>136</v>
      </c>
      <c r="E55" s="285"/>
      <c r="F55" s="138" t="s">
        <v>21</v>
      </c>
      <c r="G55" s="139" t="s">
        <v>136</v>
      </c>
      <c r="H55" s="140"/>
      <c r="I55" s="229" t="s">
        <v>21</v>
      </c>
      <c r="J55" s="139" t="s">
        <v>136</v>
      </c>
      <c r="K55" s="229"/>
      <c r="L55" s="138" t="s">
        <v>21</v>
      </c>
      <c r="M55" s="139" t="s">
        <v>136</v>
      </c>
      <c r="N55" s="140"/>
    </row>
    <row r="56" spans="1:15" x14ac:dyDescent="0.25">
      <c r="B56" s="19"/>
      <c r="C56" s="125">
        <v>0</v>
      </c>
      <c r="D56" s="126">
        <f>(D43-$D$43)</f>
        <v>0</v>
      </c>
      <c r="E56" s="134"/>
      <c r="F56" s="183">
        <f>F43</f>
        <v>25</v>
      </c>
      <c r="G56" s="126">
        <f>(G43-$D$43)</f>
        <v>28044.214999999989</v>
      </c>
      <c r="H56" s="135"/>
      <c r="I56" s="183">
        <f>I43</f>
        <v>33</v>
      </c>
      <c r="J56" s="126">
        <f>(J43-$D$43)</f>
        <v>3574.1200000000026</v>
      </c>
      <c r="K56" s="134"/>
      <c r="L56" s="183">
        <f>L43</f>
        <v>41</v>
      </c>
      <c r="M56" s="126">
        <f>(M43-$D$43)</f>
        <v>6063.4783333333326</v>
      </c>
      <c r="N56" s="135"/>
    </row>
    <row r="57" spans="1:15" x14ac:dyDescent="0.25">
      <c r="B57" s="19"/>
      <c r="C57" s="125">
        <v>100</v>
      </c>
      <c r="D57" s="126">
        <f>(D44-$D$43)</f>
        <v>4629.9089999999924</v>
      </c>
      <c r="E57" s="134"/>
      <c r="F57" s="228">
        <f t="shared" ref="F57:F63" si="15">F44</f>
        <v>26</v>
      </c>
      <c r="G57" s="126">
        <f t="shared" ref="G57:G63" si="16">(G44-$D$43)</f>
        <v>42213.451999999997</v>
      </c>
      <c r="H57" s="135"/>
      <c r="I57" s="228">
        <f t="shared" ref="I57:I63" si="17">I44</f>
        <v>34</v>
      </c>
      <c r="J57" s="126">
        <f t="shared" ref="J57:J63" si="18">(J44-$D$43)</f>
        <v>5912.8296666666647</v>
      </c>
      <c r="K57" s="134"/>
      <c r="L57" s="228">
        <f t="shared" ref="L57:L63" si="19">L44</f>
        <v>42</v>
      </c>
      <c r="M57" s="126">
        <f t="shared" ref="M57:M63" si="20">(M44-$D$43)</f>
        <v>5473.2969999999987</v>
      </c>
      <c r="N57" s="135"/>
    </row>
    <row r="58" spans="1:15" x14ac:dyDescent="0.25">
      <c r="B58" s="19"/>
      <c r="C58" s="125">
        <v>200</v>
      </c>
      <c r="D58" s="126">
        <f>(D45-$D$43)</f>
        <v>11384.608333333323</v>
      </c>
      <c r="E58" s="134"/>
      <c r="F58" s="228">
        <f t="shared" si="15"/>
        <v>27</v>
      </c>
      <c r="G58" s="126">
        <f t="shared" si="16"/>
        <v>5009.0976666666684</v>
      </c>
      <c r="H58" s="135"/>
      <c r="I58" s="228">
        <f t="shared" si="17"/>
        <v>35</v>
      </c>
      <c r="J58" s="126">
        <f t="shared" si="18"/>
        <v>15920.345333333324</v>
      </c>
      <c r="K58" s="134"/>
      <c r="L58" s="228">
        <f t="shared" si="19"/>
        <v>43</v>
      </c>
      <c r="M58" s="126">
        <f t="shared" si="20"/>
        <v>4973.9796666666589</v>
      </c>
      <c r="N58" s="135"/>
    </row>
    <row r="59" spans="1:15" x14ac:dyDescent="0.25">
      <c r="B59" s="19"/>
      <c r="C59" s="125">
        <v>300</v>
      </c>
      <c r="D59" s="126">
        <f>(D46-$D$43)</f>
        <v>19356.626333333326</v>
      </c>
      <c r="E59" s="134"/>
      <c r="F59" s="228">
        <f t="shared" si="15"/>
        <v>28</v>
      </c>
      <c r="G59" s="126">
        <f t="shared" si="16"/>
        <v>26430.32433333333</v>
      </c>
      <c r="H59" s="135"/>
      <c r="I59" s="228">
        <f t="shared" si="17"/>
        <v>36</v>
      </c>
      <c r="J59" s="126">
        <f t="shared" si="18"/>
        <v>5355.8619999999937</v>
      </c>
      <c r="K59" s="134"/>
      <c r="L59" s="228">
        <f t="shared" si="19"/>
        <v>44</v>
      </c>
      <c r="M59" s="126">
        <f t="shared" si="20"/>
        <v>3830.8166666666657</v>
      </c>
      <c r="N59" s="135"/>
    </row>
    <row r="60" spans="1:15" x14ac:dyDescent="0.25">
      <c r="A60" s="8"/>
      <c r="B60" s="19"/>
      <c r="C60" s="125">
        <v>400</v>
      </c>
      <c r="D60" s="126">
        <f>(D47-$D$43)</f>
        <v>27576.32933333332</v>
      </c>
      <c r="E60" s="134"/>
      <c r="F60" s="228">
        <f t="shared" si="15"/>
        <v>29</v>
      </c>
      <c r="G60" s="126">
        <f t="shared" si="16"/>
        <v>2712.3543333333291</v>
      </c>
      <c r="H60" s="135"/>
      <c r="I60" s="228">
        <f t="shared" si="17"/>
        <v>37</v>
      </c>
      <c r="J60" s="126">
        <f t="shared" si="18"/>
        <v>3471.4059999999954</v>
      </c>
      <c r="K60" s="134"/>
      <c r="L60" s="228">
        <f t="shared" si="19"/>
        <v>45</v>
      </c>
      <c r="M60" s="126">
        <f t="shared" si="20"/>
        <v>25539.733</v>
      </c>
      <c r="N60" s="135"/>
    </row>
    <row r="61" spans="1:15" x14ac:dyDescent="0.25">
      <c r="A61" s="8"/>
      <c r="B61" s="19"/>
      <c r="C61" s="129"/>
      <c r="D61" s="134"/>
      <c r="E61" s="134"/>
      <c r="F61" s="228">
        <f t="shared" si="15"/>
        <v>30</v>
      </c>
      <c r="G61" s="126">
        <f t="shared" si="16"/>
        <v>1945.1900000000023</v>
      </c>
      <c r="H61" s="135"/>
      <c r="I61" s="228">
        <f t="shared" si="17"/>
        <v>38</v>
      </c>
      <c r="J61" s="126">
        <f t="shared" si="18"/>
        <v>12435.545666666658</v>
      </c>
      <c r="K61" s="134"/>
      <c r="L61" s="228">
        <f t="shared" si="19"/>
        <v>46</v>
      </c>
      <c r="M61" s="126">
        <f t="shared" si="20"/>
        <v>3711.3113333333313</v>
      </c>
      <c r="N61" s="135"/>
    </row>
    <row r="62" spans="1:15" x14ac:dyDescent="0.25">
      <c r="A62" s="8"/>
      <c r="B62" s="19"/>
      <c r="C62" s="129"/>
      <c r="D62" s="134"/>
      <c r="E62" s="134"/>
      <c r="F62" s="228">
        <f t="shared" si="15"/>
        <v>31</v>
      </c>
      <c r="G62" s="126">
        <f t="shared" si="16"/>
        <v>7382.8063333333266</v>
      </c>
      <c r="H62" s="135"/>
      <c r="I62" s="228">
        <f t="shared" si="17"/>
        <v>39</v>
      </c>
      <c r="J62" s="126">
        <f t="shared" si="18"/>
        <v>38817.428666666667</v>
      </c>
      <c r="K62" s="134"/>
      <c r="L62" s="228">
        <f t="shared" si="19"/>
        <v>47</v>
      </c>
      <c r="M62" s="126">
        <f t="shared" si="20"/>
        <v>970.94766666666692</v>
      </c>
      <c r="N62" s="135"/>
    </row>
    <row r="63" spans="1:15" x14ac:dyDescent="0.25">
      <c r="A63" s="8"/>
      <c r="B63" s="19"/>
      <c r="C63" s="130"/>
      <c r="D63" s="136"/>
      <c r="E63" s="136"/>
      <c r="F63" s="133">
        <f t="shared" si="15"/>
        <v>32</v>
      </c>
      <c r="G63" s="131">
        <f t="shared" si="16"/>
        <v>3729.2056666666613</v>
      </c>
      <c r="H63" s="137"/>
      <c r="I63" s="133">
        <f t="shared" si="17"/>
        <v>40</v>
      </c>
      <c r="J63" s="131">
        <f t="shared" si="18"/>
        <v>1664.3386666666629</v>
      </c>
      <c r="K63" s="136"/>
      <c r="L63" s="133">
        <f t="shared" si="19"/>
        <v>48</v>
      </c>
      <c r="M63" s="131">
        <f t="shared" si="20"/>
        <v>7451.1549999999988</v>
      </c>
      <c r="N63" s="137"/>
    </row>
    <row r="64" spans="1:15" x14ac:dyDescent="0.25">
      <c r="A64" s="99"/>
    </row>
    <row r="65" spans="1:16" x14ac:dyDescent="0.25">
      <c r="A65" s="100" t="s">
        <v>61</v>
      </c>
      <c r="B65" s="280" t="s">
        <v>52</v>
      </c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0"/>
      <c r="N65" s="280"/>
      <c r="P65" s="93"/>
    </row>
    <row r="66" spans="1:16" x14ac:dyDescent="0.25">
      <c r="A66" s="99"/>
      <c r="B66" s="102"/>
      <c r="C66" s="19"/>
      <c r="D66" s="19"/>
      <c r="E66" s="19"/>
      <c r="F66" s="19"/>
      <c r="G66" s="19"/>
      <c r="H66" s="19"/>
      <c r="I66" s="19"/>
      <c r="J66" s="21"/>
      <c r="K66" s="21"/>
      <c r="L66" s="21"/>
      <c r="M66" s="21"/>
      <c r="N66" s="21"/>
      <c r="P66" s="93"/>
    </row>
    <row r="67" spans="1:16" x14ac:dyDescent="0.25">
      <c r="A67" s="99"/>
      <c r="B67" s="28"/>
      <c r="C67" s="31"/>
      <c r="D67" s="31"/>
      <c r="E67" s="31"/>
      <c r="F67" s="31"/>
      <c r="G67" s="31"/>
      <c r="H67" s="184"/>
      <c r="I67" s="19"/>
      <c r="J67" s="21"/>
      <c r="K67" s="43"/>
      <c r="L67" s="102"/>
      <c r="M67" s="19"/>
      <c r="N67" s="21"/>
      <c r="P67" s="93"/>
    </row>
    <row r="68" spans="1:16" x14ac:dyDescent="0.25">
      <c r="A68" s="99"/>
      <c r="B68" s="101"/>
      <c r="C68" s="19"/>
      <c r="D68" s="19"/>
      <c r="E68" s="19"/>
      <c r="F68" s="19"/>
      <c r="G68" s="19"/>
      <c r="H68" s="185"/>
      <c r="I68" s="19"/>
      <c r="J68" s="43" t="s">
        <v>70</v>
      </c>
      <c r="K68" s="43" t="s">
        <v>71</v>
      </c>
      <c r="L68" s="43"/>
      <c r="M68" s="19"/>
      <c r="N68" s="21"/>
      <c r="P68" s="93"/>
    </row>
    <row r="69" spans="1:16" ht="15.75" thickBot="1" x14ac:dyDescent="0.3">
      <c r="A69" s="99"/>
      <c r="B69" s="101"/>
      <c r="C69" s="19"/>
      <c r="D69" s="40"/>
      <c r="E69" s="40"/>
      <c r="F69" s="40"/>
      <c r="G69" s="19"/>
      <c r="H69" s="185"/>
      <c r="I69" s="19"/>
      <c r="J69" s="21"/>
      <c r="K69" s="21"/>
      <c r="L69" s="21"/>
      <c r="M69" s="21"/>
      <c r="N69" s="21"/>
    </row>
    <row r="70" spans="1:16" ht="15.75" thickBot="1" x14ac:dyDescent="0.3">
      <c r="A70" s="99"/>
      <c r="B70" s="101"/>
      <c r="C70" s="19"/>
      <c r="D70" s="40"/>
      <c r="E70" s="40"/>
      <c r="F70" s="40"/>
      <c r="G70" s="40"/>
      <c r="H70" s="186"/>
      <c r="I70" s="40"/>
      <c r="J70" s="19"/>
      <c r="K70" s="43" t="s">
        <v>68</v>
      </c>
      <c r="L70" s="104">
        <v>69.879000000000005</v>
      </c>
      <c r="M70" s="21"/>
      <c r="N70" s="21"/>
    </row>
    <row r="71" spans="1:16" ht="15.75" thickBot="1" x14ac:dyDescent="0.3">
      <c r="A71" s="99"/>
      <c r="B71" s="101"/>
      <c r="C71" s="19"/>
      <c r="D71" s="40"/>
      <c r="E71" s="40"/>
      <c r="F71" s="40"/>
      <c r="G71" s="40"/>
      <c r="H71" s="186"/>
      <c r="I71" s="40"/>
      <c r="J71" s="19"/>
      <c r="K71" s="43" t="s">
        <v>69</v>
      </c>
      <c r="L71" s="104">
        <v>-1386.4</v>
      </c>
      <c r="M71" s="21"/>
      <c r="N71" s="21"/>
    </row>
    <row r="72" spans="1:16" x14ac:dyDescent="0.25">
      <c r="A72" s="99"/>
      <c r="B72" s="101"/>
      <c r="C72" s="19"/>
      <c r="D72" s="19"/>
      <c r="E72" s="19"/>
      <c r="F72" s="105"/>
      <c r="G72" s="40"/>
      <c r="H72" s="186"/>
      <c r="I72" s="40"/>
      <c r="J72" s="19"/>
      <c r="K72" s="21"/>
      <c r="L72" s="21"/>
      <c r="M72" s="21"/>
      <c r="N72" s="21"/>
    </row>
    <row r="73" spans="1:16" x14ac:dyDescent="0.25">
      <c r="A73" s="99"/>
      <c r="B73" s="101"/>
      <c r="C73" s="19"/>
      <c r="D73" s="105"/>
      <c r="E73" s="19" t="s">
        <v>37</v>
      </c>
      <c r="F73" s="106"/>
      <c r="G73" s="19"/>
      <c r="H73" s="185"/>
      <c r="I73" s="19"/>
      <c r="J73" s="102" t="s">
        <v>135</v>
      </c>
      <c r="K73" s="4" t="s">
        <v>122</v>
      </c>
      <c r="L73" s="21"/>
      <c r="M73" s="21"/>
      <c r="N73" s="21"/>
    </row>
    <row r="74" spans="1:16" x14ac:dyDescent="0.25">
      <c r="A74" s="99"/>
      <c r="B74" s="101"/>
      <c r="C74" s="19"/>
      <c r="D74" s="105"/>
      <c r="E74" s="19"/>
      <c r="F74" s="106"/>
      <c r="G74" s="19"/>
      <c r="H74" s="185"/>
      <c r="I74" s="19"/>
      <c r="K74" s="102" t="s">
        <v>120</v>
      </c>
      <c r="L74" s="21"/>
      <c r="M74" s="21"/>
      <c r="N74" s="21"/>
    </row>
    <row r="75" spans="1:16" x14ac:dyDescent="0.25">
      <c r="A75" s="99"/>
      <c r="B75" s="101"/>
      <c r="C75" s="19"/>
      <c r="D75" s="19" t="s">
        <v>36</v>
      </c>
      <c r="E75" s="19"/>
      <c r="F75" s="106"/>
      <c r="G75" s="19"/>
      <c r="H75" s="185"/>
      <c r="I75" s="19"/>
      <c r="K75" s="102" t="s">
        <v>121</v>
      </c>
      <c r="L75" s="21"/>
      <c r="M75" s="21"/>
      <c r="N75" s="21"/>
    </row>
    <row r="76" spans="1:16" x14ac:dyDescent="0.25">
      <c r="A76" s="99"/>
      <c r="B76" s="101"/>
      <c r="C76" s="19"/>
      <c r="D76" s="19"/>
      <c r="E76" s="19"/>
      <c r="F76" s="19"/>
      <c r="G76" s="19"/>
      <c r="H76" s="185"/>
      <c r="I76" s="19"/>
      <c r="J76" s="21"/>
      <c r="K76" s="21"/>
      <c r="L76" s="21"/>
      <c r="M76" s="21"/>
      <c r="N76" s="21"/>
    </row>
    <row r="77" spans="1:16" x14ac:dyDescent="0.25">
      <c r="A77" s="99"/>
      <c r="B77" s="101"/>
      <c r="C77" s="19"/>
      <c r="D77" s="19"/>
      <c r="E77" s="19"/>
      <c r="F77" s="19"/>
      <c r="G77" s="19"/>
      <c r="H77" s="185"/>
      <c r="I77" s="19"/>
      <c r="J77" s="21"/>
      <c r="K77" s="21"/>
      <c r="L77" s="21"/>
      <c r="M77" s="21"/>
      <c r="N77" s="21"/>
    </row>
    <row r="78" spans="1:16" x14ac:dyDescent="0.25">
      <c r="A78" s="99"/>
      <c r="B78" s="101"/>
      <c r="C78" s="19"/>
      <c r="D78" s="19"/>
      <c r="E78" s="19"/>
      <c r="F78" s="19"/>
      <c r="G78" s="19"/>
      <c r="H78" s="185"/>
      <c r="I78" s="19"/>
      <c r="J78" s="21"/>
      <c r="K78" s="21"/>
      <c r="L78" s="21"/>
      <c r="M78" s="21"/>
      <c r="N78" s="21"/>
    </row>
    <row r="79" spans="1:16" x14ac:dyDescent="0.25">
      <c r="A79" s="99"/>
      <c r="B79" s="101"/>
      <c r="C79" s="19"/>
      <c r="D79" s="19"/>
      <c r="E79" s="19"/>
      <c r="F79" s="19"/>
      <c r="G79" s="19"/>
      <c r="H79" s="185"/>
      <c r="I79" s="19"/>
      <c r="J79" s="21"/>
      <c r="K79" s="21"/>
      <c r="L79" s="21"/>
      <c r="M79" s="21"/>
      <c r="N79" s="21"/>
    </row>
    <row r="80" spans="1:16" x14ac:dyDescent="0.25">
      <c r="A80" s="99"/>
      <c r="B80" s="101"/>
      <c r="C80" s="19"/>
      <c r="D80" s="19"/>
      <c r="E80" s="19"/>
      <c r="F80" s="19"/>
      <c r="G80" s="19"/>
      <c r="H80" s="185"/>
      <c r="I80" s="19"/>
      <c r="J80" s="21"/>
      <c r="K80" s="21"/>
      <c r="L80" s="21"/>
      <c r="M80" s="21"/>
      <c r="N80" s="21"/>
    </row>
    <row r="81" spans="1:16" x14ac:dyDescent="0.25">
      <c r="B81" s="101"/>
      <c r="C81" s="19"/>
      <c r="D81" s="19"/>
      <c r="E81" s="19"/>
      <c r="F81" s="19"/>
      <c r="G81" s="19"/>
      <c r="H81" s="185"/>
      <c r="I81" s="19"/>
      <c r="J81" s="21"/>
      <c r="K81" s="21"/>
      <c r="L81" s="21"/>
      <c r="M81" s="21"/>
      <c r="N81" s="21"/>
      <c r="P81" s="93"/>
    </row>
    <row r="82" spans="1:16" x14ac:dyDescent="0.25">
      <c r="A82" s="99"/>
      <c r="B82" s="109"/>
      <c r="C82" s="110"/>
      <c r="D82" s="110"/>
      <c r="E82" s="110"/>
      <c r="F82" s="110"/>
      <c r="G82" s="110"/>
      <c r="H82" s="187"/>
      <c r="I82" s="19"/>
      <c r="J82" s="21"/>
      <c r="K82" s="21"/>
      <c r="L82" s="21"/>
      <c r="M82" s="21"/>
      <c r="N82" s="21"/>
      <c r="P82" s="93"/>
    </row>
    <row r="83" spans="1:16" s="21" customFormat="1" x14ac:dyDescent="0.25">
      <c r="A83" s="107"/>
      <c r="B83" s="19"/>
      <c r="C83" s="19"/>
      <c r="D83" s="19"/>
      <c r="E83" s="19"/>
      <c r="F83" s="19"/>
      <c r="G83" s="19"/>
      <c r="H83" s="19"/>
      <c r="I83" s="19"/>
      <c r="P83" s="108"/>
    </row>
    <row r="84" spans="1:16" x14ac:dyDescent="0.25">
      <c r="A84" s="4" t="s">
        <v>35</v>
      </c>
      <c r="B84" s="226" t="s">
        <v>53</v>
      </c>
      <c r="C84" s="40"/>
      <c r="D84" s="40"/>
      <c r="E84" s="40"/>
      <c r="F84" s="40"/>
      <c r="G84" s="19"/>
      <c r="H84" s="40"/>
      <c r="I84" s="40"/>
      <c r="J84" s="40"/>
      <c r="K84" s="19"/>
      <c r="L84" s="40"/>
      <c r="M84" s="40"/>
      <c r="N84" s="40"/>
      <c r="O84" s="19"/>
    </row>
    <row r="85" spans="1:16" x14ac:dyDescent="0.25">
      <c r="A85" s="4"/>
      <c r="B85" s="167" t="s">
        <v>67</v>
      </c>
      <c r="C85" s="40"/>
      <c r="D85" s="40"/>
      <c r="E85" s="40"/>
      <c r="F85" s="40"/>
      <c r="G85" s="19"/>
      <c r="H85" s="40"/>
      <c r="I85" s="40"/>
      <c r="J85" s="40"/>
      <c r="K85" s="19"/>
      <c r="L85" s="40"/>
      <c r="M85" s="40"/>
      <c r="N85" s="40"/>
      <c r="O85" s="19"/>
    </row>
    <row r="86" spans="1:16" x14ac:dyDescent="0.25">
      <c r="A86" s="4"/>
      <c r="B86" s="226"/>
      <c r="C86" s="40"/>
      <c r="D86" s="40"/>
      <c r="E86" s="40"/>
      <c r="F86" s="40"/>
      <c r="G86" s="19"/>
      <c r="H86" s="40"/>
      <c r="I86" s="40"/>
      <c r="J86" s="40"/>
      <c r="K86" s="19"/>
      <c r="L86" s="40"/>
      <c r="M86" s="40"/>
      <c r="N86" s="40"/>
      <c r="O86" s="19"/>
    </row>
    <row r="87" spans="1:16" x14ac:dyDescent="0.25">
      <c r="A87" s="99"/>
      <c r="B87" s="268" t="s">
        <v>39</v>
      </c>
      <c r="C87" s="268"/>
      <c r="D87" s="268"/>
      <c r="E87" s="268"/>
      <c r="F87" s="268"/>
      <c r="G87" s="268"/>
      <c r="H87" s="268"/>
      <c r="I87" s="268"/>
      <c r="J87" s="268"/>
      <c r="K87" s="12"/>
      <c r="L87" s="12"/>
      <c r="M87" s="12"/>
      <c r="N87" s="12"/>
      <c r="O87" s="112"/>
    </row>
    <row r="88" spans="1:16" ht="15.75" thickBot="1" x14ac:dyDescent="0.3">
      <c r="A88" s="99"/>
      <c r="B88" s="113" t="s">
        <v>1</v>
      </c>
      <c r="C88" s="113" t="s">
        <v>12</v>
      </c>
      <c r="D88" s="221"/>
      <c r="E88" s="239" t="s">
        <v>129</v>
      </c>
      <c r="F88" s="231" t="s">
        <v>171</v>
      </c>
      <c r="G88" s="113" t="s">
        <v>12</v>
      </c>
      <c r="J88" s="173"/>
      <c r="L88" s="221"/>
      <c r="N88" s="221"/>
      <c r="O88" s="112"/>
    </row>
    <row r="89" spans="1:16" x14ac:dyDescent="0.25">
      <c r="A89" s="112"/>
      <c r="B89" s="114">
        <v>0</v>
      </c>
      <c r="C89" s="52">
        <f>(D56-$L$71)/$L$70</f>
        <v>19.840009158688591</v>
      </c>
      <c r="D89" s="115"/>
      <c r="E89" s="5" t="str">
        <f>Data!D33</f>
        <v>WinterTP1-3</v>
      </c>
      <c r="F89" s="181">
        <v>25</v>
      </c>
      <c r="G89" s="52">
        <f>(G56-$L$71)/$L$70</f>
        <v>421.16537157085804</v>
      </c>
      <c r="J89" s="24"/>
      <c r="L89" s="40"/>
      <c r="N89" s="115"/>
      <c r="O89" s="112"/>
    </row>
    <row r="90" spans="1:16" x14ac:dyDescent="0.25">
      <c r="A90" s="112"/>
      <c r="B90" s="114">
        <v>100</v>
      </c>
      <c r="C90" s="52">
        <f>(D57-$L$71)/$L$70</f>
        <v>86.096094677943185</v>
      </c>
      <c r="D90" s="115"/>
      <c r="E90" s="5" t="str">
        <f>Data!D34</f>
        <v>WinterTP1-3</v>
      </c>
      <c r="F90" s="181">
        <v>26</v>
      </c>
      <c r="G90" s="52">
        <f t="shared" ref="G90:G95" si="21">(G57-$L$71)/$L$70</f>
        <v>623.93354226591669</v>
      </c>
      <c r="J90" s="24"/>
      <c r="N90" s="115"/>
      <c r="O90" s="112"/>
    </row>
    <row r="91" spans="1:16" x14ac:dyDescent="0.25">
      <c r="A91" s="112"/>
      <c r="B91" s="114">
        <v>200</v>
      </c>
      <c r="C91" s="52">
        <f>(D58-$L$71)/$L$70</f>
        <v>182.75888798256017</v>
      </c>
      <c r="D91" s="115"/>
      <c r="E91" s="5" t="str">
        <f>Data!D35</f>
        <v>WinterTP1-3</v>
      </c>
      <c r="F91" s="181">
        <v>27</v>
      </c>
      <c r="G91" s="52">
        <f t="shared" si="21"/>
        <v>91.522455482572269</v>
      </c>
      <c r="J91" s="24"/>
      <c r="K91" s="216"/>
      <c r="N91" s="115"/>
      <c r="O91" s="112"/>
    </row>
    <row r="92" spans="1:16" x14ac:dyDescent="0.25">
      <c r="A92" s="112"/>
      <c r="B92" s="114">
        <v>300</v>
      </c>
      <c r="C92" s="52">
        <f>(D59-$L$71)/$L$70</f>
        <v>296.84206032332071</v>
      </c>
      <c r="D92" s="115"/>
      <c r="E92" s="5" t="str">
        <f>Data!D36</f>
        <v>WinterTP1-3</v>
      </c>
      <c r="F92" s="181">
        <v>28</v>
      </c>
      <c r="G92" s="52">
        <f t="shared" si="21"/>
        <v>398.06986839155297</v>
      </c>
      <c r="J92" s="24"/>
      <c r="N92" s="115"/>
      <c r="O92" s="112"/>
    </row>
    <row r="93" spans="1:16" x14ac:dyDescent="0.25">
      <c r="A93" s="112"/>
      <c r="B93" s="114">
        <v>400</v>
      </c>
      <c r="C93" s="52">
        <f>(D60-$L$71)/$L$70</f>
        <v>414.46971670077306</v>
      </c>
      <c r="D93" s="115"/>
      <c r="E93" s="5" t="str">
        <f>Data!D37</f>
        <v>WinterTP1-3</v>
      </c>
      <c r="F93" s="181">
        <v>29</v>
      </c>
      <c r="G93" s="52">
        <f t="shared" si="21"/>
        <v>58.655022729766145</v>
      </c>
      <c r="J93" s="24"/>
      <c r="K93" s="216"/>
      <c r="N93" s="115"/>
      <c r="O93" s="112"/>
    </row>
    <row r="94" spans="1:16" x14ac:dyDescent="0.25">
      <c r="A94" s="99"/>
      <c r="B94" s="119"/>
      <c r="C94" s="70"/>
      <c r="D94" s="115"/>
      <c r="E94" s="5" t="str">
        <f>Data!D38</f>
        <v>WinterTP1-3</v>
      </c>
      <c r="F94" s="181">
        <v>30</v>
      </c>
      <c r="G94" s="52">
        <f t="shared" si="21"/>
        <v>47.676555188254014</v>
      </c>
      <c r="J94" s="24"/>
      <c r="N94" s="115"/>
      <c r="O94" s="112"/>
      <c r="P94" s="93"/>
    </row>
    <row r="95" spans="1:16" x14ac:dyDescent="0.25">
      <c r="A95" s="99"/>
      <c r="B95" s="119"/>
      <c r="C95" s="70"/>
      <c r="D95" s="115"/>
      <c r="E95" s="5" t="str">
        <f>Data!D39</f>
        <v>WinterTP1-3</v>
      </c>
      <c r="F95" s="181">
        <v>31</v>
      </c>
      <c r="G95" s="52">
        <f t="shared" si="21"/>
        <v>125.49129686076397</v>
      </c>
      <c r="J95" s="24"/>
      <c r="K95" s="216"/>
      <c r="N95" s="115"/>
      <c r="O95" s="112"/>
      <c r="P95" s="93"/>
    </row>
    <row r="96" spans="1:16" x14ac:dyDescent="0.25">
      <c r="A96" s="99"/>
      <c r="B96" s="119"/>
      <c r="C96" s="70"/>
      <c r="D96" s="115"/>
      <c r="E96" s="5">
        <f>Data!D40</f>
        <v>0</v>
      </c>
      <c r="F96" s="181">
        <v>32</v>
      </c>
      <c r="G96" s="52">
        <f>(G63-$L$71)/$L$70</f>
        <v>73.206623830716822</v>
      </c>
      <c r="J96" s="24"/>
      <c r="N96" s="115"/>
      <c r="O96" s="112"/>
      <c r="P96" s="93"/>
    </row>
    <row r="97" spans="1:16" x14ac:dyDescent="0.25">
      <c r="A97" s="99"/>
      <c r="B97" s="38"/>
      <c r="C97" s="38"/>
      <c r="D97" s="38"/>
      <c r="E97" s="5" t="str">
        <f>Data!D41</f>
        <v>WinterTP1-3</v>
      </c>
      <c r="F97" s="181">
        <v>33</v>
      </c>
      <c r="G97" s="52">
        <f>(J56-$L$71)/$L$70</f>
        <v>70.987278009130094</v>
      </c>
      <c r="J97" s="24"/>
      <c r="K97" s="216"/>
      <c r="P97" s="93"/>
    </row>
    <row r="98" spans="1:16" x14ac:dyDescent="0.25">
      <c r="A98" s="99"/>
      <c r="B98" s="38"/>
      <c r="C98" s="38"/>
      <c r="D98" s="38"/>
      <c r="E98" s="5" t="str">
        <f>Data!D42</f>
        <v>WinterTP1-3</v>
      </c>
      <c r="F98" s="181">
        <v>34</v>
      </c>
      <c r="G98" s="52">
        <f>(J57-$L$71)/$L$70</f>
        <v>104.45526791549197</v>
      </c>
      <c r="J98" s="24"/>
      <c r="P98" s="93"/>
    </row>
    <row r="99" spans="1:16" x14ac:dyDescent="0.25">
      <c r="A99" s="99"/>
      <c r="B99" s="38"/>
      <c r="C99" s="38"/>
      <c r="D99" s="38"/>
      <c r="E99" s="5" t="str">
        <f>Data!D43</f>
        <v>WinterTP1-3</v>
      </c>
      <c r="F99" s="181">
        <v>35</v>
      </c>
      <c r="G99" s="52">
        <f t="shared" ref="G99:G104" si="22">(J58-$L$71)/$L$70</f>
        <v>247.66732971755926</v>
      </c>
      <c r="J99" s="24"/>
      <c r="K99" s="216"/>
      <c r="P99" s="93"/>
    </row>
    <row r="100" spans="1:16" x14ac:dyDescent="0.25">
      <c r="E100" s="5" t="str">
        <f>Data!D44</f>
        <v>WinterTP1-3</v>
      </c>
      <c r="F100" s="181">
        <v>36</v>
      </c>
      <c r="G100" s="52">
        <f t="shared" si="22"/>
        <v>96.484809456345872</v>
      </c>
      <c r="J100" s="24"/>
    </row>
    <row r="101" spans="1:16" x14ac:dyDescent="0.25">
      <c r="E101" s="5" t="str">
        <f>Data!D45</f>
        <v>WinterTP1-3</v>
      </c>
      <c r="F101" s="181">
        <v>37</v>
      </c>
      <c r="G101" s="52">
        <f t="shared" si="22"/>
        <v>69.517394353095995</v>
      </c>
      <c r="J101" s="24"/>
      <c r="K101" s="216"/>
    </row>
    <row r="102" spans="1:16" x14ac:dyDescent="0.25">
      <c r="E102" s="5" t="str">
        <f>Data!D46</f>
        <v>WinterTP1-3</v>
      </c>
      <c r="F102" s="181">
        <v>38</v>
      </c>
      <c r="G102" s="52">
        <f t="shared" si="22"/>
        <v>197.79827511364869</v>
      </c>
      <c r="J102" s="24"/>
    </row>
    <row r="103" spans="1:16" x14ac:dyDescent="0.25">
      <c r="E103" s="5" t="str">
        <f>Data!D47</f>
        <v>WinterTP1-3</v>
      </c>
      <c r="F103" s="181">
        <v>39</v>
      </c>
      <c r="G103" s="52">
        <f t="shared" si="22"/>
        <v>575.33491702323533</v>
      </c>
      <c r="J103" s="24"/>
      <c r="K103" s="216"/>
    </row>
    <row r="104" spans="1:16" x14ac:dyDescent="0.25">
      <c r="E104" s="5" t="str">
        <f>Data!D48</f>
        <v>WinterTP1-3</v>
      </c>
      <c r="F104" s="181">
        <v>40</v>
      </c>
      <c r="G104" s="52">
        <f t="shared" si="22"/>
        <v>43.657445966122339</v>
      </c>
      <c r="J104" s="24"/>
    </row>
    <row r="105" spans="1:16" x14ac:dyDescent="0.25">
      <c r="E105" s="5" t="str">
        <f>Data!D49</f>
        <v>WinterTP1-3</v>
      </c>
      <c r="F105" s="181">
        <v>41</v>
      </c>
      <c r="G105" s="52">
        <f>(M56-$L$71)/$L$70</f>
        <v>106.61111826633655</v>
      </c>
      <c r="J105" s="217"/>
      <c r="K105" s="216"/>
    </row>
    <row r="106" spans="1:16" x14ac:dyDescent="0.25">
      <c r="E106" s="5" t="str">
        <f>Data!D50</f>
        <v>WinterTP1-3</v>
      </c>
      <c r="F106" s="181">
        <v>42</v>
      </c>
      <c r="G106" s="52">
        <f t="shared" ref="G106:G112" si="23">(M57-$L$71)/$L$70</f>
        <v>98.165357260407248</v>
      </c>
      <c r="K106" s="216"/>
    </row>
    <row r="107" spans="1:16" x14ac:dyDescent="0.25">
      <c r="E107" s="5" t="str">
        <f>Data!D51</f>
        <v>WinterTP1-3</v>
      </c>
      <c r="F107" s="181">
        <v>43</v>
      </c>
      <c r="G107" s="52">
        <f t="shared" si="23"/>
        <v>91.0199010670825</v>
      </c>
      <c r="K107" s="216"/>
    </row>
    <row r="108" spans="1:16" x14ac:dyDescent="0.25">
      <c r="E108" s="5" t="str">
        <f>Data!D52</f>
        <v>WinterTP1-3</v>
      </c>
      <c r="F108" s="181">
        <v>44</v>
      </c>
      <c r="G108" s="52">
        <f t="shared" si="23"/>
        <v>74.660723059383571</v>
      </c>
      <c r="J108" s="24"/>
      <c r="K108" s="216"/>
    </row>
    <row r="109" spans="1:16" x14ac:dyDescent="0.25">
      <c r="E109" s="5" t="str">
        <f>Data!D53</f>
        <v>WinterTP1-3</v>
      </c>
      <c r="F109" s="181">
        <v>45</v>
      </c>
      <c r="G109" s="52">
        <f t="shared" si="23"/>
        <v>385.32510482405303</v>
      </c>
      <c r="J109" s="24"/>
    </row>
    <row r="110" spans="1:16" x14ac:dyDescent="0.25">
      <c r="E110" s="5" t="str">
        <f>Data!D54</f>
        <v>WinterTP1-3</v>
      </c>
      <c r="F110" s="181">
        <v>46</v>
      </c>
      <c r="G110" s="52">
        <f t="shared" si="23"/>
        <v>72.950547851762764</v>
      </c>
      <c r="J110" s="24"/>
      <c r="K110" s="216"/>
    </row>
    <row r="111" spans="1:16" x14ac:dyDescent="0.25">
      <c r="E111" s="5" t="str">
        <f>Data!D55</f>
        <v>WinterTP1-3</v>
      </c>
      <c r="F111" s="181">
        <v>47</v>
      </c>
      <c r="G111" s="52">
        <f t="shared" si="23"/>
        <v>33.734708090651942</v>
      </c>
      <c r="J111" s="24"/>
    </row>
    <row r="112" spans="1:16" x14ac:dyDescent="0.25">
      <c r="E112" s="5">
        <f>Data!D56</f>
        <v>0</v>
      </c>
      <c r="F112" s="181">
        <v>48</v>
      </c>
      <c r="G112" s="52">
        <f t="shared" si="23"/>
        <v>126.46939710070261</v>
      </c>
      <c r="J112" s="24"/>
      <c r="K112" s="216"/>
    </row>
    <row r="114" spans="1:3" x14ac:dyDescent="0.25">
      <c r="A114" s="4" t="s">
        <v>105</v>
      </c>
      <c r="B114" s="4" t="s">
        <v>108</v>
      </c>
    </row>
    <row r="115" spans="1:3" x14ac:dyDescent="0.25">
      <c r="A115" s="4"/>
      <c r="C115" s="5" t="s">
        <v>102</v>
      </c>
    </row>
    <row r="116" spans="1:3" x14ac:dyDescent="0.25">
      <c r="A116" s="4"/>
      <c r="C116" s="5" t="s">
        <v>124</v>
      </c>
    </row>
    <row r="117" spans="1:3" x14ac:dyDescent="0.25">
      <c r="A117" s="4"/>
      <c r="C117" s="5" t="s">
        <v>106</v>
      </c>
    </row>
    <row r="118" spans="1:3" x14ac:dyDescent="0.25">
      <c r="A118" s="4"/>
      <c r="C118" s="5" t="s">
        <v>125</v>
      </c>
    </row>
  </sheetData>
  <mergeCells count="14">
    <mergeCell ref="C40:N40"/>
    <mergeCell ref="D13:F13"/>
    <mergeCell ref="G13:I13"/>
    <mergeCell ref="J13:L13"/>
    <mergeCell ref="M13:O13"/>
    <mergeCell ref="D27:O27"/>
    <mergeCell ref="B65:N65"/>
    <mergeCell ref="B87:J87"/>
    <mergeCell ref="C41:E41"/>
    <mergeCell ref="F41:H41"/>
    <mergeCell ref="I41:K41"/>
    <mergeCell ref="L41:N41"/>
    <mergeCell ref="B52:N52"/>
    <mergeCell ref="D55:E5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9"/>
  <sheetViews>
    <sheetView topLeftCell="A16" zoomScaleNormal="100" workbookViewId="0">
      <selection activeCell="B36" sqref="B36:N36"/>
    </sheetView>
  </sheetViews>
  <sheetFormatPr defaultRowHeight="15" x14ac:dyDescent="0.25"/>
  <cols>
    <col min="1" max="1" width="11.7109375" style="5" customWidth="1"/>
    <col min="2" max="2" width="11.140625" style="5" customWidth="1"/>
    <col min="3" max="3" width="11.28515625" style="5" customWidth="1"/>
    <col min="4" max="4" width="11.140625" style="5" customWidth="1"/>
    <col min="5" max="5" width="10.28515625" style="5" customWidth="1"/>
    <col min="6" max="6" width="12.140625" style="5" customWidth="1"/>
    <col min="7" max="7" width="10.5703125" style="5" customWidth="1"/>
    <col min="8" max="8" width="10.85546875" style="5" customWidth="1"/>
    <col min="9" max="9" width="10.7109375" style="5" customWidth="1"/>
    <col min="10" max="11" width="11" style="5" customWidth="1"/>
    <col min="12" max="12" width="11.7109375" style="5" customWidth="1"/>
    <col min="13" max="13" width="11" style="5" customWidth="1"/>
    <col min="14" max="14" width="12.42578125" style="5" customWidth="1"/>
    <col min="15" max="15" width="9.140625" style="5"/>
    <col min="16" max="16" width="10.28515625" style="5" customWidth="1"/>
    <col min="17" max="18" width="9.140625" style="5"/>
    <col min="19" max="19" width="10.85546875" style="5" customWidth="1"/>
    <col min="20" max="20" width="9.140625" style="5"/>
    <col min="21" max="32" width="9.5703125" style="5" bestFit="1" customWidth="1"/>
    <col min="33" max="16384" width="9.140625" style="5"/>
  </cols>
  <sheetData>
    <row r="1" spans="1:25" ht="15.75" x14ac:dyDescent="0.25">
      <c r="A1" s="1" t="s">
        <v>117</v>
      </c>
      <c r="J1" s="4" t="s">
        <v>73</v>
      </c>
    </row>
    <row r="2" spans="1:25" ht="18" x14ac:dyDescent="0.35">
      <c r="A2" s="4" t="s">
        <v>56</v>
      </c>
      <c r="J2" s="4" t="s">
        <v>141</v>
      </c>
    </row>
    <row r="3" spans="1:25" x14ac:dyDescent="0.25">
      <c r="A3" s="4"/>
      <c r="J3" s="4" t="s">
        <v>142</v>
      </c>
    </row>
    <row r="4" spans="1:25" x14ac:dyDescent="0.25">
      <c r="A4" s="4" t="s">
        <v>65</v>
      </c>
      <c r="B4" s="6">
        <v>1</v>
      </c>
      <c r="J4" s="4" t="s">
        <v>74</v>
      </c>
    </row>
    <row r="5" spans="1:25" x14ac:dyDescent="0.25">
      <c r="A5" s="4" t="s">
        <v>57</v>
      </c>
      <c r="B5" s="218"/>
      <c r="C5" s="8"/>
      <c r="J5" s="4" t="s">
        <v>143</v>
      </c>
    </row>
    <row r="6" spans="1:25" x14ac:dyDescent="0.25">
      <c r="A6" s="4" t="s">
        <v>5</v>
      </c>
      <c r="B6" s="219"/>
      <c r="C6" s="235" t="s">
        <v>180</v>
      </c>
      <c r="J6" s="4" t="s">
        <v>89</v>
      </c>
    </row>
    <row r="7" spans="1:25" ht="17.25" x14ac:dyDescent="0.25">
      <c r="A7" s="4" t="s">
        <v>58</v>
      </c>
      <c r="B7" s="4" t="s">
        <v>144</v>
      </c>
      <c r="J7" s="4" t="s">
        <v>90</v>
      </c>
    </row>
    <row r="8" spans="1:25" x14ac:dyDescent="0.25">
      <c r="B8" s="4" t="s">
        <v>22</v>
      </c>
    </row>
    <row r="9" spans="1:25" x14ac:dyDescent="0.2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 spans="1:25" x14ac:dyDescent="0.25">
      <c r="A10" s="4" t="s">
        <v>24</v>
      </c>
      <c r="B10" s="286" t="s">
        <v>46</v>
      </c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6"/>
      <c r="N10" s="286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spans="1:25" ht="15.75" thickBot="1" x14ac:dyDescent="0.3">
      <c r="A11" s="4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 spans="1:25" ht="15.75" thickBot="1" x14ac:dyDescent="0.3">
      <c r="B12" s="21"/>
      <c r="C12" s="44"/>
      <c r="D12" s="276" t="s">
        <v>42</v>
      </c>
      <c r="E12" s="269"/>
      <c r="F12" s="269"/>
      <c r="G12" s="269" t="s">
        <v>21</v>
      </c>
      <c r="H12" s="269"/>
      <c r="I12" s="269"/>
      <c r="J12" s="269" t="s">
        <v>21</v>
      </c>
      <c r="K12" s="269"/>
      <c r="L12" s="269"/>
      <c r="M12" s="270" t="s">
        <v>21</v>
      </c>
      <c r="N12" s="271"/>
      <c r="O12" s="272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5" x14ac:dyDescent="0.25">
      <c r="B13" s="21"/>
      <c r="C13" s="45" t="s">
        <v>13</v>
      </c>
      <c r="D13" s="46">
        <v>0</v>
      </c>
      <c r="E13" s="47">
        <v>0</v>
      </c>
      <c r="F13" s="48">
        <v>0</v>
      </c>
      <c r="G13" s="20">
        <v>1</v>
      </c>
      <c r="H13" s="20">
        <f t="shared" ref="H13:H20" si="0">G13</f>
        <v>1</v>
      </c>
      <c r="I13" s="20">
        <f t="shared" ref="I13:I20" si="1">G13</f>
        <v>1</v>
      </c>
      <c r="J13" s="49">
        <v>9</v>
      </c>
      <c r="K13" s="20">
        <f t="shared" ref="K13:K20" si="2">J13</f>
        <v>9</v>
      </c>
      <c r="L13" s="50">
        <f t="shared" ref="L13:L20" si="3">J13</f>
        <v>9</v>
      </c>
      <c r="M13" s="20">
        <v>17</v>
      </c>
      <c r="N13" s="20">
        <f t="shared" ref="N13:N20" si="4">M13</f>
        <v>17</v>
      </c>
      <c r="O13" s="51">
        <f t="shared" ref="O13:O20" si="5">M13</f>
        <v>17</v>
      </c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25" x14ac:dyDescent="0.25">
      <c r="B14" s="21"/>
      <c r="C14" s="55" t="s">
        <v>14</v>
      </c>
      <c r="D14" s="56">
        <v>75</v>
      </c>
      <c r="E14" s="57">
        <v>75</v>
      </c>
      <c r="F14" s="58">
        <v>75</v>
      </c>
      <c r="G14" s="35">
        <v>2</v>
      </c>
      <c r="H14" s="35">
        <f t="shared" si="0"/>
        <v>2</v>
      </c>
      <c r="I14" s="35">
        <f t="shared" si="1"/>
        <v>2</v>
      </c>
      <c r="J14" s="59">
        <v>10</v>
      </c>
      <c r="K14" s="35">
        <f t="shared" si="2"/>
        <v>10</v>
      </c>
      <c r="L14" s="60">
        <f t="shared" si="3"/>
        <v>10</v>
      </c>
      <c r="M14" s="35">
        <v>18</v>
      </c>
      <c r="N14" s="35">
        <f t="shared" si="4"/>
        <v>18</v>
      </c>
      <c r="O14" s="61">
        <f t="shared" si="5"/>
        <v>18</v>
      </c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 spans="1:25" x14ac:dyDescent="0.25">
      <c r="B15" s="21"/>
      <c r="C15" s="62" t="s">
        <v>15</v>
      </c>
      <c r="D15" s="63">
        <v>150</v>
      </c>
      <c r="E15" s="52">
        <v>150</v>
      </c>
      <c r="F15" s="53">
        <v>150</v>
      </c>
      <c r="G15" s="18">
        <v>3</v>
      </c>
      <c r="H15" s="18">
        <f t="shared" si="0"/>
        <v>3</v>
      </c>
      <c r="I15" s="18">
        <f t="shared" si="1"/>
        <v>3</v>
      </c>
      <c r="J15" s="29">
        <v>11</v>
      </c>
      <c r="K15" s="18">
        <f t="shared" si="2"/>
        <v>11</v>
      </c>
      <c r="L15" s="64">
        <f t="shared" si="3"/>
        <v>11</v>
      </c>
      <c r="M15" s="18">
        <v>19</v>
      </c>
      <c r="N15" s="18">
        <f t="shared" si="4"/>
        <v>19</v>
      </c>
      <c r="O15" s="65">
        <f t="shared" si="5"/>
        <v>19</v>
      </c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 spans="1:25" x14ac:dyDescent="0.25">
      <c r="B16" s="21"/>
      <c r="C16" s="55" t="s">
        <v>16</v>
      </c>
      <c r="D16" s="56">
        <v>225</v>
      </c>
      <c r="E16" s="57">
        <v>225</v>
      </c>
      <c r="F16" s="58">
        <v>225</v>
      </c>
      <c r="G16" s="35">
        <v>4</v>
      </c>
      <c r="H16" s="35">
        <f t="shared" si="0"/>
        <v>4</v>
      </c>
      <c r="I16" s="35">
        <f t="shared" si="1"/>
        <v>4</v>
      </c>
      <c r="J16" s="59">
        <v>12</v>
      </c>
      <c r="K16" s="35">
        <f t="shared" si="2"/>
        <v>12</v>
      </c>
      <c r="L16" s="60">
        <f t="shared" si="3"/>
        <v>12</v>
      </c>
      <c r="M16" s="35">
        <v>20</v>
      </c>
      <c r="N16" s="35">
        <f t="shared" si="4"/>
        <v>20</v>
      </c>
      <c r="O16" s="61">
        <f t="shared" si="5"/>
        <v>20</v>
      </c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 spans="1:25" x14ac:dyDescent="0.25">
      <c r="B17" s="21"/>
      <c r="C17" s="62" t="s">
        <v>17</v>
      </c>
      <c r="D17" s="63">
        <v>300</v>
      </c>
      <c r="E17" s="52">
        <v>300</v>
      </c>
      <c r="F17" s="53">
        <v>300</v>
      </c>
      <c r="G17" s="18">
        <v>5</v>
      </c>
      <c r="H17" s="18">
        <f t="shared" si="0"/>
        <v>5</v>
      </c>
      <c r="I17" s="18">
        <f t="shared" si="1"/>
        <v>5</v>
      </c>
      <c r="J17" s="29">
        <v>13</v>
      </c>
      <c r="K17" s="18">
        <f t="shared" si="2"/>
        <v>13</v>
      </c>
      <c r="L17" s="64">
        <f t="shared" si="3"/>
        <v>13</v>
      </c>
      <c r="M17" s="18">
        <v>21</v>
      </c>
      <c r="N17" s="18">
        <f t="shared" si="4"/>
        <v>21</v>
      </c>
      <c r="O17" s="65">
        <f t="shared" si="5"/>
        <v>21</v>
      </c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x14ac:dyDescent="0.25">
      <c r="B18" s="21"/>
      <c r="C18" s="55" t="s">
        <v>18</v>
      </c>
      <c r="D18" s="66"/>
      <c r="E18" s="67"/>
      <c r="F18" s="68"/>
      <c r="G18" s="35">
        <v>6</v>
      </c>
      <c r="H18" s="35">
        <f t="shared" si="0"/>
        <v>6</v>
      </c>
      <c r="I18" s="35">
        <f t="shared" si="1"/>
        <v>6</v>
      </c>
      <c r="J18" s="59">
        <v>14</v>
      </c>
      <c r="K18" s="35">
        <f t="shared" si="2"/>
        <v>14</v>
      </c>
      <c r="L18" s="60">
        <f t="shared" si="3"/>
        <v>14</v>
      </c>
      <c r="M18" s="35">
        <v>22</v>
      </c>
      <c r="N18" s="35">
        <f t="shared" si="4"/>
        <v>22</v>
      </c>
      <c r="O18" s="61">
        <f t="shared" si="5"/>
        <v>22</v>
      </c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x14ac:dyDescent="0.25">
      <c r="B19" s="21"/>
      <c r="C19" s="62" t="s">
        <v>19</v>
      </c>
      <c r="D19" s="69"/>
      <c r="E19" s="70"/>
      <c r="F19" s="71"/>
      <c r="G19" s="18">
        <v>7</v>
      </c>
      <c r="H19" s="18">
        <f t="shared" si="0"/>
        <v>7</v>
      </c>
      <c r="I19" s="18">
        <f t="shared" si="1"/>
        <v>7</v>
      </c>
      <c r="J19" s="29">
        <v>15</v>
      </c>
      <c r="K19" s="18">
        <f t="shared" si="2"/>
        <v>15</v>
      </c>
      <c r="L19" s="64">
        <f t="shared" si="3"/>
        <v>15</v>
      </c>
      <c r="M19" s="18">
        <v>23</v>
      </c>
      <c r="N19" s="18">
        <f t="shared" si="4"/>
        <v>23</v>
      </c>
      <c r="O19" s="65">
        <f t="shared" si="5"/>
        <v>23</v>
      </c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ht="15.75" thickBot="1" x14ac:dyDescent="0.3">
      <c r="B20" s="21"/>
      <c r="C20" s="72" t="s">
        <v>20</v>
      </c>
      <c r="D20" s="73"/>
      <c r="E20" s="74"/>
      <c r="F20" s="75"/>
      <c r="G20" s="22">
        <v>8</v>
      </c>
      <c r="H20" s="22">
        <f t="shared" si="0"/>
        <v>8</v>
      </c>
      <c r="I20" s="22">
        <f t="shared" si="1"/>
        <v>8</v>
      </c>
      <c r="J20" s="76">
        <v>16</v>
      </c>
      <c r="K20" s="22">
        <f t="shared" si="2"/>
        <v>16</v>
      </c>
      <c r="L20" s="77">
        <f t="shared" si="3"/>
        <v>16</v>
      </c>
      <c r="M20" s="22">
        <v>24</v>
      </c>
      <c r="N20" s="22">
        <f t="shared" si="4"/>
        <v>24</v>
      </c>
      <c r="O20" s="78">
        <f t="shared" si="5"/>
        <v>24</v>
      </c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 spans="1:25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25" x14ac:dyDescent="0.25">
      <c r="A22" s="4" t="s">
        <v>26</v>
      </c>
      <c r="B22" s="43" t="s">
        <v>114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25" x14ac:dyDescent="0.25">
      <c r="A23" s="4"/>
      <c r="B23" s="11" t="s">
        <v>27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ht="15.75" thickBot="1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21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25" ht="15.75" thickBot="1" x14ac:dyDescent="0.3">
      <c r="B25" s="21"/>
      <c r="C25" s="21"/>
      <c r="D25" s="273" t="s">
        <v>47</v>
      </c>
      <c r="E25" s="274"/>
      <c r="F25" s="274"/>
      <c r="G25" s="274"/>
      <c r="H25" s="274"/>
      <c r="I25" s="274"/>
      <c r="J25" s="274"/>
      <c r="K25" s="274"/>
      <c r="L25" s="274"/>
      <c r="M25" s="274"/>
      <c r="N25" s="274"/>
      <c r="O25" s="275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25" ht="15.75" thickBot="1" x14ac:dyDescent="0.3">
      <c r="B26" s="79"/>
      <c r="C26" s="21" t="s">
        <v>187</v>
      </c>
      <c r="D26" s="80">
        <v>1</v>
      </c>
      <c r="E26" s="16">
        <v>2</v>
      </c>
      <c r="F26" s="16">
        <v>3</v>
      </c>
      <c r="G26" s="81">
        <v>4</v>
      </c>
      <c r="H26" s="16">
        <v>5</v>
      </c>
      <c r="I26" s="82">
        <v>6</v>
      </c>
      <c r="J26" s="16">
        <v>7</v>
      </c>
      <c r="K26" s="16">
        <v>8</v>
      </c>
      <c r="L26" s="16">
        <v>9</v>
      </c>
      <c r="M26" s="81">
        <v>10</v>
      </c>
      <c r="N26" s="16">
        <v>11</v>
      </c>
      <c r="O26" s="83">
        <v>12</v>
      </c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 spans="1:25" x14ac:dyDescent="0.25">
      <c r="B27" s="21"/>
      <c r="C27" s="21">
        <v>22.9</v>
      </c>
      <c r="D27" s="147">
        <v>6.8099999999999994E-2</v>
      </c>
      <c r="E27" s="148">
        <v>6.8199999999999997E-2</v>
      </c>
      <c r="F27" s="148">
        <v>6.8699999999999997E-2</v>
      </c>
      <c r="G27" s="149">
        <v>0.30930000000000002</v>
      </c>
      <c r="H27" s="148">
        <v>0.27360000000000001</v>
      </c>
      <c r="I27" s="33">
        <v>0.2843</v>
      </c>
      <c r="J27" s="148">
        <v>0.2427</v>
      </c>
      <c r="K27" s="148">
        <v>0.2122</v>
      </c>
      <c r="L27" s="148">
        <v>0.21479999999999999</v>
      </c>
      <c r="M27" s="149">
        <v>0.29220000000000002</v>
      </c>
      <c r="N27" s="148">
        <v>0.27060000000000001</v>
      </c>
      <c r="O27" s="27">
        <v>0.2671</v>
      </c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 spans="1:25" x14ac:dyDescent="0.25">
      <c r="B28" s="21"/>
      <c r="C28" s="21"/>
      <c r="D28" s="150">
        <v>0.1593</v>
      </c>
      <c r="E28" s="151">
        <v>0.14960000000000001</v>
      </c>
      <c r="F28" s="151">
        <v>0.1517</v>
      </c>
      <c r="G28" s="152">
        <v>0.27560000000000001</v>
      </c>
      <c r="H28" s="151">
        <v>0.26629999999999998</v>
      </c>
      <c r="I28" s="32">
        <v>0.28289999999999998</v>
      </c>
      <c r="J28" s="151">
        <v>0.23749999999999999</v>
      </c>
      <c r="K28" s="151">
        <v>0.22670000000000001</v>
      </c>
      <c r="L28" s="151">
        <v>0.222</v>
      </c>
      <c r="M28" s="152">
        <v>0.30819999999999997</v>
      </c>
      <c r="N28" s="151">
        <v>0.28649999999999998</v>
      </c>
      <c r="O28" s="25">
        <v>0.2863</v>
      </c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 spans="1:25" x14ac:dyDescent="0.25">
      <c r="B29" s="21"/>
      <c r="C29" s="21"/>
      <c r="D29" s="153">
        <v>0.23699999999999999</v>
      </c>
      <c r="E29" s="154">
        <v>0.2208</v>
      </c>
      <c r="F29" s="154">
        <v>0.2281</v>
      </c>
      <c r="G29" s="155">
        <v>0.2447</v>
      </c>
      <c r="H29" s="154">
        <v>0.2339</v>
      </c>
      <c r="I29" s="156">
        <v>0.25530000000000003</v>
      </c>
      <c r="J29" s="247"/>
      <c r="K29" s="154">
        <v>0.23200000000000001</v>
      </c>
      <c r="L29" s="154">
        <v>0.23139999999999999</v>
      </c>
      <c r="M29" s="155">
        <v>0.34100000000000003</v>
      </c>
      <c r="N29" s="154">
        <v>0.3095</v>
      </c>
      <c r="O29" s="157">
        <v>0.31519999999999998</v>
      </c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 spans="1:25" x14ac:dyDescent="0.25">
      <c r="B30" s="21"/>
      <c r="C30" s="21"/>
      <c r="D30" s="150">
        <v>0.31759999999999999</v>
      </c>
      <c r="E30" s="151">
        <v>0.28549999999999998</v>
      </c>
      <c r="F30" s="151">
        <v>0.29349999999999998</v>
      </c>
      <c r="G30" s="152">
        <v>0.21779999999999999</v>
      </c>
      <c r="H30" s="151">
        <v>0.20449999999999999</v>
      </c>
      <c r="I30" s="32">
        <v>0.23219999999999999</v>
      </c>
      <c r="J30" s="151">
        <v>0.2001</v>
      </c>
      <c r="K30" s="151">
        <v>0.2107</v>
      </c>
      <c r="L30" s="151">
        <v>0.1956</v>
      </c>
      <c r="M30" s="152">
        <v>0.28320000000000001</v>
      </c>
      <c r="N30" s="151">
        <v>0.26700000000000002</v>
      </c>
      <c r="O30" s="25">
        <v>0.2661</v>
      </c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 spans="1:25" x14ac:dyDescent="0.25">
      <c r="B31" s="21"/>
      <c r="C31" s="21"/>
      <c r="D31" s="153">
        <v>0.44500000000000001</v>
      </c>
      <c r="E31" s="154">
        <v>0.4037</v>
      </c>
      <c r="F31" s="154">
        <v>0.41810000000000003</v>
      </c>
      <c r="G31" s="155">
        <v>0.2681</v>
      </c>
      <c r="H31" s="154">
        <v>0.2611</v>
      </c>
      <c r="I31" s="156">
        <v>0.25090000000000001</v>
      </c>
      <c r="J31" s="154">
        <v>0.245</v>
      </c>
      <c r="K31" s="154">
        <v>0.23649999999999999</v>
      </c>
      <c r="L31" s="154">
        <v>0.2369</v>
      </c>
      <c r="M31" s="155">
        <v>0.2321</v>
      </c>
      <c r="N31" s="154">
        <v>0.22309999999999999</v>
      </c>
      <c r="O31" s="157">
        <v>0.2205</v>
      </c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 spans="1:25" x14ac:dyDescent="0.25">
      <c r="A32" s="4"/>
      <c r="B32" s="21"/>
      <c r="C32" s="21"/>
      <c r="D32" s="150">
        <v>6.93E-2</v>
      </c>
      <c r="E32" s="151">
        <v>6.8500000000000005E-2</v>
      </c>
      <c r="F32" s="151">
        <v>6.9199999999999998E-2</v>
      </c>
      <c r="G32" s="152">
        <v>0.25700000000000001</v>
      </c>
      <c r="H32" s="151">
        <v>0.24049999999999999</v>
      </c>
      <c r="I32" s="32">
        <v>0.24179999999999999</v>
      </c>
      <c r="J32" s="151">
        <v>0.24440000000000001</v>
      </c>
      <c r="K32" s="151">
        <v>0.2492</v>
      </c>
      <c r="L32" s="151">
        <v>0.2387</v>
      </c>
      <c r="M32" s="152">
        <v>0.3463</v>
      </c>
      <c r="N32" s="151">
        <v>0.31259999999999999</v>
      </c>
      <c r="O32" s="25">
        <v>0.3322</v>
      </c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 spans="1:25" x14ac:dyDescent="0.25">
      <c r="A33" s="93"/>
      <c r="B33" s="21"/>
      <c r="C33" s="21"/>
      <c r="D33" s="153">
        <v>6.8900000000000003E-2</v>
      </c>
      <c r="E33" s="154">
        <v>6.8099999999999994E-2</v>
      </c>
      <c r="F33" s="154">
        <v>7.0800000000000002E-2</v>
      </c>
      <c r="G33" s="155">
        <v>0.2964</v>
      </c>
      <c r="H33" s="154">
        <v>0.2757</v>
      </c>
      <c r="I33" s="156">
        <v>0.2762</v>
      </c>
      <c r="J33" s="154">
        <v>0.31480000000000002</v>
      </c>
      <c r="K33" s="154">
        <v>0.2964</v>
      </c>
      <c r="L33" s="154">
        <v>0.29449999999999998</v>
      </c>
      <c r="M33" s="155">
        <v>0.28949999999999998</v>
      </c>
      <c r="N33" s="154">
        <v>0.26979999999999998</v>
      </c>
      <c r="O33" s="157">
        <v>0.27929999999999999</v>
      </c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 spans="1:25" ht="15.75" thickBot="1" x14ac:dyDescent="0.3">
      <c r="A34" s="93"/>
      <c r="B34" s="21"/>
      <c r="C34" s="21"/>
      <c r="D34" s="158">
        <v>8.6699999999999999E-2</v>
      </c>
      <c r="E34" s="159">
        <v>7.0900000000000005E-2</v>
      </c>
      <c r="F34" s="159">
        <v>6.88E-2</v>
      </c>
      <c r="G34" s="160">
        <v>0.24349999999999999</v>
      </c>
      <c r="H34" s="159">
        <v>0.22689999999999999</v>
      </c>
      <c r="I34" s="161">
        <v>0.2341</v>
      </c>
      <c r="J34" s="159">
        <v>0.38990000000000002</v>
      </c>
      <c r="K34" s="159">
        <v>0.37030000000000002</v>
      </c>
      <c r="L34" s="159">
        <v>0.38279999999999997</v>
      </c>
      <c r="M34" s="160">
        <v>0.25619999999999998</v>
      </c>
      <c r="N34" s="159">
        <v>0.23680000000000001</v>
      </c>
      <c r="O34" s="162">
        <v>0.2354</v>
      </c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 spans="1:25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 spans="1:25" x14ac:dyDescent="0.25">
      <c r="A36" s="4" t="s">
        <v>28</v>
      </c>
      <c r="B36" s="280" t="s">
        <v>43</v>
      </c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0"/>
      <c r="N36" s="280"/>
    </row>
    <row r="37" spans="1:25" x14ac:dyDescent="0.25">
      <c r="A37" s="4"/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</row>
    <row r="38" spans="1:25" x14ac:dyDescent="0.25">
      <c r="A38" s="40"/>
      <c r="B38" s="102"/>
      <c r="C38" s="277" t="s">
        <v>29</v>
      </c>
      <c r="D38" s="278"/>
      <c r="E38" s="279"/>
      <c r="F38" s="277" t="s">
        <v>30</v>
      </c>
      <c r="G38" s="278"/>
      <c r="H38" s="279"/>
      <c r="I38" s="277" t="s">
        <v>31</v>
      </c>
      <c r="J38" s="278"/>
      <c r="K38" s="279"/>
      <c r="L38" s="277" t="s">
        <v>32</v>
      </c>
      <c r="M38" s="278"/>
      <c r="N38" s="279"/>
    </row>
    <row r="39" spans="1:25" x14ac:dyDescent="0.25">
      <c r="A39" s="40"/>
      <c r="B39" s="102"/>
      <c r="C39" s="120" t="s">
        <v>3</v>
      </c>
      <c r="D39" s="121" t="s">
        <v>4</v>
      </c>
      <c r="E39" s="122" t="s">
        <v>7</v>
      </c>
      <c r="F39" s="123" t="s">
        <v>21</v>
      </c>
      <c r="G39" s="124" t="s">
        <v>4</v>
      </c>
      <c r="H39" s="122" t="s">
        <v>7</v>
      </c>
      <c r="I39" s="123" t="s">
        <v>21</v>
      </c>
      <c r="J39" s="124" t="s">
        <v>4</v>
      </c>
      <c r="K39" s="122" t="s">
        <v>7</v>
      </c>
      <c r="L39" s="123" t="s">
        <v>21</v>
      </c>
      <c r="M39" s="124" t="s">
        <v>4</v>
      </c>
      <c r="N39" s="122" t="s">
        <v>7</v>
      </c>
    </row>
    <row r="40" spans="1:25" x14ac:dyDescent="0.25">
      <c r="A40" s="40"/>
      <c r="B40" s="19"/>
      <c r="C40" s="125">
        <v>0</v>
      </c>
      <c r="D40" s="143">
        <f>AVERAGE(D27:F27)</f>
        <v>6.8333333333333315E-2</v>
      </c>
      <c r="E40" s="144">
        <f>STDEV(D27:F27)</f>
        <v>3.2145502536643313E-4</v>
      </c>
      <c r="F40" s="128">
        <f t="shared" ref="F40:F47" si="6">G13</f>
        <v>1</v>
      </c>
      <c r="G40" s="143">
        <f t="shared" ref="G40:G47" si="7">AVERAGE(G27:I27)</f>
        <v>0.28906666666666664</v>
      </c>
      <c r="H40" s="144">
        <f t="shared" ref="H40:H47" si="8">STDEV(G27:I27)</f>
        <v>1.832111714206679E-2</v>
      </c>
      <c r="I40" s="128">
        <f t="shared" ref="I40:I47" si="9">J13</f>
        <v>9</v>
      </c>
      <c r="J40" s="143">
        <f t="shared" ref="J40:J47" si="10">AVERAGE(J27:L27)</f>
        <v>0.22323333333333331</v>
      </c>
      <c r="K40" s="144">
        <f t="shared" ref="K40:K47" si="11">STDEV(J27:L27)</f>
        <v>1.6908676273834491E-2</v>
      </c>
      <c r="L40" s="128">
        <f t="shared" ref="L40:L47" si="12">M13</f>
        <v>17</v>
      </c>
      <c r="M40" s="143">
        <f t="shared" ref="M40:M47" si="13">AVERAGE(M27:O27)</f>
        <v>0.27663333333333334</v>
      </c>
      <c r="N40" s="144">
        <f t="shared" ref="N40:N47" si="14">STDEV(M27:O27)</f>
        <v>1.3594238975879948E-2</v>
      </c>
    </row>
    <row r="41" spans="1:25" x14ac:dyDescent="0.25">
      <c r="A41" s="40"/>
      <c r="B41" s="19"/>
      <c r="C41" s="125">
        <v>75</v>
      </c>
      <c r="D41" s="143">
        <f>AVERAGE(D28:F28)</f>
        <v>0.15353333333333333</v>
      </c>
      <c r="E41" s="144">
        <f>STDEV(D28:F28)</f>
        <v>5.1032669275017624E-3</v>
      </c>
      <c r="F41" s="128">
        <f t="shared" si="6"/>
        <v>2</v>
      </c>
      <c r="G41" s="143">
        <f t="shared" si="7"/>
        <v>0.27493333333333331</v>
      </c>
      <c r="H41" s="144">
        <f t="shared" si="8"/>
        <v>8.320056089554528E-3</v>
      </c>
      <c r="I41" s="128">
        <f t="shared" si="9"/>
        <v>10</v>
      </c>
      <c r="J41" s="143">
        <f t="shared" si="10"/>
        <v>0.22873333333333334</v>
      </c>
      <c r="K41" s="144">
        <f t="shared" si="11"/>
        <v>7.9475363058833012E-3</v>
      </c>
      <c r="L41" s="128">
        <f t="shared" si="12"/>
        <v>18</v>
      </c>
      <c r="M41" s="143">
        <f t="shared" si="13"/>
        <v>0.29366666666666669</v>
      </c>
      <c r="N41" s="144">
        <f t="shared" si="14"/>
        <v>1.2586633121424218E-2</v>
      </c>
    </row>
    <row r="42" spans="1:25" x14ac:dyDescent="0.25">
      <c r="A42" s="40"/>
      <c r="B42" s="19"/>
      <c r="C42" s="125">
        <v>150</v>
      </c>
      <c r="D42" s="143">
        <f>AVERAGE(D29:F29)</f>
        <v>0.22863333333333333</v>
      </c>
      <c r="E42" s="144">
        <f>STDEV(D29:F29)</f>
        <v>8.1131580369997267E-3</v>
      </c>
      <c r="F42" s="128">
        <f t="shared" si="6"/>
        <v>3</v>
      </c>
      <c r="G42" s="143">
        <f t="shared" si="7"/>
        <v>0.24463333333333334</v>
      </c>
      <c r="H42" s="144">
        <f t="shared" si="8"/>
        <v>1.0700155762106161E-2</v>
      </c>
      <c r="I42" s="128">
        <f t="shared" si="9"/>
        <v>11</v>
      </c>
      <c r="J42" s="143">
        <f t="shared" si="10"/>
        <v>0.23170000000000002</v>
      </c>
      <c r="K42" s="144">
        <f t="shared" si="11"/>
        <v>4.2426406871194069E-4</v>
      </c>
      <c r="L42" s="128">
        <f t="shared" si="12"/>
        <v>19</v>
      </c>
      <c r="M42" s="143">
        <f t="shared" si="13"/>
        <v>0.32190000000000002</v>
      </c>
      <c r="N42" s="144">
        <f t="shared" si="14"/>
        <v>1.6784814565553016E-2</v>
      </c>
    </row>
    <row r="43" spans="1:25" x14ac:dyDescent="0.25">
      <c r="A43" s="40"/>
      <c r="B43" s="19"/>
      <c r="C43" s="125">
        <v>225</v>
      </c>
      <c r="D43" s="143">
        <f>AVERAGE(D30:F30)</f>
        <v>0.29886666666666667</v>
      </c>
      <c r="E43" s="144">
        <f>STDEV(D30:F30)</f>
        <v>1.6709378604045502E-2</v>
      </c>
      <c r="F43" s="128">
        <f t="shared" si="6"/>
        <v>4</v>
      </c>
      <c r="G43" s="143">
        <f t="shared" si="7"/>
        <v>0.21816666666666665</v>
      </c>
      <c r="H43" s="144">
        <f t="shared" si="8"/>
        <v>1.3853639714289287E-2</v>
      </c>
      <c r="I43" s="128">
        <f t="shared" si="9"/>
        <v>12</v>
      </c>
      <c r="J43" s="143">
        <f t="shared" si="10"/>
        <v>0.20213333333333336</v>
      </c>
      <c r="K43" s="144">
        <f t="shared" si="11"/>
        <v>7.7526339610053405E-3</v>
      </c>
      <c r="L43" s="128">
        <f t="shared" si="12"/>
        <v>20</v>
      </c>
      <c r="M43" s="143">
        <f t="shared" si="13"/>
        <v>0.27210000000000001</v>
      </c>
      <c r="N43" s="144">
        <f t="shared" si="14"/>
        <v>9.6234089594072637E-3</v>
      </c>
    </row>
    <row r="44" spans="1:25" x14ac:dyDescent="0.25">
      <c r="A44" s="40"/>
      <c r="B44" s="19"/>
      <c r="C44" s="125">
        <v>300</v>
      </c>
      <c r="D44" s="143">
        <f>AVERAGE(D31:F31)</f>
        <v>0.42226666666666662</v>
      </c>
      <c r="E44" s="144">
        <f>STDEV(D31:F31)</f>
        <v>2.0962903742881935E-2</v>
      </c>
      <c r="F44" s="128">
        <f t="shared" si="6"/>
        <v>5</v>
      </c>
      <c r="G44" s="143">
        <f t="shared" si="7"/>
        <v>0.26003333333333334</v>
      </c>
      <c r="H44" s="144">
        <f t="shared" si="8"/>
        <v>8.6494701186450289E-3</v>
      </c>
      <c r="I44" s="128">
        <f t="shared" si="9"/>
        <v>13</v>
      </c>
      <c r="J44" s="143">
        <f t="shared" si="10"/>
        <v>0.23946666666666663</v>
      </c>
      <c r="K44" s="144">
        <f t="shared" si="11"/>
        <v>4.796179034745612E-3</v>
      </c>
      <c r="L44" s="128">
        <f t="shared" si="12"/>
        <v>21</v>
      </c>
      <c r="M44" s="143">
        <f t="shared" si="13"/>
        <v>0.22523333333333331</v>
      </c>
      <c r="N44" s="144">
        <f t="shared" si="14"/>
        <v>6.0871449246205191E-3</v>
      </c>
    </row>
    <row r="45" spans="1:25" x14ac:dyDescent="0.25">
      <c r="A45" s="40"/>
      <c r="B45" s="19"/>
      <c r="C45" s="129"/>
      <c r="D45" s="126"/>
      <c r="E45" s="127"/>
      <c r="F45" s="128">
        <f t="shared" si="6"/>
        <v>6</v>
      </c>
      <c r="G45" s="143">
        <f t="shared" si="7"/>
        <v>0.24643333333333331</v>
      </c>
      <c r="H45" s="144">
        <f t="shared" si="8"/>
        <v>9.1740576264449907E-3</v>
      </c>
      <c r="I45" s="128">
        <f t="shared" si="9"/>
        <v>14</v>
      </c>
      <c r="J45" s="143">
        <f t="shared" si="10"/>
        <v>0.24410000000000001</v>
      </c>
      <c r="K45" s="144">
        <f t="shared" si="11"/>
        <v>5.2564246403805749E-3</v>
      </c>
      <c r="L45" s="128">
        <f t="shared" si="12"/>
        <v>22</v>
      </c>
      <c r="M45" s="143">
        <f t="shared" si="13"/>
        <v>0.3303666666666667</v>
      </c>
      <c r="N45" s="144">
        <f t="shared" si="14"/>
        <v>1.6924636874489613E-2</v>
      </c>
    </row>
    <row r="46" spans="1:25" x14ac:dyDescent="0.25">
      <c r="A46" s="40"/>
      <c r="B46" s="19"/>
      <c r="C46" s="129"/>
      <c r="D46" s="126"/>
      <c r="E46" s="127"/>
      <c r="F46" s="128">
        <f t="shared" si="6"/>
        <v>7</v>
      </c>
      <c r="G46" s="143">
        <f t="shared" si="7"/>
        <v>0.28276666666666667</v>
      </c>
      <c r="H46" s="144">
        <f t="shared" si="8"/>
        <v>1.1809459485231882E-2</v>
      </c>
      <c r="I46" s="128">
        <f t="shared" si="9"/>
        <v>15</v>
      </c>
      <c r="J46" s="143">
        <f t="shared" si="10"/>
        <v>0.3019</v>
      </c>
      <c r="K46" s="144">
        <f t="shared" si="11"/>
        <v>1.1212047092302122E-2</v>
      </c>
      <c r="L46" s="128">
        <f t="shared" si="12"/>
        <v>23</v>
      </c>
      <c r="M46" s="143">
        <f t="shared" si="13"/>
        <v>0.2795333333333333</v>
      </c>
      <c r="N46" s="144">
        <f t="shared" si="14"/>
        <v>9.8520725399954944E-3</v>
      </c>
    </row>
    <row r="47" spans="1:25" x14ac:dyDescent="0.25">
      <c r="A47" s="40"/>
      <c r="B47" s="19"/>
      <c r="C47" s="130"/>
      <c r="D47" s="131"/>
      <c r="E47" s="132"/>
      <c r="F47" s="133">
        <f t="shared" si="6"/>
        <v>8</v>
      </c>
      <c r="G47" s="145">
        <f t="shared" si="7"/>
        <v>0.23483333333333334</v>
      </c>
      <c r="H47" s="146">
        <f t="shared" si="8"/>
        <v>8.3242617290263856E-3</v>
      </c>
      <c r="I47" s="133">
        <f t="shared" si="9"/>
        <v>16</v>
      </c>
      <c r="J47" s="145">
        <f t="shared" si="10"/>
        <v>0.38100000000000001</v>
      </c>
      <c r="K47" s="146">
        <f t="shared" si="11"/>
        <v>9.9232051273769398E-3</v>
      </c>
      <c r="L47" s="133">
        <f t="shared" si="12"/>
        <v>24</v>
      </c>
      <c r="M47" s="145">
        <f t="shared" si="13"/>
        <v>0.24279999999999999</v>
      </c>
      <c r="N47" s="146">
        <f t="shared" si="14"/>
        <v>1.1625833303466884E-2</v>
      </c>
    </row>
    <row r="48" spans="1:25" x14ac:dyDescent="0.25">
      <c r="A48" s="43"/>
      <c r="B48" s="1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52"/>
      <c r="N48" s="52"/>
    </row>
    <row r="49" spans="1:18" x14ac:dyDescent="0.25">
      <c r="A49" s="4" t="s">
        <v>33</v>
      </c>
      <c r="B49" s="280" t="s">
        <v>63</v>
      </c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0"/>
      <c r="N49" s="280"/>
    </row>
    <row r="50" spans="1:18" x14ac:dyDescent="0.25">
      <c r="A50" s="4"/>
      <c r="B50" s="12" t="s">
        <v>139</v>
      </c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</row>
    <row r="51" spans="1:18" x14ac:dyDescent="0.25">
      <c r="B51" s="102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40"/>
    </row>
    <row r="52" spans="1:18" x14ac:dyDescent="0.25">
      <c r="B52" s="19"/>
      <c r="C52" s="164" t="s">
        <v>1</v>
      </c>
      <c r="D52" s="165" t="s">
        <v>140</v>
      </c>
      <c r="E52" s="166"/>
      <c r="F52" s="164" t="s">
        <v>21</v>
      </c>
      <c r="G52" s="165" t="s">
        <v>140</v>
      </c>
      <c r="H52" s="166"/>
      <c r="I52" s="164" t="s">
        <v>21</v>
      </c>
      <c r="J52" s="165" t="s">
        <v>140</v>
      </c>
      <c r="K52" s="166"/>
      <c r="L52" s="164" t="s">
        <v>21</v>
      </c>
      <c r="M52" s="165" t="s">
        <v>140</v>
      </c>
      <c r="N52" s="166"/>
      <c r="O52" s="40"/>
    </row>
    <row r="53" spans="1:18" x14ac:dyDescent="0.25">
      <c r="B53" s="19"/>
      <c r="C53" s="125">
        <v>0</v>
      </c>
      <c r="D53" s="143">
        <f>(D40-$D$40)</f>
        <v>0</v>
      </c>
      <c r="E53" s="135"/>
      <c r="F53" s="128">
        <f>F40</f>
        <v>1</v>
      </c>
      <c r="G53" s="175">
        <f t="shared" ref="G53:G60" si="15">(G40-$D$40)</f>
        <v>0.22073333333333334</v>
      </c>
      <c r="H53" s="135"/>
      <c r="I53" s="128">
        <f>I40</f>
        <v>9</v>
      </c>
      <c r="J53" s="175">
        <f t="shared" ref="J53:J60" si="16">(J40-$D$40)</f>
        <v>0.15489999999999998</v>
      </c>
      <c r="K53" s="135"/>
      <c r="L53" s="128">
        <f>L40</f>
        <v>17</v>
      </c>
      <c r="M53" s="175">
        <f t="shared" ref="M53:M60" si="17">(M40-$D$40)</f>
        <v>0.20830000000000004</v>
      </c>
      <c r="N53" s="135"/>
      <c r="O53" s="40"/>
      <c r="P53" s="40"/>
      <c r="Q53" s="40"/>
    </row>
    <row r="54" spans="1:18" x14ac:dyDescent="0.25">
      <c r="B54" s="19"/>
      <c r="C54" s="125">
        <v>75</v>
      </c>
      <c r="D54" s="143">
        <f>(D41-$D$40)</f>
        <v>8.5200000000000012E-2</v>
      </c>
      <c r="E54" s="135"/>
      <c r="F54" s="128">
        <f t="shared" ref="F54:F60" si="18">F41</f>
        <v>2</v>
      </c>
      <c r="G54" s="143">
        <f t="shared" si="15"/>
        <v>0.20660000000000001</v>
      </c>
      <c r="H54" s="135"/>
      <c r="I54" s="128">
        <f t="shared" ref="I54:I60" si="19">I41</f>
        <v>10</v>
      </c>
      <c r="J54" s="143">
        <f t="shared" si="16"/>
        <v>0.16040000000000004</v>
      </c>
      <c r="K54" s="135"/>
      <c r="L54" s="128">
        <f t="shared" ref="L54:L60" si="20">L41</f>
        <v>18</v>
      </c>
      <c r="M54" s="143">
        <f t="shared" si="17"/>
        <v>0.22533333333333339</v>
      </c>
      <c r="N54" s="135"/>
      <c r="O54" s="40"/>
      <c r="P54" s="40"/>
      <c r="Q54" s="40"/>
    </row>
    <row r="55" spans="1:18" x14ac:dyDescent="0.25">
      <c r="B55" s="19"/>
      <c r="C55" s="125">
        <v>150</v>
      </c>
      <c r="D55" s="143">
        <f>(D42-$D$40)</f>
        <v>0.1603</v>
      </c>
      <c r="E55" s="135"/>
      <c r="F55" s="128">
        <f t="shared" si="18"/>
        <v>3</v>
      </c>
      <c r="G55" s="143">
        <f t="shared" si="15"/>
        <v>0.17630000000000001</v>
      </c>
      <c r="H55" s="135"/>
      <c r="I55" s="128">
        <f t="shared" si="19"/>
        <v>11</v>
      </c>
      <c r="J55" s="143">
        <f t="shared" si="16"/>
        <v>0.16336666666666672</v>
      </c>
      <c r="K55" s="135"/>
      <c r="L55" s="128">
        <f t="shared" si="20"/>
        <v>19</v>
      </c>
      <c r="M55" s="143">
        <f t="shared" si="17"/>
        <v>0.25356666666666672</v>
      </c>
      <c r="N55" s="135"/>
      <c r="O55" s="40"/>
      <c r="P55" s="40"/>
      <c r="Q55" s="40"/>
    </row>
    <row r="56" spans="1:18" x14ac:dyDescent="0.25">
      <c r="B56" s="19"/>
      <c r="C56" s="125">
        <v>225</v>
      </c>
      <c r="D56" s="248"/>
      <c r="E56" s="135"/>
      <c r="F56" s="128">
        <f t="shared" si="18"/>
        <v>4</v>
      </c>
      <c r="G56" s="143">
        <f t="shared" si="15"/>
        <v>0.14983333333333332</v>
      </c>
      <c r="H56" s="135"/>
      <c r="I56" s="128">
        <f t="shared" si="19"/>
        <v>12</v>
      </c>
      <c r="J56" s="143">
        <f t="shared" si="16"/>
        <v>0.13380000000000003</v>
      </c>
      <c r="K56" s="135"/>
      <c r="L56" s="128">
        <f t="shared" si="20"/>
        <v>20</v>
      </c>
      <c r="M56" s="143">
        <f t="shared" si="17"/>
        <v>0.20376666666666671</v>
      </c>
      <c r="N56" s="135"/>
      <c r="O56" s="40"/>
      <c r="P56" s="40"/>
      <c r="Q56" s="40"/>
    </row>
    <row r="57" spans="1:18" x14ac:dyDescent="0.25">
      <c r="A57" s="8"/>
      <c r="B57" s="19"/>
      <c r="C57" s="125">
        <v>300</v>
      </c>
      <c r="D57" s="143">
        <f>(D44-$D$40)</f>
        <v>0.35393333333333332</v>
      </c>
      <c r="E57" s="135"/>
      <c r="F57" s="128">
        <f t="shared" si="18"/>
        <v>5</v>
      </c>
      <c r="G57" s="143">
        <f t="shared" si="15"/>
        <v>0.19170000000000004</v>
      </c>
      <c r="H57" s="135"/>
      <c r="I57" s="128">
        <f t="shared" si="19"/>
        <v>13</v>
      </c>
      <c r="J57" s="143">
        <f t="shared" si="16"/>
        <v>0.1711333333333333</v>
      </c>
      <c r="K57" s="135"/>
      <c r="L57" s="128">
        <f t="shared" si="20"/>
        <v>21</v>
      </c>
      <c r="M57" s="143">
        <f t="shared" si="17"/>
        <v>0.15689999999999998</v>
      </c>
      <c r="N57" s="135"/>
      <c r="O57" s="40"/>
      <c r="P57" s="40"/>
      <c r="Q57" s="40"/>
    </row>
    <row r="58" spans="1:18" x14ac:dyDescent="0.25">
      <c r="A58" s="8"/>
      <c r="B58" s="19"/>
      <c r="C58" s="129"/>
      <c r="D58" s="134"/>
      <c r="E58" s="135"/>
      <c r="F58" s="128">
        <f t="shared" si="18"/>
        <v>6</v>
      </c>
      <c r="G58" s="143">
        <f t="shared" si="15"/>
        <v>0.17809999999999998</v>
      </c>
      <c r="H58" s="135"/>
      <c r="I58" s="128">
        <f t="shared" si="19"/>
        <v>14</v>
      </c>
      <c r="J58" s="143">
        <f t="shared" si="16"/>
        <v>0.17576666666666668</v>
      </c>
      <c r="K58" s="135"/>
      <c r="L58" s="128">
        <f t="shared" si="20"/>
        <v>22</v>
      </c>
      <c r="M58" s="143">
        <f t="shared" si="17"/>
        <v>0.2620333333333334</v>
      </c>
      <c r="N58" s="135"/>
      <c r="O58" s="40"/>
    </row>
    <row r="59" spans="1:18" x14ac:dyDescent="0.25">
      <c r="A59" s="8"/>
      <c r="B59" s="19"/>
      <c r="C59" s="129"/>
      <c r="D59" s="134"/>
      <c r="E59" s="135"/>
      <c r="F59" s="128">
        <f t="shared" si="18"/>
        <v>7</v>
      </c>
      <c r="G59" s="143">
        <f t="shared" si="15"/>
        <v>0.21443333333333336</v>
      </c>
      <c r="H59" s="135"/>
      <c r="I59" s="128">
        <f t="shared" si="19"/>
        <v>15</v>
      </c>
      <c r="J59" s="143">
        <f t="shared" si="16"/>
        <v>0.2335666666666667</v>
      </c>
      <c r="K59" s="135"/>
      <c r="L59" s="128">
        <f t="shared" si="20"/>
        <v>23</v>
      </c>
      <c r="M59" s="143">
        <f t="shared" si="17"/>
        <v>0.2112</v>
      </c>
      <c r="N59" s="135"/>
      <c r="O59" s="40"/>
    </row>
    <row r="60" spans="1:18" x14ac:dyDescent="0.25">
      <c r="A60" s="8"/>
      <c r="B60" s="19"/>
      <c r="C60" s="130"/>
      <c r="D60" s="136"/>
      <c r="E60" s="137"/>
      <c r="F60" s="133">
        <f t="shared" si="18"/>
        <v>8</v>
      </c>
      <c r="G60" s="145">
        <f t="shared" si="15"/>
        <v>0.16650000000000004</v>
      </c>
      <c r="H60" s="137"/>
      <c r="I60" s="133">
        <f t="shared" si="19"/>
        <v>16</v>
      </c>
      <c r="J60" s="145">
        <f t="shared" si="16"/>
        <v>0.3126666666666667</v>
      </c>
      <c r="K60" s="137"/>
      <c r="L60" s="133">
        <f t="shared" si="20"/>
        <v>24</v>
      </c>
      <c r="M60" s="145">
        <f t="shared" si="17"/>
        <v>0.17446666666666666</v>
      </c>
      <c r="N60" s="137"/>
      <c r="O60" s="40"/>
    </row>
    <row r="61" spans="1:18" x14ac:dyDescent="0.25">
      <c r="A61" s="99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</row>
    <row r="62" spans="1:18" x14ac:dyDescent="0.25">
      <c r="A62" s="100" t="s">
        <v>54</v>
      </c>
      <c r="B62" s="280" t="s">
        <v>44</v>
      </c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0"/>
      <c r="N62" s="280"/>
      <c r="R62" s="93"/>
    </row>
    <row r="63" spans="1:18" x14ac:dyDescent="0.25">
      <c r="A63" s="99"/>
      <c r="B63" s="43"/>
      <c r="C63" s="21"/>
      <c r="D63" s="21"/>
      <c r="E63" s="21"/>
      <c r="F63" s="21"/>
      <c r="G63" s="21"/>
      <c r="H63" s="21"/>
      <c r="I63" s="19"/>
      <c r="J63" s="21"/>
      <c r="K63" s="21"/>
      <c r="L63" s="21"/>
      <c r="M63" s="21"/>
      <c r="N63" s="21"/>
      <c r="R63" s="93"/>
    </row>
    <row r="64" spans="1:18" x14ac:dyDescent="0.25">
      <c r="A64" s="99"/>
      <c r="B64" s="28"/>
      <c r="C64" s="31"/>
      <c r="D64" s="31"/>
      <c r="E64" s="31"/>
      <c r="F64" s="31"/>
      <c r="G64" s="31"/>
      <c r="H64" s="31"/>
      <c r="I64" s="101"/>
      <c r="J64" s="21"/>
      <c r="K64" s="21"/>
      <c r="L64" s="21"/>
      <c r="M64" s="21"/>
      <c r="N64" s="21"/>
      <c r="R64" s="93"/>
    </row>
    <row r="65" spans="1:32" x14ac:dyDescent="0.25">
      <c r="A65" s="99"/>
      <c r="B65" s="101"/>
      <c r="F65" s="19"/>
      <c r="G65" s="19"/>
      <c r="H65" s="19"/>
      <c r="I65" s="101"/>
      <c r="J65" s="43" t="s">
        <v>70</v>
      </c>
      <c r="K65" s="43" t="s">
        <v>71</v>
      </c>
      <c r="L65" s="102"/>
      <c r="M65" s="19"/>
      <c r="N65" s="21"/>
      <c r="R65" s="93"/>
    </row>
    <row r="66" spans="1:32" ht="15.75" thickBot="1" x14ac:dyDescent="0.3">
      <c r="A66" s="99"/>
      <c r="B66" s="101"/>
      <c r="F66" s="19"/>
      <c r="G66" s="19"/>
      <c r="H66" s="19"/>
      <c r="I66" s="101"/>
      <c r="J66" s="21"/>
      <c r="K66" s="21"/>
      <c r="L66" s="43"/>
      <c r="M66" s="19"/>
      <c r="N66" s="21"/>
      <c r="R66" s="93"/>
    </row>
    <row r="67" spans="1:32" ht="15.75" thickBot="1" x14ac:dyDescent="0.3">
      <c r="A67" s="99"/>
      <c r="B67" s="101"/>
      <c r="F67" s="19"/>
      <c r="G67" s="40"/>
      <c r="H67" s="40"/>
      <c r="I67" s="103"/>
      <c r="J67" s="19"/>
      <c r="K67" s="43" t="s">
        <v>68</v>
      </c>
      <c r="L67" s="104">
        <v>1.1999999999999999E-3</v>
      </c>
      <c r="M67" s="21"/>
      <c r="N67" s="21"/>
      <c r="R67" s="93"/>
    </row>
    <row r="68" spans="1:32" ht="15.75" thickBot="1" x14ac:dyDescent="0.3">
      <c r="A68" s="99"/>
      <c r="B68" s="101"/>
      <c r="F68" s="19"/>
      <c r="G68" s="40"/>
      <c r="H68" s="40"/>
      <c r="I68" s="103"/>
      <c r="J68" s="19"/>
      <c r="K68" s="43" t="s">
        <v>69</v>
      </c>
      <c r="L68" s="163">
        <v>-4.5999999999999999E-3</v>
      </c>
      <c r="M68" s="21"/>
      <c r="N68" s="21"/>
      <c r="R68" s="93"/>
    </row>
    <row r="69" spans="1:32" x14ac:dyDescent="0.25">
      <c r="A69" s="99"/>
      <c r="B69" s="101"/>
      <c r="C69" s="19"/>
      <c r="D69" s="19"/>
      <c r="E69" s="19"/>
      <c r="F69" s="105"/>
      <c r="G69" s="40"/>
      <c r="H69" s="40"/>
      <c r="I69" s="103"/>
      <c r="J69" s="19"/>
      <c r="M69" s="21"/>
      <c r="N69" s="21"/>
      <c r="R69" s="93"/>
    </row>
    <row r="70" spans="1:32" x14ac:dyDescent="0.25">
      <c r="A70" s="99"/>
      <c r="B70" s="101"/>
      <c r="C70" s="19"/>
      <c r="D70" s="105"/>
      <c r="E70" s="19" t="s">
        <v>37</v>
      </c>
      <c r="F70" s="106"/>
      <c r="G70" s="19"/>
      <c r="H70" s="19"/>
      <c r="I70" s="101"/>
      <c r="J70" s="102" t="s">
        <v>135</v>
      </c>
      <c r="K70" s="4" t="s">
        <v>122</v>
      </c>
      <c r="L70" s="21"/>
      <c r="M70" s="21"/>
      <c r="N70" s="21"/>
      <c r="R70" s="93"/>
    </row>
    <row r="71" spans="1:32" x14ac:dyDescent="0.25">
      <c r="A71" s="99"/>
      <c r="B71" s="101"/>
      <c r="C71" s="19"/>
      <c r="D71" s="105"/>
      <c r="E71" s="19"/>
      <c r="F71" s="106"/>
      <c r="G71" s="19"/>
      <c r="H71" s="19"/>
      <c r="I71" s="101"/>
      <c r="K71" s="102" t="s">
        <v>120</v>
      </c>
      <c r="L71" s="21"/>
      <c r="M71" s="21"/>
      <c r="N71" s="21"/>
      <c r="R71" s="93"/>
    </row>
    <row r="72" spans="1:32" x14ac:dyDescent="0.25">
      <c r="A72" s="99"/>
      <c r="B72" s="101"/>
      <c r="C72" s="19"/>
      <c r="D72" s="19" t="s">
        <v>36</v>
      </c>
      <c r="E72" s="19"/>
      <c r="F72" s="106"/>
      <c r="G72" s="19"/>
      <c r="H72" s="19"/>
      <c r="I72" s="101"/>
      <c r="K72" s="102" t="s">
        <v>121</v>
      </c>
      <c r="L72" s="21"/>
      <c r="M72" s="21"/>
      <c r="N72" s="21"/>
      <c r="R72" s="93"/>
    </row>
    <row r="73" spans="1:32" x14ac:dyDescent="0.25">
      <c r="A73" s="99"/>
      <c r="B73" s="101"/>
      <c r="C73" s="19"/>
      <c r="D73" s="19"/>
      <c r="E73" s="19"/>
      <c r="F73" s="19"/>
      <c r="G73" s="19"/>
      <c r="H73" s="19"/>
      <c r="I73" s="101"/>
      <c r="J73" s="21"/>
      <c r="K73" s="21"/>
      <c r="L73" s="21"/>
      <c r="M73" s="21"/>
      <c r="N73" s="21"/>
      <c r="R73" s="93"/>
    </row>
    <row r="74" spans="1:32" x14ac:dyDescent="0.25">
      <c r="A74" s="99"/>
      <c r="B74" s="101"/>
      <c r="C74" s="19"/>
      <c r="D74" s="19"/>
      <c r="E74" s="19"/>
      <c r="F74" s="19"/>
      <c r="G74" s="19"/>
      <c r="H74" s="19"/>
      <c r="I74" s="101"/>
      <c r="J74" s="21"/>
      <c r="K74" s="21"/>
      <c r="L74" s="21"/>
      <c r="M74" s="21"/>
      <c r="N74" s="21"/>
      <c r="R74" s="93"/>
    </row>
    <row r="75" spans="1:32" x14ac:dyDescent="0.25">
      <c r="A75" s="99"/>
      <c r="B75" s="101"/>
      <c r="C75" s="19"/>
      <c r="D75" s="19"/>
      <c r="E75" s="19"/>
      <c r="F75" s="19"/>
      <c r="G75" s="19"/>
      <c r="H75" s="19"/>
      <c r="I75" s="101"/>
      <c r="J75" s="21"/>
      <c r="K75" s="21"/>
      <c r="L75" s="21"/>
      <c r="M75" s="21"/>
      <c r="N75" s="21"/>
      <c r="R75" s="93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</row>
    <row r="76" spans="1:32" x14ac:dyDescent="0.25">
      <c r="A76" s="99"/>
      <c r="B76" s="101"/>
      <c r="C76" s="19"/>
      <c r="D76" s="19"/>
      <c r="E76" s="19"/>
      <c r="F76" s="19"/>
      <c r="G76" s="19"/>
      <c r="H76" s="19"/>
      <c r="I76" s="101"/>
      <c r="J76" s="21"/>
      <c r="K76" s="21"/>
      <c r="L76" s="21"/>
      <c r="M76" s="21"/>
      <c r="N76" s="21"/>
      <c r="R76" s="93"/>
    </row>
    <row r="77" spans="1:32" x14ac:dyDescent="0.25">
      <c r="A77" s="99"/>
      <c r="B77" s="101"/>
      <c r="C77" s="19"/>
      <c r="D77" s="19"/>
      <c r="E77" s="19"/>
      <c r="F77" s="19"/>
      <c r="G77" s="19"/>
      <c r="H77" s="19"/>
      <c r="I77" s="101"/>
      <c r="J77" s="21"/>
      <c r="K77" s="21"/>
      <c r="L77" s="21"/>
      <c r="M77" s="21"/>
      <c r="N77" s="21"/>
      <c r="R77" s="93"/>
    </row>
    <row r="78" spans="1:32" x14ac:dyDescent="0.25">
      <c r="B78" s="101"/>
      <c r="C78" s="19"/>
      <c r="D78" s="19"/>
      <c r="E78" s="19"/>
      <c r="F78" s="19"/>
      <c r="G78" s="19"/>
      <c r="H78" s="19"/>
      <c r="I78" s="101"/>
      <c r="J78" s="21"/>
      <c r="K78" s="21"/>
      <c r="L78" s="21"/>
      <c r="M78" s="21"/>
      <c r="N78" s="21"/>
      <c r="R78" s="93"/>
    </row>
    <row r="79" spans="1:32" x14ac:dyDescent="0.25">
      <c r="A79" s="107"/>
      <c r="B79" s="109"/>
      <c r="C79" s="110"/>
      <c r="D79" s="110"/>
      <c r="E79" s="110"/>
      <c r="F79" s="110"/>
      <c r="G79" s="110"/>
      <c r="H79" s="110"/>
      <c r="I79" s="101"/>
      <c r="J79" s="21"/>
      <c r="K79" s="21"/>
      <c r="L79" s="21"/>
      <c r="M79" s="21"/>
      <c r="N79" s="21"/>
      <c r="R79" s="93"/>
    </row>
    <row r="80" spans="1:32" x14ac:dyDescent="0.25">
      <c r="A80" s="107"/>
      <c r="B80" s="21"/>
      <c r="C80" s="21"/>
      <c r="D80" s="21"/>
      <c r="E80" s="21"/>
      <c r="F80" s="21"/>
      <c r="G80" s="21"/>
      <c r="H80" s="21"/>
      <c r="I80" s="19"/>
      <c r="J80" s="21"/>
      <c r="K80" s="21"/>
      <c r="L80" s="21"/>
      <c r="M80" s="21"/>
      <c r="N80" s="21"/>
      <c r="R80" s="93"/>
    </row>
    <row r="81" spans="1:18" x14ac:dyDescent="0.25">
      <c r="A81" s="4" t="s">
        <v>35</v>
      </c>
      <c r="B81" s="111" t="s">
        <v>55</v>
      </c>
      <c r="C81" s="40"/>
      <c r="D81" s="40"/>
      <c r="E81" s="40"/>
      <c r="F81" s="40"/>
      <c r="G81" s="19"/>
      <c r="H81" s="40"/>
      <c r="I81" s="40"/>
      <c r="J81" s="40"/>
      <c r="K81" s="19"/>
      <c r="L81" s="40"/>
      <c r="M81" s="40"/>
      <c r="N81" s="40"/>
      <c r="R81" s="93"/>
    </row>
    <row r="82" spans="1:18" x14ac:dyDescent="0.25">
      <c r="A82" s="4"/>
      <c r="B82" s="167" t="s">
        <v>113</v>
      </c>
      <c r="C82" s="40"/>
      <c r="D82" s="40"/>
      <c r="E82" s="40"/>
      <c r="F82" s="40"/>
      <c r="G82" s="19"/>
      <c r="H82" s="40"/>
      <c r="I82" s="40"/>
      <c r="J82" s="40"/>
      <c r="K82" s="19"/>
      <c r="L82" s="40"/>
      <c r="M82" s="40"/>
      <c r="N82" s="40"/>
      <c r="R82" s="93"/>
    </row>
    <row r="83" spans="1:18" ht="15.75" thickBot="1" x14ac:dyDescent="0.3">
      <c r="A83" s="4"/>
      <c r="B83" s="111"/>
      <c r="C83" s="40"/>
      <c r="D83" s="40"/>
      <c r="E83" s="40"/>
      <c r="F83" s="40"/>
      <c r="G83" s="19"/>
      <c r="H83" s="40"/>
      <c r="I83" s="40"/>
      <c r="J83" s="40"/>
      <c r="K83" s="19"/>
      <c r="L83" s="40"/>
      <c r="M83" s="40"/>
      <c r="N83" s="40"/>
    </row>
    <row r="84" spans="1:18" ht="15.75" thickBot="1" x14ac:dyDescent="0.3">
      <c r="A84" s="99"/>
      <c r="B84" s="273" t="s">
        <v>45</v>
      </c>
      <c r="C84" s="274"/>
      <c r="D84" s="274"/>
      <c r="E84" s="274"/>
      <c r="F84" s="274"/>
      <c r="G84" s="274"/>
      <c r="H84" s="274"/>
      <c r="I84" s="274"/>
      <c r="J84" s="275"/>
      <c r="K84" s="12"/>
      <c r="L84" s="12"/>
      <c r="M84" s="12"/>
      <c r="N84" s="12"/>
    </row>
    <row r="85" spans="1:18" ht="15.75" thickBot="1" x14ac:dyDescent="0.3">
      <c r="A85" s="99"/>
      <c r="B85" s="113" t="s">
        <v>1</v>
      </c>
      <c r="C85" s="113" t="s">
        <v>12</v>
      </c>
      <c r="D85" s="54"/>
      <c r="E85" s="231" t="s">
        <v>129</v>
      </c>
      <c r="F85" s="231" t="s">
        <v>171</v>
      </c>
      <c r="G85" s="113" t="s">
        <v>12</v>
      </c>
      <c r="I85" s="173"/>
      <c r="J85" s="173"/>
      <c r="L85" s="54"/>
      <c r="N85" s="54"/>
    </row>
    <row r="86" spans="1:18" x14ac:dyDescent="0.25">
      <c r="A86" s="99"/>
      <c r="B86" s="114">
        <v>0</v>
      </c>
      <c r="C86" s="52">
        <f>(D53-$L$68)/$L$67</f>
        <v>3.8333333333333335</v>
      </c>
      <c r="D86" s="115"/>
      <c r="E86" s="5" t="str">
        <f>Data!D9</f>
        <v>WinterTP1-2</v>
      </c>
      <c r="F86" s="181">
        <v>1</v>
      </c>
      <c r="G86" s="52">
        <f t="shared" ref="G86:G93" si="21">(G53-$L$68)/$L$67</f>
        <v>187.7777777777778</v>
      </c>
      <c r="I86" s="117"/>
      <c r="J86" s="24"/>
      <c r="N86" s="115"/>
    </row>
    <row r="87" spans="1:18" x14ac:dyDescent="0.25">
      <c r="A87" s="99"/>
      <c r="B87" s="114">
        <v>75</v>
      </c>
      <c r="C87" s="52">
        <f>(D54-$L$68)/$L$67</f>
        <v>74.833333333333357</v>
      </c>
      <c r="D87" s="115"/>
      <c r="E87" s="5" t="str">
        <f>Data!D10</f>
        <v>WinterTP1-2</v>
      </c>
      <c r="F87" s="181">
        <v>2</v>
      </c>
      <c r="G87" s="52">
        <f t="shared" si="21"/>
        <v>176.00000000000003</v>
      </c>
      <c r="I87" s="117"/>
      <c r="J87" s="24"/>
      <c r="N87" s="115"/>
    </row>
    <row r="88" spans="1:18" x14ac:dyDescent="0.25">
      <c r="A88" s="99"/>
      <c r="B88" s="114">
        <v>150</v>
      </c>
      <c r="C88" s="52">
        <f>(D55-$L$68)/$L$67</f>
        <v>137.41666666666666</v>
      </c>
      <c r="D88" s="115"/>
      <c r="E88" s="5" t="str">
        <f>Data!D11</f>
        <v>WinterTP1-2</v>
      </c>
      <c r="F88" s="181">
        <v>3</v>
      </c>
      <c r="G88" s="52">
        <f t="shared" si="21"/>
        <v>150.75000000000003</v>
      </c>
      <c r="I88" s="117"/>
      <c r="J88" s="24"/>
      <c r="N88" s="115"/>
    </row>
    <row r="89" spans="1:18" x14ac:dyDescent="0.25">
      <c r="A89" s="99"/>
      <c r="B89" s="114">
        <v>225</v>
      </c>
      <c r="C89" s="52">
        <f>(D56-$L$68)/$L$67</f>
        <v>3.8333333333333335</v>
      </c>
      <c r="D89" s="115"/>
      <c r="E89" s="5" t="str">
        <f>Data!D12</f>
        <v>WinterTP1-2</v>
      </c>
      <c r="F89" s="181">
        <v>4</v>
      </c>
      <c r="G89" s="52">
        <f t="shared" si="21"/>
        <v>128.69444444444443</v>
      </c>
      <c r="I89" s="117"/>
      <c r="J89" s="24"/>
      <c r="N89" s="115"/>
    </row>
    <row r="90" spans="1:18" x14ac:dyDescent="0.25">
      <c r="A90" s="99"/>
      <c r="B90" s="114">
        <v>300</v>
      </c>
      <c r="C90" s="52">
        <f>(D57-$L$68)/$L$67</f>
        <v>298.77777777777777</v>
      </c>
      <c r="D90" s="115"/>
      <c r="E90" s="5" t="str">
        <f>Data!D13</f>
        <v>WinterTP1-2</v>
      </c>
      <c r="F90" s="181">
        <v>5</v>
      </c>
      <c r="G90" s="52">
        <f t="shared" si="21"/>
        <v>163.58333333333337</v>
      </c>
      <c r="I90" s="117"/>
      <c r="J90" s="24"/>
      <c r="N90" s="115"/>
    </row>
    <row r="91" spans="1:18" x14ac:dyDescent="0.25">
      <c r="A91" s="99"/>
      <c r="B91" s="119"/>
      <c r="C91" s="70"/>
      <c r="D91" s="115"/>
      <c r="E91" s="5" t="str">
        <f>Data!D14</f>
        <v>WinterTP1-2</v>
      </c>
      <c r="F91" s="181">
        <v>6</v>
      </c>
      <c r="G91" s="52">
        <f t="shared" si="21"/>
        <v>152.25</v>
      </c>
      <c r="I91" s="117"/>
      <c r="J91" s="24"/>
      <c r="N91" s="115"/>
    </row>
    <row r="92" spans="1:18" x14ac:dyDescent="0.25">
      <c r="A92" s="99"/>
      <c r="B92" s="119"/>
      <c r="C92" s="70"/>
      <c r="D92" s="115"/>
      <c r="E92" s="5" t="str">
        <f>Data!D15</f>
        <v>WinterTP1-2</v>
      </c>
      <c r="F92" s="181">
        <v>7</v>
      </c>
      <c r="G92" s="52">
        <f t="shared" si="21"/>
        <v>182.5277777777778</v>
      </c>
      <c r="I92" s="117"/>
      <c r="J92" s="24"/>
      <c r="N92" s="115"/>
    </row>
    <row r="93" spans="1:18" x14ac:dyDescent="0.25">
      <c r="A93" s="99"/>
      <c r="B93" s="119"/>
      <c r="C93" s="70"/>
      <c r="D93" s="115"/>
      <c r="E93" s="5" t="str">
        <f>Data!D16</f>
        <v>WinterTP1-2</v>
      </c>
      <c r="F93" s="181">
        <v>8</v>
      </c>
      <c r="G93" s="52">
        <f t="shared" si="21"/>
        <v>142.58333333333337</v>
      </c>
      <c r="I93" s="117"/>
      <c r="J93" s="24"/>
      <c r="N93" s="115"/>
    </row>
    <row r="94" spans="1:18" x14ac:dyDescent="0.25">
      <c r="A94" s="99"/>
      <c r="B94" s="19"/>
      <c r="C94" s="19"/>
      <c r="D94" s="19"/>
      <c r="E94" s="5" t="str">
        <f>Data!D17</f>
        <v>WinterTP1-2</v>
      </c>
      <c r="F94" s="181">
        <v>9</v>
      </c>
      <c r="G94" s="52">
        <f t="shared" ref="G94:G101" si="22">(J53-$L$68)/$L$67</f>
        <v>132.91666666666666</v>
      </c>
      <c r="I94" s="117"/>
      <c r="J94" s="117"/>
      <c r="L94" s="19"/>
      <c r="N94" s="19"/>
    </row>
    <row r="95" spans="1:18" x14ac:dyDescent="0.25">
      <c r="A95" s="99"/>
      <c r="B95" s="21"/>
      <c r="C95" s="21"/>
      <c r="D95" s="21"/>
      <c r="E95" s="5" t="str">
        <f>Data!D18</f>
        <v>WinterTP1-2</v>
      </c>
      <c r="F95" s="181">
        <v>10</v>
      </c>
      <c r="G95" s="52">
        <f t="shared" si="22"/>
        <v>137.50000000000003</v>
      </c>
      <c r="I95" s="117"/>
      <c r="J95" s="117"/>
      <c r="L95" s="21"/>
      <c r="N95" s="21"/>
    </row>
    <row r="96" spans="1:18" x14ac:dyDescent="0.25">
      <c r="A96" s="99"/>
      <c r="E96" s="5" t="str">
        <f>Data!D19</f>
        <v>WinterTP1-2</v>
      </c>
      <c r="F96" s="181">
        <v>11</v>
      </c>
      <c r="G96" s="52">
        <f t="shared" si="22"/>
        <v>139.97222222222226</v>
      </c>
      <c r="I96" s="117"/>
      <c r="J96" s="117"/>
    </row>
    <row r="97" spans="1:10" x14ac:dyDescent="0.25">
      <c r="E97" s="5" t="str">
        <f>Data!D20</f>
        <v>WinterTP1-2</v>
      </c>
      <c r="F97" s="181">
        <v>12</v>
      </c>
      <c r="G97" s="52">
        <f t="shared" si="22"/>
        <v>115.33333333333336</v>
      </c>
      <c r="I97" s="117"/>
      <c r="J97" s="117"/>
    </row>
    <row r="98" spans="1:10" x14ac:dyDescent="0.25">
      <c r="E98" s="5" t="str">
        <f>Data!D21</f>
        <v>WinterTP1-2</v>
      </c>
      <c r="F98" s="181">
        <v>13</v>
      </c>
      <c r="G98" s="52">
        <f t="shared" si="22"/>
        <v>146.44444444444443</v>
      </c>
    </row>
    <row r="99" spans="1:10" x14ac:dyDescent="0.25">
      <c r="E99" s="5" t="str">
        <f>Data!D22</f>
        <v>WinterTP1-2</v>
      </c>
      <c r="F99" s="181">
        <v>14</v>
      </c>
      <c r="G99" s="52">
        <f t="shared" si="22"/>
        <v>150.30555555555557</v>
      </c>
    </row>
    <row r="100" spans="1:10" x14ac:dyDescent="0.25">
      <c r="E100" s="5" t="str">
        <f>Data!D23</f>
        <v>WinterTP1-2</v>
      </c>
      <c r="F100" s="181">
        <v>15</v>
      </c>
      <c r="G100" s="52">
        <f t="shared" si="22"/>
        <v>198.47222222222226</v>
      </c>
    </row>
    <row r="101" spans="1:10" x14ac:dyDescent="0.25">
      <c r="E101" s="5">
        <f>Data!D24</f>
        <v>0</v>
      </c>
      <c r="F101" s="181">
        <v>16</v>
      </c>
      <c r="G101" s="52">
        <f t="shared" si="22"/>
        <v>264.38888888888891</v>
      </c>
    </row>
    <row r="102" spans="1:10" x14ac:dyDescent="0.25">
      <c r="E102" s="5" t="str">
        <f>Data!D25</f>
        <v>WinterTP1-3</v>
      </c>
      <c r="F102" s="181">
        <v>17</v>
      </c>
      <c r="G102" s="52">
        <f t="shared" ref="G102:G109" si="23">(M53-$L$68)/$L$67</f>
        <v>177.41666666666671</v>
      </c>
    </row>
    <row r="103" spans="1:10" x14ac:dyDescent="0.25">
      <c r="E103" s="5" t="str">
        <f>Data!D26</f>
        <v>WinterTP1-3</v>
      </c>
      <c r="F103" s="181">
        <v>18</v>
      </c>
      <c r="G103" s="52">
        <f t="shared" si="23"/>
        <v>191.61111111111117</v>
      </c>
    </row>
    <row r="104" spans="1:10" x14ac:dyDescent="0.25">
      <c r="E104" s="5" t="str">
        <f>Data!D27</f>
        <v>WinterTP1-3</v>
      </c>
      <c r="F104" s="181">
        <v>19</v>
      </c>
      <c r="G104" s="52">
        <f t="shared" si="23"/>
        <v>215.13888888888894</v>
      </c>
    </row>
    <row r="105" spans="1:10" x14ac:dyDescent="0.25">
      <c r="E105" s="5" t="str">
        <f>Data!D28</f>
        <v>WinterTP1-3</v>
      </c>
      <c r="F105" s="181">
        <v>20</v>
      </c>
      <c r="G105" s="52">
        <f t="shared" si="23"/>
        <v>173.63888888888894</v>
      </c>
    </row>
    <row r="106" spans="1:10" x14ac:dyDescent="0.25">
      <c r="E106" s="5" t="str">
        <f>Data!D29</f>
        <v>WinterTP1-3</v>
      </c>
      <c r="F106" s="181">
        <v>21</v>
      </c>
      <c r="G106" s="52">
        <f t="shared" si="23"/>
        <v>134.58333333333331</v>
      </c>
    </row>
    <row r="107" spans="1:10" x14ac:dyDescent="0.25">
      <c r="E107" s="5" t="str">
        <f>Data!D30</f>
        <v>WinterTP1-3</v>
      </c>
      <c r="F107" s="181">
        <v>22</v>
      </c>
      <c r="G107" s="52">
        <f t="shared" si="23"/>
        <v>222.19444444444451</v>
      </c>
    </row>
    <row r="108" spans="1:10" x14ac:dyDescent="0.25">
      <c r="E108" s="5" t="str">
        <f>Data!D31</f>
        <v>WinterTP1-3</v>
      </c>
      <c r="F108" s="181">
        <v>23</v>
      </c>
      <c r="G108" s="52">
        <f t="shared" si="23"/>
        <v>179.83333333333334</v>
      </c>
    </row>
    <row r="109" spans="1:10" x14ac:dyDescent="0.25">
      <c r="E109" s="5" t="str">
        <f>Data!D32</f>
        <v>WinterTP1-3</v>
      </c>
      <c r="F109" s="181">
        <v>24</v>
      </c>
      <c r="G109" s="52">
        <f t="shared" si="23"/>
        <v>149.22222222222223</v>
      </c>
    </row>
    <row r="110" spans="1:10" x14ac:dyDescent="0.25">
      <c r="F110" s="181"/>
      <c r="G110" s="52"/>
    </row>
    <row r="111" spans="1:10" x14ac:dyDescent="0.25">
      <c r="A111" s="4" t="s">
        <v>105</v>
      </c>
      <c r="B111" s="4" t="s">
        <v>107</v>
      </c>
    </row>
    <row r="112" spans="1:10" x14ac:dyDescent="0.25">
      <c r="A112" s="4"/>
      <c r="C112" s="5" t="s">
        <v>102</v>
      </c>
    </row>
    <row r="113" spans="1:3" x14ac:dyDescent="0.25">
      <c r="A113" s="4"/>
      <c r="C113" s="5" t="s">
        <v>124</v>
      </c>
    </row>
    <row r="114" spans="1:3" x14ac:dyDescent="0.25">
      <c r="A114" s="4"/>
      <c r="C114" s="5" t="s">
        <v>109</v>
      </c>
    </row>
    <row r="115" spans="1:3" x14ac:dyDescent="0.25">
      <c r="A115" s="4"/>
      <c r="C115" s="5" t="s">
        <v>125</v>
      </c>
    </row>
    <row r="119" spans="1:3" x14ac:dyDescent="0.25">
      <c r="A119" s="4"/>
    </row>
  </sheetData>
  <mergeCells count="14">
    <mergeCell ref="D25:O25"/>
    <mergeCell ref="B10:N10"/>
    <mergeCell ref="D12:F12"/>
    <mergeCell ref="G12:I12"/>
    <mergeCell ref="J12:L12"/>
    <mergeCell ref="M12:O12"/>
    <mergeCell ref="B84:J84"/>
    <mergeCell ref="B49:N49"/>
    <mergeCell ref="B62:N62"/>
    <mergeCell ref="B36:N36"/>
    <mergeCell ref="C38:E38"/>
    <mergeCell ref="F38:H38"/>
    <mergeCell ref="I38:K38"/>
    <mergeCell ref="L38:N38"/>
  </mergeCells>
  <phoneticPr fontId="1" type="noConversion"/>
  <pageMargins left="0.27" right="0.75" top="0.57999999999999996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9"/>
  <sheetViews>
    <sheetView topLeftCell="A33" workbookViewId="0">
      <selection activeCell="N33" sqref="N33"/>
    </sheetView>
  </sheetViews>
  <sheetFormatPr defaultRowHeight="15" x14ac:dyDescent="0.25"/>
  <cols>
    <col min="1" max="1" width="11.7109375" style="5" customWidth="1"/>
    <col min="2" max="2" width="11.140625" style="5" customWidth="1"/>
    <col min="3" max="3" width="11.28515625" style="5" customWidth="1"/>
    <col min="4" max="4" width="11.140625" style="5" customWidth="1"/>
    <col min="5" max="5" width="10.28515625" style="5" customWidth="1"/>
    <col min="6" max="6" width="12.140625" style="5" customWidth="1"/>
    <col min="7" max="7" width="10.5703125" style="5" customWidth="1"/>
    <col min="8" max="8" width="10.85546875" style="5" customWidth="1"/>
    <col min="9" max="9" width="10.7109375" style="5" customWidth="1"/>
    <col min="10" max="11" width="11" style="5" customWidth="1"/>
    <col min="12" max="12" width="11.7109375" style="5" customWidth="1"/>
    <col min="13" max="13" width="11" style="5" customWidth="1"/>
    <col min="14" max="14" width="12.42578125" style="5" customWidth="1"/>
    <col min="15" max="15" width="9.140625" style="5"/>
    <col min="16" max="16" width="10.28515625" style="5" customWidth="1"/>
    <col min="17" max="18" width="9.140625" style="5"/>
    <col min="19" max="19" width="10.85546875" style="5" customWidth="1"/>
    <col min="20" max="20" width="9.140625" style="5"/>
    <col min="21" max="32" width="9.5703125" style="5" bestFit="1" customWidth="1"/>
    <col min="33" max="16384" width="9.140625" style="5"/>
  </cols>
  <sheetData>
    <row r="1" spans="1:25" ht="15.75" x14ac:dyDescent="0.25">
      <c r="A1" s="1" t="s">
        <v>117</v>
      </c>
      <c r="J1" s="4" t="s">
        <v>73</v>
      </c>
    </row>
    <row r="2" spans="1:25" ht="18" x14ac:dyDescent="0.35">
      <c r="A2" s="4" t="s">
        <v>56</v>
      </c>
      <c r="J2" s="4" t="s">
        <v>141</v>
      </c>
    </row>
    <row r="3" spans="1:25" x14ac:dyDescent="0.25">
      <c r="A3" s="4"/>
      <c r="J3" s="4" t="s">
        <v>142</v>
      </c>
    </row>
    <row r="4" spans="1:25" x14ac:dyDescent="0.25">
      <c r="A4" s="4" t="s">
        <v>65</v>
      </c>
      <c r="B4" s="6">
        <v>2</v>
      </c>
      <c r="J4" s="4" t="s">
        <v>74</v>
      </c>
    </row>
    <row r="5" spans="1:25" x14ac:dyDescent="0.25">
      <c r="A5" s="4" t="s">
        <v>57</v>
      </c>
      <c r="B5" s="218"/>
      <c r="C5" s="8"/>
      <c r="J5" s="4" t="s">
        <v>143</v>
      </c>
    </row>
    <row r="6" spans="1:25" x14ac:dyDescent="0.25">
      <c r="A6" s="4" t="s">
        <v>5</v>
      </c>
      <c r="B6" s="219"/>
      <c r="C6" s="235" t="s">
        <v>180</v>
      </c>
      <c r="J6" s="4" t="s">
        <v>89</v>
      </c>
    </row>
    <row r="7" spans="1:25" ht="17.25" x14ac:dyDescent="0.25">
      <c r="A7" s="4" t="s">
        <v>58</v>
      </c>
      <c r="B7" s="4" t="s">
        <v>144</v>
      </c>
      <c r="J7" s="4" t="s">
        <v>90</v>
      </c>
    </row>
    <row r="8" spans="1:25" x14ac:dyDescent="0.25">
      <c r="B8" s="4" t="s">
        <v>22</v>
      </c>
    </row>
    <row r="9" spans="1:25" x14ac:dyDescent="0.2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 spans="1:25" x14ac:dyDescent="0.25">
      <c r="A10" s="4" t="s">
        <v>24</v>
      </c>
      <c r="B10" s="286" t="s">
        <v>46</v>
      </c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6"/>
      <c r="N10" s="286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spans="1:25" ht="15.75" thickBot="1" x14ac:dyDescent="0.3">
      <c r="A11" s="4"/>
      <c r="B11" s="226"/>
      <c r="C11" s="226"/>
      <c r="D11" s="226"/>
      <c r="E11" s="226"/>
      <c r="F11" s="226"/>
      <c r="G11" s="226"/>
      <c r="H11" s="226"/>
      <c r="I11" s="226"/>
      <c r="J11" s="226"/>
      <c r="K11" s="226"/>
      <c r="L11" s="226"/>
      <c r="M11" s="226"/>
      <c r="N11" s="226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 spans="1:25" ht="15.75" thickBot="1" x14ac:dyDescent="0.3">
      <c r="B12" s="21"/>
      <c r="C12" s="222"/>
      <c r="D12" s="276" t="s">
        <v>42</v>
      </c>
      <c r="E12" s="269"/>
      <c r="F12" s="269"/>
      <c r="G12" s="269" t="s">
        <v>21</v>
      </c>
      <c r="H12" s="269"/>
      <c r="I12" s="269"/>
      <c r="J12" s="269" t="s">
        <v>21</v>
      </c>
      <c r="K12" s="269"/>
      <c r="L12" s="269"/>
      <c r="M12" s="270" t="s">
        <v>21</v>
      </c>
      <c r="N12" s="271"/>
      <c r="O12" s="272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5" x14ac:dyDescent="0.25">
      <c r="B13" s="21"/>
      <c r="C13" s="45" t="s">
        <v>13</v>
      </c>
      <c r="D13" s="46">
        <v>0</v>
      </c>
      <c r="E13" s="47">
        <v>0</v>
      </c>
      <c r="F13" s="48">
        <v>0</v>
      </c>
      <c r="G13" s="20">
        <v>25</v>
      </c>
      <c r="H13" s="20">
        <f t="shared" ref="H13:H20" si="0">G13</f>
        <v>25</v>
      </c>
      <c r="I13" s="20">
        <f t="shared" ref="I13:I20" si="1">G13</f>
        <v>25</v>
      </c>
      <c r="J13" s="49">
        <v>33</v>
      </c>
      <c r="K13" s="20">
        <f t="shared" ref="K13:K20" si="2">J13</f>
        <v>33</v>
      </c>
      <c r="L13" s="50">
        <f t="shared" ref="L13:L20" si="3">J13</f>
        <v>33</v>
      </c>
      <c r="M13" s="20">
        <v>41</v>
      </c>
      <c r="N13" s="20">
        <f t="shared" ref="N13:N20" si="4">M13</f>
        <v>41</v>
      </c>
      <c r="O13" s="51">
        <f t="shared" ref="O13:O20" si="5">M13</f>
        <v>41</v>
      </c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25" x14ac:dyDescent="0.25">
      <c r="B14" s="21"/>
      <c r="C14" s="55" t="s">
        <v>14</v>
      </c>
      <c r="D14" s="56">
        <v>75</v>
      </c>
      <c r="E14" s="57">
        <v>75</v>
      </c>
      <c r="F14" s="58">
        <v>75</v>
      </c>
      <c r="G14" s="35">
        <v>26</v>
      </c>
      <c r="H14" s="35">
        <f t="shared" si="0"/>
        <v>26</v>
      </c>
      <c r="I14" s="35">
        <f t="shared" si="1"/>
        <v>26</v>
      </c>
      <c r="J14" s="59">
        <v>34</v>
      </c>
      <c r="K14" s="35">
        <f t="shared" si="2"/>
        <v>34</v>
      </c>
      <c r="L14" s="60">
        <f t="shared" si="3"/>
        <v>34</v>
      </c>
      <c r="M14" s="35">
        <v>42</v>
      </c>
      <c r="N14" s="35">
        <f t="shared" si="4"/>
        <v>42</v>
      </c>
      <c r="O14" s="61">
        <f t="shared" si="5"/>
        <v>42</v>
      </c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 spans="1:25" x14ac:dyDescent="0.25">
      <c r="B15" s="21"/>
      <c r="C15" s="62" t="s">
        <v>15</v>
      </c>
      <c r="D15" s="63">
        <v>150</v>
      </c>
      <c r="E15" s="52">
        <v>150</v>
      </c>
      <c r="F15" s="53">
        <v>150</v>
      </c>
      <c r="G15" s="18">
        <v>27</v>
      </c>
      <c r="H15" s="18">
        <f t="shared" si="0"/>
        <v>27</v>
      </c>
      <c r="I15" s="18">
        <f t="shared" si="1"/>
        <v>27</v>
      </c>
      <c r="J15" s="29">
        <v>35</v>
      </c>
      <c r="K15" s="18">
        <f t="shared" si="2"/>
        <v>35</v>
      </c>
      <c r="L15" s="64">
        <f t="shared" si="3"/>
        <v>35</v>
      </c>
      <c r="M15" s="18">
        <v>43</v>
      </c>
      <c r="N15" s="18">
        <f t="shared" si="4"/>
        <v>43</v>
      </c>
      <c r="O15" s="65">
        <f t="shared" si="5"/>
        <v>43</v>
      </c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 spans="1:25" x14ac:dyDescent="0.25">
      <c r="B16" s="21"/>
      <c r="C16" s="55" t="s">
        <v>16</v>
      </c>
      <c r="D16" s="56">
        <v>225</v>
      </c>
      <c r="E16" s="57">
        <v>225</v>
      </c>
      <c r="F16" s="58">
        <v>225</v>
      </c>
      <c r="G16" s="35">
        <v>28</v>
      </c>
      <c r="H16" s="35">
        <f t="shared" si="0"/>
        <v>28</v>
      </c>
      <c r="I16" s="35">
        <f t="shared" si="1"/>
        <v>28</v>
      </c>
      <c r="J16" s="59">
        <v>36</v>
      </c>
      <c r="K16" s="35">
        <f t="shared" si="2"/>
        <v>36</v>
      </c>
      <c r="L16" s="60">
        <f t="shared" si="3"/>
        <v>36</v>
      </c>
      <c r="M16" s="35">
        <v>44</v>
      </c>
      <c r="N16" s="35">
        <f t="shared" si="4"/>
        <v>44</v>
      </c>
      <c r="O16" s="61">
        <f t="shared" si="5"/>
        <v>44</v>
      </c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 spans="1:25" x14ac:dyDescent="0.25">
      <c r="B17" s="21"/>
      <c r="C17" s="62" t="s">
        <v>17</v>
      </c>
      <c r="D17" s="63">
        <v>300</v>
      </c>
      <c r="E17" s="52">
        <v>300</v>
      </c>
      <c r="F17" s="53">
        <v>300</v>
      </c>
      <c r="G17" s="18">
        <v>29</v>
      </c>
      <c r="H17" s="18">
        <f t="shared" si="0"/>
        <v>29</v>
      </c>
      <c r="I17" s="18">
        <f t="shared" si="1"/>
        <v>29</v>
      </c>
      <c r="J17" s="29">
        <v>37</v>
      </c>
      <c r="K17" s="18">
        <f t="shared" si="2"/>
        <v>37</v>
      </c>
      <c r="L17" s="64">
        <f t="shared" si="3"/>
        <v>37</v>
      </c>
      <c r="M17" s="18">
        <v>45</v>
      </c>
      <c r="N17" s="18">
        <f t="shared" si="4"/>
        <v>45</v>
      </c>
      <c r="O17" s="65">
        <f t="shared" si="5"/>
        <v>45</v>
      </c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x14ac:dyDescent="0.25">
      <c r="B18" s="21"/>
      <c r="C18" s="55" t="s">
        <v>18</v>
      </c>
      <c r="D18" s="66"/>
      <c r="E18" s="67"/>
      <c r="F18" s="68"/>
      <c r="G18" s="35">
        <v>30</v>
      </c>
      <c r="H18" s="35">
        <f t="shared" si="0"/>
        <v>30</v>
      </c>
      <c r="I18" s="35">
        <f t="shared" si="1"/>
        <v>30</v>
      </c>
      <c r="J18" s="59">
        <v>38</v>
      </c>
      <c r="K18" s="35">
        <f t="shared" si="2"/>
        <v>38</v>
      </c>
      <c r="L18" s="60">
        <f t="shared" si="3"/>
        <v>38</v>
      </c>
      <c r="M18" s="35">
        <v>46</v>
      </c>
      <c r="N18" s="35">
        <f t="shared" si="4"/>
        <v>46</v>
      </c>
      <c r="O18" s="61">
        <f t="shared" si="5"/>
        <v>46</v>
      </c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x14ac:dyDescent="0.25">
      <c r="B19" s="21"/>
      <c r="C19" s="62" t="s">
        <v>19</v>
      </c>
      <c r="D19" s="69"/>
      <c r="E19" s="70"/>
      <c r="F19" s="71"/>
      <c r="G19" s="18">
        <v>31</v>
      </c>
      <c r="H19" s="18">
        <f t="shared" si="0"/>
        <v>31</v>
      </c>
      <c r="I19" s="18">
        <f t="shared" si="1"/>
        <v>31</v>
      </c>
      <c r="J19" s="29">
        <v>39</v>
      </c>
      <c r="K19" s="18">
        <f t="shared" si="2"/>
        <v>39</v>
      </c>
      <c r="L19" s="64">
        <f t="shared" si="3"/>
        <v>39</v>
      </c>
      <c r="M19" s="18">
        <v>47</v>
      </c>
      <c r="N19" s="18">
        <f t="shared" si="4"/>
        <v>47</v>
      </c>
      <c r="O19" s="65">
        <f t="shared" si="5"/>
        <v>47</v>
      </c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ht="15.75" thickBot="1" x14ac:dyDescent="0.3">
      <c r="B20" s="21"/>
      <c r="C20" s="72" t="s">
        <v>20</v>
      </c>
      <c r="D20" s="73"/>
      <c r="E20" s="74"/>
      <c r="F20" s="75"/>
      <c r="G20" s="22">
        <v>32</v>
      </c>
      <c r="H20" s="22">
        <f t="shared" si="0"/>
        <v>32</v>
      </c>
      <c r="I20" s="22">
        <f t="shared" si="1"/>
        <v>32</v>
      </c>
      <c r="J20" s="76">
        <v>40</v>
      </c>
      <c r="K20" s="22">
        <f t="shared" si="2"/>
        <v>40</v>
      </c>
      <c r="L20" s="77">
        <f t="shared" si="3"/>
        <v>40</v>
      </c>
      <c r="M20" s="22">
        <v>48</v>
      </c>
      <c r="N20" s="22">
        <f t="shared" si="4"/>
        <v>48</v>
      </c>
      <c r="O20" s="78">
        <f t="shared" si="5"/>
        <v>48</v>
      </c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 spans="1:25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25" x14ac:dyDescent="0.25">
      <c r="A22" s="4" t="s">
        <v>26</v>
      </c>
      <c r="B22" s="43" t="s">
        <v>114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25" x14ac:dyDescent="0.25">
      <c r="A23" s="4"/>
      <c r="B23" s="11" t="s">
        <v>27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ht="15.75" thickBot="1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21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25" ht="15.75" thickBot="1" x14ac:dyDescent="0.3">
      <c r="B25" s="21"/>
      <c r="C25" s="21"/>
      <c r="D25" s="273" t="s">
        <v>47</v>
      </c>
      <c r="E25" s="274"/>
      <c r="F25" s="274"/>
      <c r="G25" s="274"/>
      <c r="H25" s="274"/>
      <c r="I25" s="274"/>
      <c r="J25" s="274"/>
      <c r="K25" s="274"/>
      <c r="L25" s="274"/>
      <c r="M25" s="274"/>
      <c r="N25" s="274"/>
      <c r="O25" s="275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25" ht="15.75" thickBot="1" x14ac:dyDescent="0.3">
      <c r="B26" s="79"/>
      <c r="C26" s="21" t="s">
        <v>187</v>
      </c>
      <c r="D26" s="80">
        <v>1</v>
      </c>
      <c r="E26" s="16">
        <v>2</v>
      </c>
      <c r="F26" s="16">
        <v>3</v>
      </c>
      <c r="G26" s="81">
        <v>4</v>
      </c>
      <c r="H26" s="16">
        <v>5</v>
      </c>
      <c r="I26" s="82">
        <v>6</v>
      </c>
      <c r="J26" s="16">
        <v>7</v>
      </c>
      <c r="K26" s="16">
        <v>8</v>
      </c>
      <c r="L26" s="16">
        <v>9</v>
      </c>
      <c r="M26" s="81">
        <v>10</v>
      </c>
      <c r="N26" s="16">
        <v>11</v>
      </c>
      <c r="O26" s="83">
        <v>12</v>
      </c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 spans="1:25" x14ac:dyDescent="0.25">
      <c r="B27" s="21"/>
      <c r="C27" s="21">
        <v>22.9</v>
      </c>
      <c r="D27" s="147">
        <v>7.0499999999999993E-2</v>
      </c>
      <c r="E27" s="148">
        <v>7.0499999999999993E-2</v>
      </c>
      <c r="F27" s="148">
        <v>6.93E-2</v>
      </c>
      <c r="G27" s="149">
        <v>0.20419999999999999</v>
      </c>
      <c r="H27" s="148">
        <v>0.1951</v>
      </c>
      <c r="I27" s="33">
        <v>0.1988</v>
      </c>
      <c r="J27" s="148">
        <v>0.29070000000000001</v>
      </c>
      <c r="K27" s="148">
        <v>0.2787</v>
      </c>
      <c r="L27" s="148">
        <v>0.2782</v>
      </c>
      <c r="M27" s="149">
        <v>0.31259999999999999</v>
      </c>
      <c r="N27" s="148">
        <v>0.29720000000000002</v>
      </c>
      <c r="O27" s="27">
        <v>0.31830000000000003</v>
      </c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 spans="1:25" x14ac:dyDescent="0.25">
      <c r="B28" s="21"/>
      <c r="C28" s="21"/>
      <c r="D28" s="150">
        <v>0.1588</v>
      </c>
      <c r="E28" s="151">
        <v>0.15179999999999999</v>
      </c>
      <c r="F28" s="151">
        <v>0.1492</v>
      </c>
      <c r="G28" s="152">
        <v>0.2054</v>
      </c>
      <c r="H28" s="151">
        <v>0.20080000000000001</v>
      </c>
      <c r="I28" s="32">
        <v>0.2051</v>
      </c>
      <c r="J28" s="151">
        <v>0.25169999999999998</v>
      </c>
      <c r="K28" s="151">
        <v>0.2452</v>
      </c>
      <c r="L28" s="151">
        <v>0.24399999999999999</v>
      </c>
      <c r="M28" s="152">
        <v>0.30159999999999998</v>
      </c>
      <c r="N28" s="151">
        <v>0.28710000000000002</v>
      </c>
      <c r="O28" s="25">
        <v>0.3049</v>
      </c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 spans="1:25" x14ac:dyDescent="0.25">
      <c r="B29" s="21"/>
      <c r="C29" s="21"/>
      <c r="D29" s="153">
        <v>0.24979999999999999</v>
      </c>
      <c r="E29" s="154">
        <v>0.23469999999999999</v>
      </c>
      <c r="F29" s="154">
        <v>0.25740000000000002</v>
      </c>
      <c r="G29" s="155">
        <v>0.27239999999999998</v>
      </c>
      <c r="H29" s="154">
        <v>0.25230000000000002</v>
      </c>
      <c r="I29" s="156">
        <v>0.25290000000000001</v>
      </c>
      <c r="J29" s="154">
        <v>0.1958</v>
      </c>
      <c r="K29" s="154">
        <v>0.19600000000000001</v>
      </c>
      <c r="L29" s="154">
        <v>0.19650000000000001</v>
      </c>
      <c r="M29" s="155">
        <v>0.25009999999999999</v>
      </c>
      <c r="N29" s="154">
        <v>0.23860000000000001</v>
      </c>
      <c r="O29" s="157">
        <v>0.2467</v>
      </c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 spans="1:25" x14ac:dyDescent="0.25">
      <c r="B30" s="21"/>
      <c r="C30" s="21"/>
      <c r="D30" s="150">
        <v>0.34820000000000001</v>
      </c>
      <c r="E30" s="151">
        <v>0.33129999999999998</v>
      </c>
      <c r="F30" s="151">
        <v>0.33129999999999998</v>
      </c>
      <c r="G30" s="152">
        <v>0.26040000000000002</v>
      </c>
      <c r="H30" s="151">
        <v>0.2424</v>
      </c>
      <c r="I30" s="32">
        <v>0.2455</v>
      </c>
      <c r="J30" s="151">
        <v>0.2742</v>
      </c>
      <c r="K30" s="151">
        <v>0.26519999999999999</v>
      </c>
      <c r="L30" s="151">
        <v>0.2697</v>
      </c>
      <c r="M30" s="152">
        <v>0.24249999999999999</v>
      </c>
      <c r="N30" s="151">
        <v>0.23369999999999999</v>
      </c>
      <c r="O30" s="25">
        <v>0.24160000000000001</v>
      </c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 spans="1:25" x14ac:dyDescent="0.25">
      <c r="B31" s="21"/>
      <c r="C31" s="21"/>
      <c r="D31" s="153">
        <v>0.4385</v>
      </c>
      <c r="E31" s="154">
        <v>0.4052</v>
      </c>
      <c r="F31" s="154">
        <v>0.41160000000000002</v>
      </c>
      <c r="G31" s="155">
        <v>0.31309999999999999</v>
      </c>
      <c r="H31" s="154">
        <v>0.29260000000000003</v>
      </c>
      <c r="I31" s="156">
        <v>0.29320000000000002</v>
      </c>
      <c r="J31" s="154">
        <v>0.2407</v>
      </c>
      <c r="K31" s="154">
        <v>0.23200000000000001</v>
      </c>
      <c r="L31" s="154">
        <v>0.2361</v>
      </c>
      <c r="M31" s="155">
        <v>0.23860000000000001</v>
      </c>
      <c r="N31" s="154">
        <v>0.2296</v>
      </c>
      <c r="O31" s="157">
        <v>0.24360000000000001</v>
      </c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 spans="1:25" x14ac:dyDescent="0.25">
      <c r="A32" s="4"/>
      <c r="B32" s="21"/>
      <c r="C32" s="21"/>
      <c r="D32" s="150">
        <v>6.8699999999999997E-2</v>
      </c>
      <c r="E32" s="151">
        <v>6.83E-2</v>
      </c>
      <c r="F32" s="151">
        <v>7.0699999999999999E-2</v>
      </c>
      <c r="G32" s="152">
        <v>0.29799999999999999</v>
      </c>
      <c r="H32" s="151">
        <v>0.2888</v>
      </c>
      <c r="I32" s="32">
        <v>0.27479999999999999</v>
      </c>
      <c r="J32" s="151">
        <v>0.22509999999999999</v>
      </c>
      <c r="K32" s="151">
        <v>0.20760000000000001</v>
      </c>
      <c r="L32" s="151">
        <v>0.20680000000000001</v>
      </c>
      <c r="M32" s="152">
        <v>0.2392</v>
      </c>
      <c r="N32" s="151">
        <v>0.245</v>
      </c>
      <c r="O32" s="25">
        <v>0.251</v>
      </c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 spans="1:25" x14ac:dyDescent="0.25">
      <c r="A33" s="93"/>
      <c r="B33" s="21"/>
      <c r="C33" s="21"/>
      <c r="D33" s="153">
        <v>6.9000000000000006E-2</v>
      </c>
      <c r="E33" s="154">
        <v>6.8599999999999994E-2</v>
      </c>
      <c r="F33" s="154">
        <v>6.8599999999999994E-2</v>
      </c>
      <c r="G33" s="155">
        <v>0.27189999999999998</v>
      </c>
      <c r="H33" s="154">
        <v>0.24790000000000001</v>
      </c>
      <c r="I33" s="156">
        <v>0.2412</v>
      </c>
      <c r="J33" s="154">
        <v>0.26879999999999998</v>
      </c>
      <c r="K33" s="154">
        <v>0.24610000000000001</v>
      </c>
      <c r="L33" s="154">
        <v>0.25090000000000001</v>
      </c>
      <c r="M33" s="155">
        <v>0.2954</v>
      </c>
      <c r="N33" s="154"/>
      <c r="O33" s="157">
        <v>0.30349999999999999</v>
      </c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 spans="1:25" ht="15.75" thickBot="1" x14ac:dyDescent="0.3">
      <c r="A34" s="93"/>
      <c r="B34" s="21"/>
      <c r="C34" s="21"/>
      <c r="D34" s="158">
        <v>7.0499999999999993E-2</v>
      </c>
      <c r="E34" s="159">
        <v>6.9599999999999995E-2</v>
      </c>
      <c r="F34" s="159">
        <v>6.4299999999999996E-2</v>
      </c>
      <c r="G34" s="160">
        <v>0.40189999999999998</v>
      </c>
      <c r="H34" s="159">
        <v>0.37359999999999999</v>
      </c>
      <c r="I34" s="161">
        <v>0.36630000000000001</v>
      </c>
      <c r="J34" s="159">
        <v>0.27239999999999998</v>
      </c>
      <c r="K34" s="159">
        <v>0.24740000000000001</v>
      </c>
      <c r="L34" s="159">
        <v>0.2747</v>
      </c>
      <c r="M34" s="160">
        <v>0.4007</v>
      </c>
      <c r="N34" s="159">
        <v>0.38569999999999999</v>
      </c>
      <c r="O34" s="162">
        <v>0.4002</v>
      </c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 spans="1:25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 spans="1:25" x14ac:dyDescent="0.25">
      <c r="A36" s="4" t="s">
        <v>28</v>
      </c>
      <c r="B36" s="280" t="s">
        <v>43</v>
      </c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0"/>
      <c r="N36" s="280"/>
    </row>
    <row r="37" spans="1:25" x14ac:dyDescent="0.25">
      <c r="A37" s="4"/>
      <c r="B37" s="226"/>
      <c r="C37" s="226"/>
      <c r="D37" s="226"/>
      <c r="E37" s="226"/>
      <c r="F37" s="226"/>
      <c r="G37" s="226"/>
      <c r="H37" s="226"/>
      <c r="I37" s="226"/>
      <c r="J37" s="226"/>
      <c r="K37" s="226"/>
      <c r="L37" s="226"/>
      <c r="M37" s="226"/>
      <c r="N37" s="226"/>
    </row>
    <row r="38" spans="1:25" x14ac:dyDescent="0.25">
      <c r="A38" s="40"/>
      <c r="B38" s="102"/>
      <c r="C38" s="277" t="s">
        <v>29</v>
      </c>
      <c r="D38" s="278"/>
      <c r="E38" s="279"/>
      <c r="F38" s="277" t="s">
        <v>30</v>
      </c>
      <c r="G38" s="278"/>
      <c r="H38" s="279"/>
      <c r="I38" s="277" t="s">
        <v>31</v>
      </c>
      <c r="J38" s="278"/>
      <c r="K38" s="279"/>
      <c r="L38" s="277" t="s">
        <v>32</v>
      </c>
      <c r="M38" s="278"/>
      <c r="N38" s="279"/>
    </row>
    <row r="39" spans="1:25" x14ac:dyDescent="0.25">
      <c r="A39" s="40"/>
      <c r="B39" s="102"/>
      <c r="C39" s="120" t="s">
        <v>3</v>
      </c>
      <c r="D39" s="121" t="s">
        <v>4</v>
      </c>
      <c r="E39" s="225" t="s">
        <v>7</v>
      </c>
      <c r="F39" s="223" t="s">
        <v>21</v>
      </c>
      <c r="G39" s="224" t="s">
        <v>4</v>
      </c>
      <c r="H39" s="225" t="s">
        <v>7</v>
      </c>
      <c r="I39" s="223" t="s">
        <v>21</v>
      </c>
      <c r="J39" s="224" t="s">
        <v>4</v>
      </c>
      <c r="K39" s="225" t="s">
        <v>7</v>
      </c>
      <c r="L39" s="223" t="s">
        <v>21</v>
      </c>
      <c r="M39" s="224" t="s">
        <v>4</v>
      </c>
      <c r="N39" s="225" t="s">
        <v>7</v>
      </c>
    </row>
    <row r="40" spans="1:25" x14ac:dyDescent="0.25">
      <c r="A40" s="40"/>
      <c r="B40" s="19"/>
      <c r="C40" s="125">
        <v>0</v>
      </c>
      <c r="D40" s="143">
        <f>AVERAGE(D27:F27)</f>
        <v>7.0099999999999996E-2</v>
      </c>
      <c r="E40" s="144">
        <f>STDEV(D27:F27)</f>
        <v>6.9282032302754679E-4</v>
      </c>
      <c r="F40" s="228">
        <f t="shared" ref="F40:F47" si="6">G13</f>
        <v>25</v>
      </c>
      <c r="G40" s="143">
        <f t="shared" ref="G40:G47" si="7">AVERAGE(G27:I27)</f>
        <v>0.19936666666666666</v>
      </c>
      <c r="H40" s="144">
        <f t="shared" ref="H40:H47" si="8">STDEV(G27:I27)</f>
        <v>4.5763886781318422E-3</v>
      </c>
      <c r="I40" s="228">
        <f t="shared" ref="I40:I47" si="9">J13</f>
        <v>33</v>
      </c>
      <c r="J40" s="143">
        <f t="shared" ref="J40:J47" si="10">AVERAGE(J27:L27)</f>
        <v>0.28253333333333336</v>
      </c>
      <c r="K40" s="144">
        <f t="shared" ref="K40:K47" si="11">STDEV(J27:L27)</f>
        <v>7.0769579151873886E-3</v>
      </c>
      <c r="L40" s="228">
        <f t="shared" ref="L40:L47" si="12">M13</f>
        <v>41</v>
      </c>
      <c r="M40" s="143">
        <f t="shared" ref="M40:M47" si="13">AVERAGE(M27:O27)</f>
        <v>0.30936666666666668</v>
      </c>
      <c r="N40" s="144">
        <f t="shared" ref="N40:N47" si="14">STDEV(M27:O27)</f>
        <v>1.0915279810125496E-2</v>
      </c>
    </row>
    <row r="41" spans="1:25" x14ac:dyDescent="0.25">
      <c r="A41" s="40"/>
      <c r="B41" s="19"/>
      <c r="C41" s="125">
        <v>75</v>
      </c>
      <c r="D41" s="143">
        <f>AVERAGE(D28:F28)</f>
        <v>0.15326666666666666</v>
      </c>
      <c r="E41" s="144">
        <f>STDEV(D28:F28)</f>
        <v>4.9652123150307811E-3</v>
      </c>
      <c r="F41" s="228">
        <f t="shared" si="6"/>
        <v>26</v>
      </c>
      <c r="G41" s="143">
        <f t="shared" si="7"/>
        <v>0.20376666666666665</v>
      </c>
      <c r="H41" s="144">
        <f t="shared" si="8"/>
        <v>2.5735837529276794E-3</v>
      </c>
      <c r="I41" s="228">
        <f t="shared" si="9"/>
        <v>34</v>
      </c>
      <c r="J41" s="143">
        <f t="shared" si="10"/>
        <v>0.24696666666666667</v>
      </c>
      <c r="K41" s="144">
        <f t="shared" si="11"/>
        <v>4.1428653530296211E-3</v>
      </c>
      <c r="L41" s="228">
        <f t="shared" si="12"/>
        <v>42</v>
      </c>
      <c r="M41" s="143">
        <f t="shared" si="13"/>
        <v>0.29786666666666667</v>
      </c>
      <c r="N41" s="144">
        <f t="shared" si="14"/>
        <v>9.4690724642560991E-3</v>
      </c>
    </row>
    <row r="42" spans="1:25" x14ac:dyDescent="0.25">
      <c r="A42" s="40"/>
      <c r="B42" s="19"/>
      <c r="C42" s="125">
        <v>150</v>
      </c>
      <c r="D42" s="143">
        <f>AVERAGE(D29:F29)</f>
        <v>0.24729999999999999</v>
      </c>
      <c r="E42" s="144">
        <f>STDEV(D29:F29)</f>
        <v>1.1554652742510278E-2</v>
      </c>
      <c r="F42" s="228">
        <f t="shared" si="6"/>
        <v>27</v>
      </c>
      <c r="G42" s="143">
        <f t="shared" si="7"/>
        <v>0.25919999999999999</v>
      </c>
      <c r="H42" s="144">
        <f t="shared" si="8"/>
        <v>1.1435471131527526E-2</v>
      </c>
      <c r="I42" s="228">
        <f t="shared" si="9"/>
        <v>35</v>
      </c>
      <c r="J42" s="143">
        <f t="shared" si="10"/>
        <v>0.19610000000000002</v>
      </c>
      <c r="K42" s="144">
        <f t="shared" si="11"/>
        <v>3.6055512754640153E-4</v>
      </c>
      <c r="L42" s="228">
        <f t="shared" si="12"/>
        <v>43</v>
      </c>
      <c r="M42" s="143">
        <f t="shared" si="13"/>
        <v>0.24513333333333334</v>
      </c>
      <c r="N42" s="144">
        <f t="shared" si="14"/>
        <v>5.9079043097644401E-3</v>
      </c>
    </row>
    <row r="43" spans="1:25" x14ac:dyDescent="0.25">
      <c r="A43" s="40"/>
      <c r="B43" s="19"/>
      <c r="C43" s="125">
        <v>225</v>
      </c>
      <c r="D43" s="143">
        <f>AVERAGE(D30:F30)</f>
        <v>0.33693333333333331</v>
      </c>
      <c r="E43" s="144">
        <f>STDEV(D30:F30)</f>
        <v>9.7572195493046895E-3</v>
      </c>
      <c r="F43" s="228">
        <f t="shared" si="6"/>
        <v>28</v>
      </c>
      <c r="G43" s="143">
        <f t="shared" si="7"/>
        <v>0.24943333333333331</v>
      </c>
      <c r="H43" s="144">
        <f t="shared" si="8"/>
        <v>9.6230625755698764E-3</v>
      </c>
      <c r="I43" s="228">
        <f t="shared" si="9"/>
        <v>36</v>
      </c>
      <c r="J43" s="143">
        <f t="shared" si="10"/>
        <v>0.2697</v>
      </c>
      <c r="K43" s="144">
        <f t="shared" si="11"/>
        <v>4.500000000000004E-3</v>
      </c>
      <c r="L43" s="228">
        <f t="shared" si="12"/>
        <v>44</v>
      </c>
      <c r="M43" s="143">
        <f t="shared" si="13"/>
        <v>0.23926666666666666</v>
      </c>
      <c r="N43" s="144">
        <f t="shared" si="14"/>
        <v>4.8418316093533633E-3</v>
      </c>
    </row>
    <row r="44" spans="1:25" x14ac:dyDescent="0.25">
      <c r="A44" s="40"/>
      <c r="B44" s="19"/>
      <c r="C44" s="125">
        <v>300</v>
      </c>
      <c r="D44" s="143">
        <f>AVERAGE(D31:F31)</f>
        <v>0.41843333333333338</v>
      </c>
      <c r="E44" s="144">
        <f>STDEV(D31:F31)</f>
        <v>1.7670408408787079E-2</v>
      </c>
      <c r="F44" s="228">
        <f t="shared" si="6"/>
        <v>29</v>
      </c>
      <c r="G44" s="143">
        <f t="shared" si="7"/>
        <v>0.29963333333333336</v>
      </c>
      <c r="H44" s="144">
        <f t="shared" si="8"/>
        <v>1.1666333328571274E-2</v>
      </c>
      <c r="I44" s="228">
        <f t="shared" si="9"/>
        <v>37</v>
      </c>
      <c r="J44" s="143">
        <f t="shared" si="10"/>
        <v>0.23626666666666665</v>
      </c>
      <c r="K44" s="144">
        <f t="shared" si="11"/>
        <v>4.3523939772650714E-3</v>
      </c>
      <c r="L44" s="228">
        <f t="shared" si="12"/>
        <v>45</v>
      </c>
      <c r="M44" s="143">
        <f t="shared" si="13"/>
        <v>0.23726666666666665</v>
      </c>
      <c r="N44" s="144">
        <f t="shared" si="14"/>
        <v>7.0945988845975937E-3</v>
      </c>
    </row>
    <row r="45" spans="1:25" x14ac:dyDescent="0.25">
      <c r="A45" s="40"/>
      <c r="B45" s="19"/>
      <c r="C45" s="129"/>
      <c r="D45" s="126"/>
      <c r="E45" s="127"/>
      <c r="F45" s="228">
        <f t="shared" si="6"/>
        <v>30</v>
      </c>
      <c r="G45" s="143">
        <f t="shared" si="7"/>
        <v>0.28719999999999996</v>
      </c>
      <c r="H45" s="144">
        <f t="shared" si="8"/>
        <v>1.1682465493208187E-2</v>
      </c>
      <c r="I45" s="228">
        <f t="shared" si="9"/>
        <v>38</v>
      </c>
      <c r="J45" s="143">
        <f t="shared" si="10"/>
        <v>0.21316666666666664</v>
      </c>
      <c r="K45" s="144">
        <f t="shared" si="11"/>
        <v>1.0342307930695797E-2</v>
      </c>
      <c r="L45" s="228">
        <f t="shared" si="12"/>
        <v>46</v>
      </c>
      <c r="M45" s="143">
        <f t="shared" si="13"/>
        <v>0.24506666666666665</v>
      </c>
      <c r="N45" s="144">
        <f t="shared" si="14"/>
        <v>5.9002824791134674E-3</v>
      </c>
    </row>
    <row r="46" spans="1:25" x14ac:dyDescent="0.25">
      <c r="A46" s="40"/>
      <c r="B46" s="19"/>
      <c r="C46" s="129"/>
      <c r="D46" s="126"/>
      <c r="E46" s="127"/>
      <c r="F46" s="228">
        <f t="shared" si="6"/>
        <v>31</v>
      </c>
      <c r="G46" s="143">
        <f t="shared" si="7"/>
        <v>0.25366666666666665</v>
      </c>
      <c r="H46" s="144">
        <f t="shared" si="8"/>
        <v>1.6141974269999713E-2</v>
      </c>
      <c r="I46" s="228">
        <f t="shared" si="9"/>
        <v>39</v>
      </c>
      <c r="J46" s="143">
        <f t="shared" si="10"/>
        <v>0.2552666666666667</v>
      </c>
      <c r="K46" s="144">
        <f t="shared" si="11"/>
        <v>1.1963416457406008E-2</v>
      </c>
      <c r="L46" s="228">
        <f t="shared" si="12"/>
        <v>47</v>
      </c>
      <c r="M46" s="143">
        <f t="shared" si="13"/>
        <v>0.29944999999999999</v>
      </c>
      <c r="N46" s="144">
        <f t="shared" si="14"/>
        <v>5.7275649276110323E-3</v>
      </c>
    </row>
    <row r="47" spans="1:25" x14ac:dyDescent="0.25">
      <c r="A47" s="40"/>
      <c r="B47" s="19"/>
      <c r="C47" s="130"/>
      <c r="D47" s="131"/>
      <c r="E47" s="132"/>
      <c r="F47" s="133">
        <f t="shared" si="6"/>
        <v>32</v>
      </c>
      <c r="G47" s="145">
        <f t="shared" si="7"/>
        <v>0.38059999999999999</v>
      </c>
      <c r="H47" s="146">
        <f t="shared" si="8"/>
        <v>1.880398893852045E-2</v>
      </c>
      <c r="I47" s="133">
        <f t="shared" si="9"/>
        <v>40</v>
      </c>
      <c r="J47" s="145">
        <f t="shared" si="10"/>
        <v>0.26483333333333331</v>
      </c>
      <c r="K47" s="146">
        <f t="shared" si="11"/>
        <v>1.514144422878257E-2</v>
      </c>
      <c r="L47" s="133">
        <f t="shared" si="12"/>
        <v>48</v>
      </c>
      <c r="M47" s="145">
        <f t="shared" si="13"/>
        <v>0.39553333333333329</v>
      </c>
      <c r="N47" s="146">
        <f t="shared" si="14"/>
        <v>8.5195852794213798E-3</v>
      </c>
    </row>
    <row r="48" spans="1:25" x14ac:dyDescent="0.25">
      <c r="A48" s="43"/>
      <c r="B48" s="1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52"/>
      <c r="N48" s="52"/>
    </row>
    <row r="49" spans="1:18" x14ac:dyDescent="0.25">
      <c r="A49" s="4" t="s">
        <v>33</v>
      </c>
      <c r="B49" s="280" t="s">
        <v>63</v>
      </c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0"/>
      <c r="N49" s="280"/>
    </row>
    <row r="50" spans="1:18" x14ac:dyDescent="0.25">
      <c r="A50" s="4"/>
      <c r="B50" s="12" t="s">
        <v>139</v>
      </c>
      <c r="C50" s="226"/>
      <c r="D50" s="226"/>
      <c r="E50" s="226"/>
      <c r="F50" s="226"/>
      <c r="G50" s="226"/>
      <c r="H50" s="226"/>
      <c r="I50" s="226"/>
      <c r="J50" s="226"/>
      <c r="K50" s="226"/>
      <c r="L50" s="226"/>
      <c r="M50" s="226"/>
      <c r="N50" s="226"/>
    </row>
    <row r="51" spans="1:18" x14ac:dyDescent="0.25">
      <c r="B51" s="102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40"/>
    </row>
    <row r="52" spans="1:18" x14ac:dyDescent="0.25">
      <c r="B52" s="19"/>
      <c r="C52" s="164" t="s">
        <v>1</v>
      </c>
      <c r="D52" s="165" t="s">
        <v>140</v>
      </c>
      <c r="E52" s="166"/>
      <c r="F52" s="164" t="s">
        <v>21</v>
      </c>
      <c r="G52" s="165" t="s">
        <v>140</v>
      </c>
      <c r="H52" s="166"/>
      <c r="I52" s="164" t="s">
        <v>21</v>
      </c>
      <c r="J52" s="165" t="s">
        <v>140</v>
      </c>
      <c r="K52" s="166"/>
      <c r="L52" s="164" t="s">
        <v>21</v>
      </c>
      <c r="M52" s="165" t="s">
        <v>140</v>
      </c>
      <c r="N52" s="166"/>
      <c r="O52" s="40"/>
    </row>
    <row r="53" spans="1:18" x14ac:dyDescent="0.25">
      <c r="B53" s="19"/>
      <c r="C53" s="125">
        <v>0</v>
      </c>
      <c r="D53" s="143">
        <f>(D40-$D$40)</f>
        <v>0</v>
      </c>
      <c r="E53" s="135"/>
      <c r="F53" s="228">
        <f>F40</f>
        <v>25</v>
      </c>
      <c r="G53" s="175">
        <f t="shared" ref="G53:G60" si="15">(G40-$D$40)</f>
        <v>0.12926666666666667</v>
      </c>
      <c r="H53" s="135"/>
      <c r="I53" s="228">
        <f>I40</f>
        <v>33</v>
      </c>
      <c r="J53" s="175">
        <f t="shared" ref="J53:J60" si="16">(J40-$D$40)</f>
        <v>0.21243333333333336</v>
      </c>
      <c r="K53" s="135"/>
      <c r="L53" s="228">
        <f>L40</f>
        <v>41</v>
      </c>
      <c r="M53" s="175">
        <f t="shared" ref="M53:M60" si="17">(M40-$D$40)</f>
        <v>0.23926666666666668</v>
      </c>
      <c r="N53" s="135"/>
      <c r="O53" s="40"/>
      <c r="P53" s="40"/>
      <c r="Q53" s="40"/>
    </row>
    <row r="54" spans="1:18" x14ac:dyDescent="0.25">
      <c r="B54" s="19"/>
      <c r="C54" s="125">
        <v>75</v>
      </c>
      <c r="D54" s="143">
        <f>(D41-$D$40)</f>
        <v>8.3166666666666667E-2</v>
      </c>
      <c r="E54" s="135"/>
      <c r="F54" s="228">
        <f t="shared" ref="F54:F60" si="18">F41</f>
        <v>26</v>
      </c>
      <c r="G54" s="143">
        <f t="shared" si="15"/>
        <v>0.13366666666666666</v>
      </c>
      <c r="H54" s="135"/>
      <c r="I54" s="228">
        <f t="shared" ref="I54:I60" si="19">I41</f>
        <v>34</v>
      </c>
      <c r="J54" s="143">
        <f t="shared" si="16"/>
        <v>0.17686666666666667</v>
      </c>
      <c r="K54" s="135"/>
      <c r="L54" s="228">
        <f t="shared" ref="L54:L60" si="20">L41</f>
        <v>42</v>
      </c>
      <c r="M54" s="143">
        <f t="shared" si="17"/>
        <v>0.22776666666666667</v>
      </c>
      <c r="N54" s="135"/>
      <c r="O54" s="40"/>
      <c r="P54" s="40"/>
      <c r="Q54" s="40"/>
    </row>
    <row r="55" spans="1:18" x14ac:dyDescent="0.25">
      <c r="B55" s="19"/>
      <c r="C55" s="125">
        <v>150</v>
      </c>
      <c r="D55" s="143">
        <f>(D42-$D$40)</f>
        <v>0.1772</v>
      </c>
      <c r="E55" s="135"/>
      <c r="F55" s="228">
        <f t="shared" si="18"/>
        <v>27</v>
      </c>
      <c r="G55" s="143">
        <f t="shared" si="15"/>
        <v>0.18909999999999999</v>
      </c>
      <c r="H55" s="135"/>
      <c r="I55" s="228">
        <f t="shared" si="19"/>
        <v>35</v>
      </c>
      <c r="J55" s="143">
        <f t="shared" si="16"/>
        <v>0.12600000000000003</v>
      </c>
      <c r="K55" s="135"/>
      <c r="L55" s="228">
        <f t="shared" si="20"/>
        <v>43</v>
      </c>
      <c r="M55" s="143">
        <f t="shared" si="17"/>
        <v>0.17503333333333335</v>
      </c>
      <c r="N55" s="135"/>
      <c r="O55" s="40"/>
      <c r="P55" s="40"/>
      <c r="Q55" s="40"/>
    </row>
    <row r="56" spans="1:18" x14ac:dyDescent="0.25">
      <c r="B56" s="19"/>
      <c r="C56" s="125">
        <v>225</v>
      </c>
      <c r="D56" s="143">
        <f>(D43-$D$40)</f>
        <v>0.26683333333333331</v>
      </c>
      <c r="E56" s="135"/>
      <c r="F56" s="228">
        <f t="shared" si="18"/>
        <v>28</v>
      </c>
      <c r="G56" s="143">
        <f t="shared" si="15"/>
        <v>0.17933333333333332</v>
      </c>
      <c r="H56" s="135"/>
      <c r="I56" s="228">
        <f t="shared" si="19"/>
        <v>36</v>
      </c>
      <c r="J56" s="143">
        <f t="shared" si="16"/>
        <v>0.1996</v>
      </c>
      <c r="K56" s="135"/>
      <c r="L56" s="228">
        <f t="shared" si="20"/>
        <v>44</v>
      </c>
      <c r="M56" s="143">
        <f t="shared" si="17"/>
        <v>0.16916666666666666</v>
      </c>
      <c r="N56" s="135"/>
      <c r="O56" s="40"/>
      <c r="P56" s="40"/>
      <c r="Q56" s="40"/>
    </row>
    <row r="57" spans="1:18" x14ac:dyDescent="0.25">
      <c r="A57" s="8"/>
      <c r="B57" s="19"/>
      <c r="C57" s="125">
        <v>300</v>
      </c>
      <c r="D57" s="143">
        <f>(D44-$D$40)</f>
        <v>0.34833333333333338</v>
      </c>
      <c r="E57" s="135"/>
      <c r="F57" s="228">
        <f t="shared" si="18"/>
        <v>29</v>
      </c>
      <c r="G57" s="143">
        <f t="shared" si="15"/>
        <v>0.22953333333333337</v>
      </c>
      <c r="H57" s="135"/>
      <c r="I57" s="228">
        <f t="shared" si="19"/>
        <v>37</v>
      </c>
      <c r="J57" s="143">
        <f t="shared" si="16"/>
        <v>0.16616666666666666</v>
      </c>
      <c r="K57" s="135"/>
      <c r="L57" s="228">
        <f t="shared" si="20"/>
        <v>45</v>
      </c>
      <c r="M57" s="143">
        <f t="shared" si="17"/>
        <v>0.16716666666666666</v>
      </c>
      <c r="N57" s="135"/>
      <c r="O57" s="40"/>
      <c r="P57" s="40"/>
      <c r="Q57" s="40"/>
    </row>
    <row r="58" spans="1:18" x14ac:dyDescent="0.25">
      <c r="A58" s="8"/>
      <c r="B58" s="19"/>
      <c r="C58" s="129"/>
      <c r="D58" s="134"/>
      <c r="E58" s="135"/>
      <c r="F58" s="228">
        <f t="shared" si="18"/>
        <v>30</v>
      </c>
      <c r="G58" s="143">
        <f t="shared" si="15"/>
        <v>0.21709999999999996</v>
      </c>
      <c r="H58" s="135"/>
      <c r="I58" s="228">
        <f t="shared" si="19"/>
        <v>38</v>
      </c>
      <c r="J58" s="143">
        <f t="shared" si="16"/>
        <v>0.14306666666666665</v>
      </c>
      <c r="K58" s="135"/>
      <c r="L58" s="228">
        <f t="shared" si="20"/>
        <v>46</v>
      </c>
      <c r="M58" s="143">
        <f t="shared" si="17"/>
        <v>0.17496666666666666</v>
      </c>
      <c r="N58" s="135"/>
      <c r="O58" s="40"/>
    </row>
    <row r="59" spans="1:18" x14ac:dyDescent="0.25">
      <c r="A59" s="8"/>
      <c r="B59" s="19"/>
      <c r="C59" s="129"/>
      <c r="D59" s="134"/>
      <c r="E59" s="135"/>
      <c r="F59" s="228">
        <f t="shared" si="18"/>
        <v>31</v>
      </c>
      <c r="G59" s="143">
        <f t="shared" si="15"/>
        <v>0.18356666666666666</v>
      </c>
      <c r="H59" s="135"/>
      <c r="I59" s="228">
        <f t="shared" si="19"/>
        <v>39</v>
      </c>
      <c r="J59" s="143">
        <f t="shared" si="16"/>
        <v>0.1851666666666667</v>
      </c>
      <c r="K59" s="135"/>
      <c r="L59" s="228">
        <f t="shared" si="20"/>
        <v>47</v>
      </c>
      <c r="M59" s="143">
        <f t="shared" si="17"/>
        <v>0.22935</v>
      </c>
      <c r="N59" s="135"/>
      <c r="O59" s="40"/>
    </row>
    <row r="60" spans="1:18" x14ac:dyDescent="0.25">
      <c r="A60" s="8"/>
      <c r="B60" s="19"/>
      <c r="C60" s="130"/>
      <c r="D60" s="136"/>
      <c r="E60" s="137"/>
      <c r="F60" s="133">
        <f t="shared" si="18"/>
        <v>32</v>
      </c>
      <c r="G60" s="145">
        <f t="shared" si="15"/>
        <v>0.3105</v>
      </c>
      <c r="H60" s="137"/>
      <c r="I60" s="133">
        <f t="shared" si="19"/>
        <v>40</v>
      </c>
      <c r="J60" s="145">
        <f t="shared" si="16"/>
        <v>0.19473333333333331</v>
      </c>
      <c r="K60" s="137"/>
      <c r="L60" s="133">
        <f t="shared" si="20"/>
        <v>48</v>
      </c>
      <c r="M60" s="145">
        <f t="shared" si="17"/>
        <v>0.3254333333333333</v>
      </c>
      <c r="N60" s="137"/>
      <c r="O60" s="40"/>
    </row>
    <row r="61" spans="1:18" x14ac:dyDescent="0.25">
      <c r="A61" s="99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</row>
    <row r="62" spans="1:18" x14ac:dyDescent="0.25">
      <c r="A62" s="100" t="s">
        <v>54</v>
      </c>
      <c r="B62" s="280" t="s">
        <v>44</v>
      </c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0"/>
      <c r="N62" s="280"/>
      <c r="R62" s="93"/>
    </row>
    <row r="63" spans="1:18" x14ac:dyDescent="0.25">
      <c r="A63" s="99"/>
      <c r="B63" s="43"/>
      <c r="C63" s="21"/>
      <c r="D63" s="21"/>
      <c r="E63" s="21"/>
      <c r="F63" s="21"/>
      <c r="G63" s="21"/>
      <c r="H63" s="21"/>
      <c r="I63" s="19"/>
      <c r="J63" s="21"/>
      <c r="K63" s="21"/>
      <c r="L63" s="21"/>
      <c r="M63" s="21"/>
      <c r="N63" s="21"/>
      <c r="R63" s="93"/>
    </row>
    <row r="64" spans="1:18" x14ac:dyDescent="0.25">
      <c r="A64" s="99"/>
      <c r="B64" s="28"/>
      <c r="C64" s="31"/>
      <c r="D64" s="31"/>
      <c r="E64" s="31"/>
      <c r="F64" s="31"/>
      <c r="G64" s="31"/>
      <c r="H64" s="31"/>
      <c r="I64" s="101"/>
      <c r="J64" s="21"/>
      <c r="K64" s="21"/>
      <c r="L64" s="21"/>
      <c r="M64" s="21"/>
      <c r="N64" s="21"/>
      <c r="R64" s="93"/>
    </row>
    <row r="65" spans="1:32" x14ac:dyDescent="0.25">
      <c r="A65" s="99"/>
      <c r="B65" s="101"/>
      <c r="F65" s="19"/>
      <c r="G65" s="19"/>
      <c r="H65" s="19"/>
      <c r="I65" s="101"/>
      <c r="J65" s="43" t="s">
        <v>70</v>
      </c>
      <c r="K65" s="43" t="s">
        <v>71</v>
      </c>
      <c r="L65" s="102"/>
      <c r="M65" s="19"/>
      <c r="N65" s="21"/>
      <c r="R65" s="93"/>
    </row>
    <row r="66" spans="1:32" ht="15.75" thickBot="1" x14ac:dyDescent="0.3">
      <c r="A66" s="99"/>
      <c r="B66" s="101"/>
      <c r="F66" s="19"/>
      <c r="G66" s="19"/>
      <c r="H66" s="19"/>
      <c r="I66" s="101"/>
      <c r="J66" s="21"/>
      <c r="K66" s="21"/>
      <c r="L66" s="43"/>
      <c r="M66" s="19"/>
      <c r="N66" s="21"/>
      <c r="R66" s="93"/>
    </row>
    <row r="67" spans="1:32" ht="15.75" thickBot="1" x14ac:dyDescent="0.3">
      <c r="A67" s="99"/>
      <c r="B67" s="101"/>
      <c r="F67" s="19"/>
      <c r="G67" s="40"/>
      <c r="H67" s="40"/>
      <c r="I67" s="103"/>
      <c r="J67" s="19"/>
      <c r="K67" s="43" t="s">
        <v>68</v>
      </c>
      <c r="L67" s="104">
        <v>1.1999999999999999E-3</v>
      </c>
      <c r="M67" s="21"/>
      <c r="N67" s="21"/>
      <c r="R67" s="93"/>
    </row>
    <row r="68" spans="1:32" ht="15.75" thickBot="1" x14ac:dyDescent="0.3">
      <c r="A68" s="99"/>
      <c r="B68" s="101"/>
      <c r="F68" s="19"/>
      <c r="G68" s="40"/>
      <c r="H68" s="40"/>
      <c r="I68" s="103"/>
      <c r="J68" s="19"/>
      <c r="K68" s="43" t="s">
        <v>69</v>
      </c>
      <c r="L68" s="163">
        <v>-1E-3</v>
      </c>
      <c r="M68" s="21"/>
      <c r="N68" s="21"/>
      <c r="R68" s="93"/>
    </row>
    <row r="69" spans="1:32" x14ac:dyDescent="0.25">
      <c r="A69" s="99"/>
      <c r="B69" s="101"/>
      <c r="C69" s="19"/>
      <c r="D69" s="19"/>
      <c r="E69" s="19"/>
      <c r="F69" s="105"/>
      <c r="G69" s="40"/>
      <c r="H69" s="40"/>
      <c r="I69" s="103"/>
      <c r="J69" s="19"/>
      <c r="M69" s="21"/>
      <c r="N69" s="21"/>
      <c r="R69" s="93"/>
    </row>
    <row r="70" spans="1:32" x14ac:dyDescent="0.25">
      <c r="A70" s="99"/>
      <c r="B70" s="101"/>
      <c r="C70" s="19"/>
      <c r="D70" s="105"/>
      <c r="E70" s="19" t="s">
        <v>37</v>
      </c>
      <c r="F70" s="106"/>
      <c r="G70" s="19"/>
      <c r="H70" s="19"/>
      <c r="I70" s="101"/>
      <c r="J70" s="102" t="s">
        <v>135</v>
      </c>
      <c r="K70" s="4" t="s">
        <v>122</v>
      </c>
      <c r="L70" s="21"/>
      <c r="M70" s="21"/>
      <c r="N70" s="21"/>
      <c r="R70" s="93"/>
    </row>
    <row r="71" spans="1:32" x14ac:dyDescent="0.25">
      <c r="A71" s="99"/>
      <c r="B71" s="101"/>
      <c r="C71" s="19"/>
      <c r="D71" s="105"/>
      <c r="E71" s="19"/>
      <c r="F71" s="106"/>
      <c r="G71" s="19"/>
      <c r="H71" s="19"/>
      <c r="I71" s="101"/>
      <c r="K71" s="102" t="s">
        <v>120</v>
      </c>
      <c r="L71" s="21"/>
      <c r="M71" s="21"/>
      <c r="N71" s="21"/>
      <c r="R71" s="93"/>
    </row>
    <row r="72" spans="1:32" x14ac:dyDescent="0.25">
      <c r="A72" s="99"/>
      <c r="B72" s="101"/>
      <c r="C72" s="19"/>
      <c r="D72" s="19" t="s">
        <v>36</v>
      </c>
      <c r="E72" s="19"/>
      <c r="F72" s="106"/>
      <c r="G72" s="19"/>
      <c r="H72" s="19"/>
      <c r="I72" s="101"/>
      <c r="K72" s="102" t="s">
        <v>121</v>
      </c>
      <c r="L72" s="21"/>
      <c r="M72" s="21"/>
      <c r="N72" s="21"/>
      <c r="R72" s="93"/>
    </row>
    <row r="73" spans="1:32" x14ac:dyDescent="0.25">
      <c r="A73" s="99"/>
      <c r="B73" s="101"/>
      <c r="C73" s="19"/>
      <c r="D73" s="19"/>
      <c r="E73" s="19"/>
      <c r="F73" s="19"/>
      <c r="G73" s="19"/>
      <c r="H73" s="19"/>
      <c r="I73" s="101"/>
      <c r="J73" s="21"/>
      <c r="K73" s="21"/>
      <c r="L73" s="21"/>
      <c r="M73" s="21"/>
      <c r="N73" s="21"/>
      <c r="R73" s="93"/>
    </row>
    <row r="74" spans="1:32" x14ac:dyDescent="0.25">
      <c r="A74" s="99"/>
      <c r="B74" s="101"/>
      <c r="C74" s="19"/>
      <c r="D74" s="19"/>
      <c r="E74" s="19"/>
      <c r="F74" s="19"/>
      <c r="G74" s="19"/>
      <c r="H74" s="19"/>
      <c r="I74" s="101"/>
      <c r="J74" s="21"/>
      <c r="K74" s="21"/>
      <c r="L74" s="21"/>
      <c r="M74" s="21"/>
      <c r="N74" s="21"/>
      <c r="R74" s="93"/>
    </row>
    <row r="75" spans="1:32" x14ac:dyDescent="0.25">
      <c r="A75" s="99"/>
      <c r="B75" s="101"/>
      <c r="C75" s="19"/>
      <c r="D75" s="19"/>
      <c r="E75" s="19"/>
      <c r="F75" s="19"/>
      <c r="G75" s="19"/>
      <c r="H75" s="19"/>
      <c r="I75" s="101"/>
      <c r="J75" s="21"/>
      <c r="K75" s="21"/>
      <c r="L75" s="21"/>
      <c r="M75" s="21"/>
      <c r="N75" s="21"/>
      <c r="R75" s="93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</row>
    <row r="76" spans="1:32" x14ac:dyDescent="0.25">
      <c r="A76" s="99"/>
      <c r="B76" s="101"/>
      <c r="C76" s="19"/>
      <c r="D76" s="19"/>
      <c r="E76" s="19"/>
      <c r="F76" s="19"/>
      <c r="G76" s="19"/>
      <c r="H76" s="19"/>
      <c r="I76" s="101"/>
      <c r="J76" s="21"/>
      <c r="K76" s="21"/>
      <c r="L76" s="21"/>
      <c r="M76" s="21"/>
      <c r="N76" s="21"/>
      <c r="R76" s="93"/>
    </row>
    <row r="77" spans="1:32" x14ac:dyDescent="0.25">
      <c r="A77" s="99"/>
      <c r="B77" s="101"/>
      <c r="C77" s="19"/>
      <c r="D77" s="19"/>
      <c r="E77" s="19"/>
      <c r="F77" s="19"/>
      <c r="G77" s="19"/>
      <c r="H77" s="19"/>
      <c r="I77" s="101"/>
      <c r="J77" s="21"/>
      <c r="K77" s="21"/>
      <c r="L77" s="21"/>
      <c r="M77" s="21"/>
      <c r="N77" s="21"/>
      <c r="R77" s="93"/>
    </row>
    <row r="78" spans="1:32" x14ac:dyDescent="0.25">
      <c r="B78" s="101"/>
      <c r="C78" s="19"/>
      <c r="D78" s="19"/>
      <c r="E78" s="19"/>
      <c r="F78" s="19"/>
      <c r="G78" s="19"/>
      <c r="H78" s="19"/>
      <c r="I78" s="101"/>
      <c r="J78" s="21"/>
      <c r="K78" s="21"/>
      <c r="L78" s="21"/>
      <c r="M78" s="21"/>
      <c r="N78" s="21"/>
      <c r="R78" s="93"/>
    </row>
    <row r="79" spans="1:32" x14ac:dyDescent="0.25">
      <c r="A79" s="107"/>
      <c r="B79" s="109"/>
      <c r="C79" s="110"/>
      <c r="D79" s="110"/>
      <c r="E79" s="110"/>
      <c r="F79" s="110"/>
      <c r="G79" s="110"/>
      <c r="H79" s="110"/>
      <c r="I79" s="101"/>
      <c r="J79" s="21"/>
      <c r="K79" s="21"/>
      <c r="L79" s="21"/>
      <c r="M79" s="21"/>
      <c r="N79" s="21"/>
      <c r="R79" s="93"/>
    </row>
    <row r="80" spans="1:32" x14ac:dyDescent="0.25">
      <c r="A80" s="107"/>
      <c r="B80" s="21"/>
      <c r="C80" s="21"/>
      <c r="D80" s="21"/>
      <c r="E80" s="21"/>
      <c r="F80" s="21"/>
      <c r="G80" s="21"/>
      <c r="H80" s="21"/>
      <c r="I80" s="19"/>
      <c r="J80" s="21"/>
      <c r="K80" s="21"/>
      <c r="L80" s="21"/>
      <c r="M80" s="21"/>
      <c r="N80" s="21"/>
      <c r="R80" s="93"/>
    </row>
    <row r="81" spans="1:18" x14ac:dyDescent="0.25">
      <c r="A81" s="4" t="s">
        <v>35</v>
      </c>
      <c r="B81" s="226" t="s">
        <v>55</v>
      </c>
      <c r="C81" s="40"/>
      <c r="D81" s="40"/>
      <c r="E81" s="40"/>
      <c r="F81" s="40"/>
      <c r="G81" s="19"/>
      <c r="H81" s="40"/>
      <c r="I81" s="40"/>
      <c r="J81" s="40"/>
      <c r="K81" s="19"/>
      <c r="L81" s="40"/>
      <c r="M81" s="40"/>
      <c r="N81" s="40"/>
      <c r="R81" s="93"/>
    </row>
    <row r="82" spans="1:18" x14ac:dyDescent="0.25">
      <c r="A82" s="4"/>
      <c r="B82" s="167" t="s">
        <v>113</v>
      </c>
      <c r="C82" s="40"/>
      <c r="D82" s="40"/>
      <c r="E82" s="40"/>
      <c r="F82" s="40"/>
      <c r="G82" s="19"/>
      <c r="H82" s="40"/>
      <c r="I82" s="40"/>
      <c r="J82" s="40"/>
      <c r="K82" s="19"/>
      <c r="L82" s="40"/>
      <c r="M82" s="40"/>
      <c r="N82" s="40"/>
      <c r="R82" s="93"/>
    </row>
    <row r="83" spans="1:18" ht="15.75" thickBot="1" x14ac:dyDescent="0.3">
      <c r="A83" s="4"/>
      <c r="B83" s="226"/>
      <c r="C83" s="40"/>
      <c r="D83" s="40"/>
      <c r="E83" s="40"/>
      <c r="F83" s="40"/>
      <c r="G83" s="19"/>
      <c r="H83" s="40"/>
      <c r="I83" s="40"/>
      <c r="J83" s="40"/>
      <c r="K83" s="19"/>
      <c r="L83" s="40"/>
      <c r="M83" s="40"/>
      <c r="N83" s="40"/>
    </row>
    <row r="84" spans="1:18" ht="15.75" thickBot="1" x14ac:dyDescent="0.3">
      <c r="A84" s="99"/>
      <c r="B84" s="273" t="s">
        <v>45</v>
      </c>
      <c r="C84" s="274"/>
      <c r="D84" s="274"/>
      <c r="E84" s="274"/>
      <c r="F84" s="274"/>
      <c r="G84" s="274"/>
      <c r="H84" s="274"/>
      <c r="I84" s="274"/>
      <c r="J84" s="275"/>
      <c r="K84" s="12"/>
      <c r="L84" s="12"/>
      <c r="M84" s="12"/>
      <c r="N84" s="12"/>
    </row>
    <row r="85" spans="1:18" ht="15.75" thickBot="1" x14ac:dyDescent="0.3">
      <c r="A85" s="99"/>
      <c r="B85" s="113" t="s">
        <v>1</v>
      </c>
      <c r="C85" s="113" t="s">
        <v>12</v>
      </c>
      <c r="D85" s="221"/>
      <c r="E85" s="240" t="s">
        <v>129</v>
      </c>
      <c r="F85" s="231" t="s">
        <v>171</v>
      </c>
      <c r="G85" s="113" t="s">
        <v>12</v>
      </c>
      <c r="I85" s="173"/>
      <c r="J85" s="173"/>
      <c r="L85" s="221"/>
      <c r="N85" s="221"/>
    </row>
    <row r="86" spans="1:18" x14ac:dyDescent="0.25">
      <c r="A86" s="99"/>
      <c r="B86" s="114">
        <v>0</v>
      </c>
      <c r="C86" s="52">
        <f>(D53-$L$68)/$L$67</f>
        <v>0.83333333333333337</v>
      </c>
      <c r="D86" s="115"/>
      <c r="E86" s="5" t="str">
        <f>Data!D33</f>
        <v>WinterTP1-3</v>
      </c>
      <c r="F86" s="181">
        <v>25</v>
      </c>
      <c r="G86" s="52">
        <f t="shared" ref="G86:G93" si="21">(G53-$L$68)/$L$67</f>
        <v>108.55555555555557</v>
      </c>
      <c r="I86" s="117"/>
      <c r="J86" s="24"/>
      <c r="N86" s="115"/>
    </row>
    <row r="87" spans="1:18" x14ac:dyDescent="0.25">
      <c r="A87" s="99"/>
      <c r="B87" s="114">
        <v>75</v>
      </c>
      <c r="C87" s="52">
        <f>(D54-$L$68)/$L$67</f>
        <v>70.1388888888889</v>
      </c>
      <c r="D87" s="115"/>
      <c r="E87" s="5" t="str">
        <f>Data!D34</f>
        <v>WinterTP1-3</v>
      </c>
      <c r="F87" s="181">
        <v>26</v>
      </c>
      <c r="G87" s="52">
        <f t="shared" si="21"/>
        <v>112.22222222222223</v>
      </c>
      <c r="I87" s="117"/>
      <c r="J87" s="24"/>
      <c r="N87" s="115"/>
    </row>
    <row r="88" spans="1:18" x14ac:dyDescent="0.25">
      <c r="A88" s="99"/>
      <c r="B88" s="114">
        <v>150</v>
      </c>
      <c r="C88" s="52">
        <f>(D55-$L$68)/$L$67</f>
        <v>148.5</v>
      </c>
      <c r="D88" s="115"/>
      <c r="E88" s="5" t="str">
        <f>Data!D35</f>
        <v>WinterTP1-3</v>
      </c>
      <c r="F88" s="181">
        <v>27</v>
      </c>
      <c r="G88" s="52">
        <f t="shared" si="21"/>
        <v>158.41666666666669</v>
      </c>
      <c r="I88" s="117"/>
      <c r="J88" s="24"/>
      <c r="N88" s="115"/>
    </row>
    <row r="89" spans="1:18" x14ac:dyDescent="0.25">
      <c r="A89" s="99"/>
      <c r="B89" s="114">
        <v>225</v>
      </c>
      <c r="C89" s="52">
        <f>(D56-$L$68)/$L$67</f>
        <v>223.19444444444446</v>
      </c>
      <c r="D89" s="115"/>
      <c r="E89" s="5" t="str">
        <f>Data!D36</f>
        <v>WinterTP1-3</v>
      </c>
      <c r="F89" s="181">
        <v>28</v>
      </c>
      <c r="G89" s="52">
        <f t="shared" si="21"/>
        <v>150.27777777777777</v>
      </c>
      <c r="I89" s="117"/>
      <c r="J89" s="24"/>
      <c r="N89" s="115"/>
    </row>
    <row r="90" spans="1:18" x14ac:dyDescent="0.25">
      <c r="A90" s="99"/>
      <c r="B90" s="114">
        <v>300</v>
      </c>
      <c r="C90" s="52">
        <f>(D57-$L$68)/$L$67</f>
        <v>291.1111111111112</v>
      </c>
      <c r="D90" s="115"/>
      <c r="E90" s="5" t="str">
        <f>Data!D37</f>
        <v>WinterTP1-3</v>
      </c>
      <c r="F90" s="181">
        <v>29</v>
      </c>
      <c r="G90" s="52">
        <f t="shared" si="21"/>
        <v>192.11111111111114</v>
      </c>
      <c r="I90" s="117"/>
      <c r="J90" s="24"/>
      <c r="N90" s="115"/>
    </row>
    <row r="91" spans="1:18" x14ac:dyDescent="0.25">
      <c r="A91" s="99"/>
      <c r="B91" s="119"/>
      <c r="C91" s="70"/>
      <c r="D91" s="115"/>
      <c r="E91" s="5" t="str">
        <f>Data!D38</f>
        <v>WinterTP1-3</v>
      </c>
      <c r="F91" s="181">
        <v>30</v>
      </c>
      <c r="G91" s="52">
        <f t="shared" si="21"/>
        <v>181.74999999999997</v>
      </c>
      <c r="I91" s="117"/>
      <c r="J91" s="24"/>
      <c r="N91" s="115"/>
    </row>
    <row r="92" spans="1:18" x14ac:dyDescent="0.25">
      <c r="A92" s="99"/>
      <c r="B92" s="119"/>
      <c r="C92" s="70"/>
      <c r="D92" s="115"/>
      <c r="E92" s="5" t="str">
        <f>Data!D39</f>
        <v>WinterTP1-3</v>
      </c>
      <c r="F92" s="181">
        <v>31</v>
      </c>
      <c r="G92" s="52">
        <f t="shared" si="21"/>
        <v>153.80555555555557</v>
      </c>
      <c r="I92" s="117"/>
      <c r="J92" s="24"/>
      <c r="N92" s="115"/>
    </row>
    <row r="93" spans="1:18" x14ac:dyDescent="0.25">
      <c r="A93" s="99"/>
      <c r="B93" s="119"/>
      <c r="C93" s="70"/>
      <c r="D93" s="115"/>
      <c r="E93" s="5">
        <f>Data!D40</f>
        <v>0</v>
      </c>
      <c r="F93" s="181">
        <v>32</v>
      </c>
      <c r="G93" s="52">
        <f t="shared" si="21"/>
        <v>259.58333333333337</v>
      </c>
      <c r="I93" s="117"/>
      <c r="J93" s="24"/>
      <c r="N93" s="115"/>
    </row>
    <row r="94" spans="1:18" x14ac:dyDescent="0.25">
      <c r="A94" s="99"/>
      <c r="B94" s="19"/>
      <c r="C94" s="19"/>
      <c r="D94" s="19"/>
      <c r="E94" s="5" t="str">
        <f>Data!D41</f>
        <v>WinterTP1-3</v>
      </c>
      <c r="F94" s="181">
        <v>33</v>
      </c>
      <c r="G94" s="52">
        <f t="shared" ref="G94:G101" si="22">(J53-$L$68)/$L$67</f>
        <v>177.86111111111114</v>
      </c>
      <c r="I94" s="117"/>
      <c r="J94" s="117"/>
      <c r="L94" s="19"/>
      <c r="N94" s="19"/>
    </row>
    <row r="95" spans="1:18" x14ac:dyDescent="0.25">
      <c r="A95" s="99"/>
      <c r="B95" s="21"/>
      <c r="C95" s="21"/>
      <c r="D95" s="21"/>
      <c r="E95" s="5" t="str">
        <f>Data!D42</f>
        <v>WinterTP1-3</v>
      </c>
      <c r="F95" s="181">
        <v>34</v>
      </c>
      <c r="G95" s="52">
        <f t="shared" si="22"/>
        <v>148.22222222222223</v>
      </c>
      <c r="I95" s="117"/>
      <c r="J95" s="117"/>
      <c r="L95" s="21"/>
      <c r="N95" s="21"/>
    </row>
    <row r="96" spans="1:18" x14ac:dyDescent="0.25">
      <c r="A96" s="99"/>
      <c r="E96" s="5" t="str">
        <f>Data!D43</f>
        <v>WinterTP1-3</v>
      </c>
      <c r="F96" s="181">
        <v>35</v>
      </c>
      <c r="G96" s="52">
        <f t="shared" si="22"/>
        <v>105.83333333333337</v>
      </c>
      <c r="I96" s="117"/>
      <c r="J96" s="117"/>
    </row>
    <row r="97" spans="1:10" x14ac:dyDescent="0.25">
      <c r="E97" s="5" t="str">
        <f>Data!D44</f>
        <v>WinterTP1-3</v>
      </c>
      <c r="F97" s="181">
        <v>36</v>
      </c>
      <c r="G97" s="52">
        <f t="shared" si="22"/>
        <v>167.16666666666669</v>
      </c>
      <c r="I97" s="117"/>
      <c r="J97" s="117"/>
    </row>
    <row r="98" spans="1:10" x14ac:dyDescent="0.25">
      <c r="E98" s="5" t="str">
        <f>Data!D45</f>
        <v>WinterTP1-3</v>
      </c>
      <c r="F98" s="181">
        <v>37</v>
      </c>
      <c r="G98" s="52">
        <f t="shared" si="22"/>
        <v>139.30555555555557</v>
      </c>
    </row>
    <row r="99" spans="1:10" x14ac:dyDescent="0.25">
      <c r="E99" s="5" t="str">
        <f>Data!D46</f>
        <v>WinterTP1-3</v>
      </c>
      <c r="F99" s="181">
        <v>38</v>
      </c>
      <c r="G99" s="52">
        <f t="shared" si="22"/>
        <v>120.05555555555556</v>
      </c>
    </row>
    <row r="100" spans="1:10" x14ac:dyDescent="0.25">
      <c r="E100" s="5" t="str">
        <f>Data!D47</f>
        <v>WinterTP1-3</v>
      </c>
      <c r="F100" s="181">
        <v>39</v>
      </c>
      <c r="G100" s="52">
        <f t="shared" si="22"/>
        <v>155.13888888888894</v>
      </c>
    </row>
    <row r="101" spans="1:10" x14ac:dyDescent="0.25">
      <c r="E101" s="5" t="str">
        <f>Data!D48</f>
        <v>WinterTP1-3</v>
      </c>
      <c r="F101" s="181">
        <v>40</v>
      </c>
      <c r="G101" s="52">
        <f t="shared" si="22"/>
        <v>163.11111111111111</v>
      </c>
    </row>
    <row r="102" spans="1:10" x14ac:dyDescent="0.25">
      <c r="E102" s="5" t="str">
        <f>Data!D49</f>
        <v>WinterTP1-3</v>
      </c>
      <c r="F102" s="181">
        <v>41</v>
      </c>
      <c r="G102" s="52">
        <f t="shared" ref="G102:G109" si="23">(M53-$L$68)/$L$67</f>
        <v>200.22222222222226</v>
      </c>
    </row>
    <row r="103" spans="1:10" x14ac:dyDescent="0.25">
      <c r="E103" s="5" t="str">
        <f>Data!D50</f>
        <v>WinterTP1-3</v>
      </c>
      <c r="F103" s="181">
        <v>42</v>
      </c>
      <c r="G103" s="52">
        <f t="shared" si="23"/>
        <v>190.63888888888891</v>
      </c>
    </row>
    <row r="104" spans="1:10" x14ac:dyDescent="0.25">
      <c r="E104" s="5" t="str">
        <f>Data!D51</f>
        <v>WinterTP1-3</v>
      </c>
      <c r="F104" s="181">
        <v>43</v>
      </c>
      <c r="G104" s="52">
        <f t="shared" si="23"/>
        <v>146.69444444444446</v>
      </c>
    </row>
    <row r="105" spans="1:10" x14ac:dyDescent="0.25">
      <c r="E105" s="5" t="str">
        <f>Data!D52</f>
        <v>WinterTP1-3</v>
      </c>
      <c r="F105" s="181">
        <v>44</v>
      </c>
      <c r="G105" s="52">
        <f t="shared" si="23"/>
        <v>141.80555555555557</v>
      </c>
    </row>
    <row r="106" spans="1:10" x14ac:dyDescent="0.25">
      <c r="E106" s="5" t="str">
        <f>Data!D53</f>
        <v>WinterTP1-3</v>
      </c>
      <c r="F106" s="181">
        <v>45</v>
      </c>
      <c r="G106" s="52">
        <f t="shared" si="23"/>
        <v>140.13888888888889</v>
      </c>
    </row>
    <row r="107" spans="1:10" x14ac:dyDescent="0.25">
      <c r="E107" s="5" t="str">
        <f>Data!D54</f>
        <v>WinterTP1-3</v>
      </c>
      <c r="F107" s="181">
        <v>46</v>
      </c>
      <c r="G107" s="52">
        <f t="shared" si="23"/>
        <v>146.63888888888889</v>
      </c>
    </row>
    <row r="108" spans="1:10" x14ac:dyDescent="0.25">
      <c r="E108" s="5" t="str">
        <f>Data!D55</f>
        <v>WinterTP1-3</v>
      </c>
      <c r="F108" s="181">
        <v>47</v>
      </c>
      <c r="G108" s="52">
        <f t="shared" si="23"/>
        <v>191.95833333333334</v>
      </c>
    </row>
    <row r="109" spans="1:10" x14ac:dyDescent="0.25">
      <c r="E109" s="5">
        <f>Data!D56</f>
        <v>0</v>
      </c>
      <c r="F109" s="181">
        <v>48</v>
      </c>
      <c r="G109" s="52">
        <f t="shared" si="23"/>
        <v>272.02777777777777</v>
      </c>
    </row>
    <row r="110" spans="1:10" x14ac:dyDescent="0.25">
      <c r="F110" s="181"/>
      <c r="G110" s="52"/>
    </row>
    <row r="111" spans="1:10" x14ac:dyDescent="0.25">
      <c r="A111" s="4" t="s">
        <v>105</v>
      </c>
      <c r="B111" s="4" t="s">
        <v>107</v>
      </c>
    </row>
    <row r="112" spans="1:10" x14ac:dyDescent="0.25">
      <c r="A112" s="4"/>
      <c r="C112" s="5" t="s">
        <v>102</v>
      </c>
    </row>
    <row r="113" spans="1:3" x14ac:dyDescent="0.25">
      <c r="A113" s="4"/>
      <c r="C113" s="5" t="s">
        <v>124</v>
      </c>
    </row>
    <row r="114" spans="1:3" x14ac:dyDescent="0.25">
      <c r="A114" s="4"/>
      <c r="C114" s="5" t="s">
        <v>109</v>
      </c>
    </row>
    <row r="115" spans="1:3" x14ac:dyDescent="0.25">
      <c r="A115" s="4"/>
      <c r="C115" s="5" t="s">
        <v>125</v>
      </c>
    </row>
    <row r="119" spans="1:3" x14ac:dyDescent="0.25">
      <c r="A119" s="4"/>
    </row>
  </sheetData>
  <mergeCells count="14">
    <mergeCell ref="D25:O25"/>
    <mergeCell ref="B10:N10"/>
    <mergeCell ref="D12:F12"/>
    <mergeCell ref="G12:I12"/>
    <mergeCell ref="J12:L12"/>
    <mergeCell ref="M12:O12"/>
    <mergeCell ref="B62:N62"/>
    <mergeCell ref="B84:J84"/>
    <mergeCell ref="B36:N36"/>
    <mergeCell ref="C38:E38"/>
    <mergeCell ref="F38:H38"/>
    <mergeCell ref="I38:K38"/>
    <mergeCell ref="L38:N38"/>
    <mergeCell ref="B49:N4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zoomScale="85" zoomScaleNormal="85" workbookViewId="0">
      <selection activeCell="D11" sqref="D11"/>
    </sheetView>
  </sheetViews>
  <sheetFormatPr defaultRowHeight="15" x14ac:dyDescent="0.25"/>
  <cols>
    <col min="1" max="1" width="19" style="5" customWidth="1"/>
    <col min="2" max="2" width="14.28515625" style="5" customWidth="1"/>
    <col min="3" max="3" width="10.42578125" style="5" bestFit="1" customWidth="1"/>
    <col min="4" max="4" width="14.5703125" style="5" customWidth="1"/>
    <col min="5" max="8" width="10.42578125" style="4" customWidth="1"/>
    <col min="9" max="9" width="10.42578125" style="43" customWidth="1"/>
    <col min="10" max="10" width="11.7109375" style="43" customWidth="1"/>
    <col min="11" max="11" width="10.42578125" style="43" customWidth="1"/>
    <col min="12" max="13" width="10.85546875" style="21" customWidth="1"/>
    <col min="14" max="14" width="9" style="21" customWidth="1"/>
    <col min="15" max="15" width="9.28515625" style="21" customWidth="1"/>
    <col min="16" max="17" width="10.5703125" style="21" customWidth="1"/>
    <col min="18" max="18" width="12.28515625" style="21" bestFit="1" customWidth="1"/>
    <col min="19" max="19" width="13.28515625" style="21" customWidth="1"/>
    <col min="20" max="20" width="11.7109375" style="21" customWidth="1"/>
    <col min="21" max="21" width="12" style="21" customWidth="1"/>
    <col min="22" max="22" width="11.7109375" style="21" customWidth="1"/>
    <col min="23" max="23" width="10.42578125" style="21" customWidth="1"/>
    <col min="24" max="24" width="9.140625" style="21"/>
    <col min="25" max="16384" width="9.140625" style="5"/>
  </cols>
  <sheetData>
    <row r="1" spans="1:26" ht="15.75" x14ac:dyDescent="0.25">
      <c r="A1" s="168" t="s">
        <v>145</v>
      </c>
      <c r="I1" s="43" t="s">
        <v>59</v>
      </c>
      <c r="J1" s="21"/>
    </row>
    <row r="2" spans="1:26" x14ac:dyDescent="0.25">
      <c r="A2" s="4"/>
      <c r="I2" s="43" t="s">
        <v>163</v>
      </c>
      <c r="J2" s="21"/>
    </row>
    <row r="3" spans="1:26" x14ac:dyDescent="0.25">
      <c r="A3" s="4" t="s">
        <v>112</v>
      </c>
      <c r="B3" s="234"/>
      <c r="I3" s="43" t="s">
        <v>166</v>
      </c>
      <c r="J3" s="21"/>
    </row>
    <row r="4" spans="1:26" x14ac:dyDescent="0.25">
      <c r="A4" s="4" t="s">
        <v>23</v>
      </c>
      <c r="B4" s="219"/>
      <c r="I4" s="43" t="s">
        <v>167</v>
      </c>
      <c r="J4" s="21"/>
    </row>
    <row r="5" spans="1:26" x14ac:dyDescent="0.25">
      <c r="A5" s="4" t="s">
        <v>158</v>
      </c>
      <c r="B5" s="5" t="s">
        <v>164</v>
      </c>
      <c r="I5" s="21"/>
      <c r="J5" s="21"/>
    </row>
    <row r="6" spans="1:26" x14ac:dyDescent="0.25">
      <c r="A6" s="4" t="s">
        <v>159</v>
      </c>
      <c r="B6" s="5" t="s">
        <v>160</v>
      </c>
      <c r="J6" s="21"/>
    </row>
    <row r="7" spans="1:26" x14ac:dyDescent="0.25">
      <c r="B7" s="5" t="s">
        <v>161</v>
      </c>
      <c r="I7" s="196"/>
      <c r="J7" s="21"/>
    </row>
    <row r="8" spans="1:26" x14ac:dyDescent="0.25">
      <c r="B8" s="5" t="s">
        <v>162</v>
      </c>
      <c r="J8" s="21"/>
    </row>
    <row r="9" spans="1:26" x14ac:dyDescent="0.25">
      <c r="B9" s="4"/>
      <c r="J9" s="21"/>
    </row>
    <row r="10" spans="1:26" x14ac:dyDescent="0.25">
      <c r="A10" s="13" t="s">
        <v>155</v>
      </c>
      <c r="B10" s="177" t="s">
        <v>156</v>
      </c>
      <c r="J10" s="21"/>
    </row>
    <row r="11" spans="1:26" x14ac:dyDescent="0.25">
      <c r="A11" s="9" t="s">
        <v>157</v>
      </c>
      <c r="B11" s="177" t="s">
        <v>147</v>
      </c>
    </row>
    <row r="13" spans="1:26" x14ac:dyDescent="0.25">
      <c r="A13" s="4" t="s">
        <v>51</v>
      </c>
      <c r="B13" s="281" t="s">
        <v>146</v>
      </c>
      <c r="C13" s="281"/>
      <c r="D13" s="281"/>
      <c r="E13" s="281"/>
      <c r="F13" s="281"/>
      <c r="G13" s="281"/>
      <c r="H13" s="281"/>
      <c r="I13" s="281"/>
      <c r="J13" s="281"/>
      <c r="K13" s="281"/>
      <c r="L13" s="281"/>
      <c r="M13" s="195"/>
      <c r="O13" s="43" t="s">
        <v>28</v>
      </c>
      <c r="P13" s="289" t="s">
        <v>49</v>
      </c>
      <c r="Q13" s="289"/>
      <c r="R13" s="289"/>
      <c r="S13" s="289"/>
      <c r="T13" s="289"/>
      <c r="U13" s="289"/>
      <c r="V13" s="289"/>
      <c r="W13" s="289"/>
      <c r="X13" s="11"/>
      <c r="Y13" s="21"/>
      <c r="Z13" s="21"/>
    </row>
    <row r="14" spans="1:26" ht="15.75" thickBot="1" x14ac:dyDescent="0.3">
      <c r="A14" s="4"/>
      <c r="B14" s="14"/>
      <c r="C14" s="14"/>
      <c r="D14" s="14"/>
      <c r="E14" s="14"/>
      <c r="F14" s="14"/>
      <c r="G14" s="14"/>
      <c r="H14" s="14"/>
      <c r="I14" s="14"/>
      <c r="J14" s="17"/>
      <c r="K14" s="17"/>
      <c r="L14" s="14"/>
      <c r="M14" s="12"/>
      <c r="O14" s="43"/>
      <c r="P14" s="290" t="s">
        <v>118</v>
      </c>
      <c r="Q14" s="290"/>
      <c r="R14" s="290"/>
      <c r="S14" s="290"/>
      <c r="T14" s="290"/>
      <c r="U14" s="290"/>
      <c r="V14" s="290"/>
      <c r="W14" s="290"/>
      <c r="X14" s="290"/>
      <c r="Y14" s="21"/>
      <c r="Z14" s="21"/>
    </row>
    <row r="15" spans="1:26" s="2" customFormat="1" ht="26.25" thickBot="1" x14ac:dyDescent="0.25">
      <c r="B15" s="174" t="s">
        <v>6</v>
      </c>
      <c r="C15" s="174" t="s">
        <v>148</v>
      </c>
      <c r="D15" s="174" t="s">
        <v>149</v>
      </c>
      <c r="E15" s="174" t="s">
        <v>150</v>
      </c>
      <c r="F15" s="174" t="s">
        <v>151</v>
      </c>
      <c r="G15" s="174" t="s">
        <v>152</v>
      </c>
      <c r="H15" s="174" t="s">
        <v>153</v>
      </c>
      <c r="I15" s="197" t="s">
        <v>10</v>
      </c>
      <c r="J15" s="198" t="s">
        <v>4</v>
      </c>
      <c r="K15" s="198" t="s">
        <v>7</v>
      </c>
      <c r="L15" s="197" t="s">
        <v>6</v>
      </c>
      <c r="M15" s="199" t="s">
        <v>176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42"/>
      <c r="Z15" s="3"/>
    </row>
    <row r="16" spans="1:26" ht="15.75" thickBot="1" x14ac:dyDescent="0.3">
      <c r="A16" s="213" t="s">
        <v>154</v>
      </c>
      <c r="B16" s="173"/>
      <c r="C16" s="173"/>
      <c r="D16" s="173"/>
      <c r="E16" s="173"/>
      <c r="F16" s="173"/>
      <c r="G16" s="173"/>
      <c r="H16" s="173"/>
      <c r="I16" s="200">
        <f>F16-H16</f>
        <v>0</v>
      </c>
      <c r="J16" s="200">
        <f>AVERAGE(I16:I17)</f>
        <v>0</v>
      </c>
      <c r="K16" s="201">
        <f>STDEV(I16:I17)</f>
        <v>0</v>
      </c>
      <c r="L16" s="173">
        <f>B16</f>
        <v>0</v>
      </c>
      <c r="M16" s="202" t="e">
        <f>(AVERAGE(I16:I17)*$U$20)</f>
        <v>#DIV/0!</v>
      </c>
      <c r="O16" s="18"/>
      <c r="P16" s="287" t="s">
        <v>50</v>
      </c>
      <c r="Q16" s="287"/>
      <c r="R16" s="287"/>
      <c r="S16" s="287"/>
      <c r="T16" s="288"/>
      <c r="U16" s="170">
        <v>4</v>
      </c>
    </row>
    <row r="17" spans="1:26" ht="15.75" thickBot="1" x14ac:dyDescent="0.3">
      <c r="A17" s="21"/>
      <c r="B17" s="206"/>
      <c r="C17" s="206"/>
      <c r="D17" s="206"/>
      <c r="E17" s="206"/>
      <c r="F17" s="206"/>
      <c r="G17" s="206"/>
      <c r="H17" s="206"/>
      <c r="I17" s="203">
        <f>F17-H17</f>
        <v>0</v>
      </c>
      <c r="J17" s="204"/>
      <c r="K17" s="205"/>
      <c r="L17" s="206"/>
      <c r="M17" s="206"/>
      <c r="O17" s="18"/>
      <c r="Q17" s="171" t="s">
        <v>76</v>
      </c>
    </row>
    <row r="18" spans="1:26" ht="15.75" thickBot="1" x14ac:dyDescent="0.3">
      <c r="A18" s="21"/>
      <c r="B18" s="15"/>
      <c r="C18" s="151"/>
      <c r="D18" s="151"/>
      <c r="E18" s="151"/>
      <c r="F18" s="151"/>
      <c r="G18" s="151"/>
      <c r="H18" s="151"/>
      <c r="I18" s="207">
        <f>F18-H18</f>
        <v>0</v>
      </c>
      <c r="J18" s="208">
        <f>AVERAGE(I18:I19)</f>
        <v>0</v>
      </c>
      <c r="K18" s="201">
        <f>STDEV(I18:I19)</f>
        <v>0</v>
      </c>
      <c r="L18" s="173">
        <f t="shared" ref="L18" si="0">B18</f>
        <v>0</v>
      </c>
      <c r="M18" s="202" t="e">
        <f>(AVERAGE(I18:I19)*$U$20)</f>
        <v>#DIV/0!</v>
      </c>
      <c r="O18" s="18"/>
      <c r="P18" s="287" t="s">
        <v>165</v>
      </c>
      <c r="Q18" s="287"/>
      <c r="R18" s="287"/>
      <c r="S18" s="287"/>
      <c r="T18" s="288"/>
      <c r="U18" s="172">
        <f>AVERAGE(I18:I19,I36:I37,I54:I55,I72:I73)</f>
        <v>0</v>
      </c>
    </row>
    <row r="19" spans="1:26" ht="15.75" thickBot="1" x14ac:dyDescent="0.3">
      <c r="A19" s="21"/>
      <c r="B19" s="214"/>
      <c r="C19" s="148"/>
      <c r="D19" s="148"/>
      <c r="E19" s="148"/>
      <c r="F19" s="148"/>
      <c r="G19" s="148"/>
      <c r="H19" s="148"/>
      <c r="I19" s="203">
        <f>F19-H19</f>
        <v>0</v>
      </c>
      <c r="J19" s="204"/>
      <c r="K19" s="205"/>
      <c r="L19" s="206"/>
      <c r="M19" s="206"/>
      <c r="O19" s="18"/>
    </row>
    <row r="20" spans="1:26" ht="15.75" thickBot="1" x14ac:dyDescent="0.3">
      <c r="A20" s="21"/>
      <c r="B20" s="23"/>
      <c r="C20" s="215"/>
      <c r="D20" s="215"/>
      <c r="E20" s="215"/>
      <c r="F20" s="151"/>
      <c r="G20" s="151"/>
      <c r="H20" s="151"/>
      <c r="I20" s="207">
        <f t="shared" ref="I20:I73" si="1">F20-H20</f>
        <v>0</v>
      </c>
      <c r="J20" s="208">
        <f t="shared" ref="J20" si="2">AVERAGE(I20:I21)</f>
        <v>0</v>
      </c>
      <c r="K20" s="201">
        <f t="shared" ref="K20" si="3">STDEV(I20:I21)</f>
        <v>0</v>
      </c>
      <c r="L20" s="173">
        <f t="shared" ref="L20" si="4">B20</f>
        <v>0</v>
      </c>
      <c r="M20" s="202" t="e">
        <f>(AVERAGE(I20:I21)*$U$20)</f>
        <v>#DIV/0!</v>
      </c>
      <c r="O20" s="18"/>
      <c r="P20" s="287" t="s">
        <v>40</v>
      </c>
      <c r="Q20" s="287"/>
      <c r="R20" s="287"/>
      <c r="S20" s="287"/>
      <c r="T20" s="288"/>
      <c r="U20" s="170" t="e">
        <f>U16/U18</f>
        <v>#DIV/0!</v>
      </c>
    </row>
    <row r="21" spans="1:26" x14ac:dyDescent="0.25">
      <c r="A21" s="21"/>
      <c r="B21" s="214"/>
      <c r="C21" s="148"/>
      <c r="D21" s="148"/>
      <c r="E21" s="148"/>
      <c r="F21" s="148"/>
      <c r="G21" s="148"/>
      <c r="H21" s="148"/>
      <c r="I21" s="203">
        <f t="shared" si="1"/>
        <v>0</v>
      </c>
      <c r="J21" s="204"/>
      <c r="K21" s="205"/>
      <c r="L21" s="206"/>
      <c r="M21" s="206"/>
      <c r="Y21" s="21"/>
      <c r="Z21" s="21"/>
    </row>
    <row r="22" spans="1:26" x14ac:dyDescent="0.25">
      <c r="A22" s="21"/>
      <c r="B22" s="18"/>
      <c r="C22" s="151"/>
      <c r="D22" s="151"/>
      <c r="E22" s="151"/>
      <c r="F22" s="151"/>
      <c r="G22" s="151"/>
      <c r="H22" s="151"/>
      <c r="I22" s="207">
        <f t="shared" si="1"/>
        <v>0</v>
      </c>
      <c r="J22" s="208">
        <f t="shared" ref="J22" si="5">AVERAGE(I22:I23)</f>
        <v>0</v>
      </c>
      <c r="K22" s="201">
        <f t="shared" ref="K22" si="6">STDEV(I22:I23)</f>
        <v>0</v>
      </c>
      <c r="L22" s="173">
        <f t="shared" ref="L22" si="7">B22</f>
        <v>0</v>
      </c>
      <c r="M22" s="202" t="e">
        <f>(AVERAGE(I22:I23)*$U$20)</f>
        <v>#DIV/0!</v>
      </c>
      <c r="Y22" s="21"/>
      <c r="Z22" s="21"/>
    </row>
    <row r="23" spans="1:26" x14ac:dyDescent="0.25">
      <c r="A23" s="21"/>
      <c r="B23" s="214"/>
      <c r="C23" s="148"/>
      <c r="D23" s="148"/>
      <c r="E23" s="148"/>
      <c r="F23" s="148"/>
      <c r="G23" s="148"/>
      <c r="H23" s="148"/>
      <c r="I23" s="203">
        <f t="shared" si="1"/>
        <v>0</v>
      </c>
      <c r="J23" s="204"/>
      <c r="K23" s="205"/>
      <c r="L23" s="206"/>
      <c r="M23" s="206"/>
      <c r="Y23" s="21"/>
      <c r="Z23" s="21"/>
    </row>
    <row r="24" spans="1:26" x14ac:dyDescent="0.25">
      <c r="A24" s="21"/>
      <c r="B24" s="23"/>
      <c r="C24" s="215"/>
      <c r="D24" s="215"/>
      <c r="E24" s="215"/>
      <c r="F24" s="151"/>
      <c r="G24" s="151"/>
      <c r="H24" s="151"/>
      <c r="I24" s="207">
        <f t="shared" si="1"/>
        <v>0</v>
      </c>
      <c r="J24" s="208">
        <f t="shared" ref="J24" si="8">AVERAGE(I24:I25)</f>
        <v>0</v>
      </c>
      <c r="K24" s="201">
        <f t="shared" ref="K24" si="9">STDEV(I24:I25)</f>
        <v>0</v>
      </c>
      <c r="L24" s="173">
        <f t="shared" ref="L24" si="10">B24</f>
        <v>0</v>
      </c>
      <c r="M24" s="202" t="e">
        <f t="shared" ref="M24" si="11">(AVERAGE(I24:I25)*$U$20)</f>
        <v>#DIV/0!</v>
      </c>
      <c r="Y24" s="21"/>
      <c r="Z24" s="21"/>
    </row>
    <row r="25" spans="1:26" x14ac:dyDescent="0.25">
      <c r="A25" s="21"/>
      <c r="B25" s="214"/>
      <c r="C25" s="148"/>
      <c r="D25" s="148"/>
      <c r="E25" s="148"/>
      <c r="F25" s="148"/>
      <c r="G25" s="148"/>
      <c r="H25" s="148"/>
      <c r="I25" s="203">
        <f t="shared" si="1"/>
        <v>0</v>
      </c>
      <c r="J25" s="204"/>
      <c r="K25" s="205"/>
      <c r="L25" s="206"/>
      <c r="M25" s="206"/>
      <c r="O25" s="43" t="s">
        <v>33</v>
      </c>
      <c r="P25" s="289" t="s">
        <v>41</v>
      </c>
      <c r="Q25" s="289"/>
      <c r="R25" s="289"/>
      <c r="S25" s="289"/>
      <c r="T25" s="289"/>
      <c r="U25" s="289"/>
      <c r="V25" s="289"/>
      <c r="W25" s="289"/>
      <c r="Y25" s="21"/>
      <c r="Z25" s="21"/>
    </row>
    <row r="26" spans="1:26" x14ac:dyDescent="0.25">
      <c r="A26" s="21"/>
      <c r="B26" s="18"/>
      <c r="C26" s="151"/>
      <c r="D26" s="151"/>
      <c r="E26" s="151"/>
      <c r="F26" s="151"/>
      <c r="G26" s="151"/>
      <c r="H26" s="151"/>
      <c r="I26" s="207">
        <f t="shared" si="1"/>
        <v>0</v>
      </c>
      <c r="J26" s="208">
        <f t="shared" ref="J26" si="12">AVERAGE(I26:I27)</f>
        <v>0</v>
      </c>
      <c r="K26" s="201">
        <f t="shared" ref="K26" si="13">STDEV(I26:I27)</f>
        <v>0</v>
      </c>
      <c r="L26" s="173">
        <f t="shared" ref="L26" si="14">B26</f>
        <v>0</v>
      </c>
      <c r="M26" s="202" t="e">
        <f t="shared" ref="M26" si="15">(AVERAGE(I26:I27)*$U$20)</f>
        <v>#DIV/0!</v>
      </c>
      <c r="P26" s="281" t="s">
        <v>119</v>
      </c>
      <c r="Q26" s="281"/>
      <c r="R26" s="281"/>
      <c r="S26" s="281"/>
      <c r="T26" s="281"/>
      <c r="U26" s="281"/>
      <c r="V26" s="281"/>
      <c r="W26" s="281"/>
      <c r="X26" s="12"/>
      <c r="Y26" s="21"/>
      <c r="Z26" s="21"/>
    </row>
    <row r="27" spans="1:26" x14ac:dyDescent="0.25">
      <c r="A27" s="21"/>
      <c r="B27" s="214"/>
      <c r="C27" s="148"/>
      <c r="D27" s="148"/>
      <c r="E27" s="148"/>
      <c r="F27" s="148"/>
      <c r="G27" s="148"/>
      <c r="H27" s="148"/>
      <c r="I27" s="203">
        <f t="shared" si="1"/>
        <v>0</v>
      </c>
      <c r="J27" s="204"/>
      <c r="K27" s="205"/>
      <c r="L27" s="206"/>
      <c r="M27" s="206"/>
      <c r="T27" s="194"/>
      <c r="U27" s="194"/>
      <c r="V27" s="102"/>
      <c r="W27" s="194"/>
      <c r="X27" s="194"/>
      <c r="Y27" s="21"/>
      <c r="Z27" s="21"/>
    </row>
    <row r="28" spans="1:26" ht="15.75" thickBot="1" x14ac:dyDescent="0.3">
      <c r="A28" s="21"/>
      <c r="B28" s="23"/>
      <c r="C28" s="215"/>
      <c r="D28" s="215"/>
      <c r="E28" s="215"/>
      <c r="F28" s="151"/>
      <c r="G28" s="151"/>
      <c r="H28" s="151"/>
      <c r="I28" s="207">
        <f t="shared" si="1"/>
        <v>0</v>
      </c>
      <c r="J28" s="208">
        <f t="shared" ref="J28" si="16">AVERAGE(I28:I29)</f>
        <v>0</v>
      </c>
      <c r="K28" s="201">
        <f t="shared" ref="K28" si="17">STDEV(I28:I29)</f>
        <v>0</v>
      </c>
      <c r="L28" s="173">
        <f t="shared" ref="L28" si="18">B28</f>
        <v>0</v>
      </c>
      <c r="M28" s="202" t="e">
        <f t="shared" ref="M28" si="19">(AVERAGE(I28:I29)*$U$20)</f>
        <v>#DIV/0!</v>
      </c>
      <c r="Q28" s="41" t="s">
        <v>129</v>
      </c>
      <c r="R28" s="41" t="s">
        <v>4</v>
      </c>
      <c r="S28" s="41" t="s">
        <v>7</v>
      </c>
      <c r="V28" s="19"/>
      <c r="W28" s="18"/>
      <c r="X28" s="18"/>
      <c r="Y28" s="21"/>
      <c r="Z28" s="21"/>
    </row>
    <row r="29" spans="1:26" x14ac:dyDescent="0.25">
      <c r="A29" s="21"/>
      <c r="B29" s="214"/>
      <c r="C29" s="148"/>
      <c r="D29" s="148"/>
      <c r="E29" s="148"/>
      <c r="F29" s="148"/>
      <c r="G29" s="148"/>
      <c r="H29" s="148"/>
      <c r="I29" s="203">
        <f t="shared" si="1"/>
        <v>0</v>
      </c>
      <c r="J29" s="204"/>
      <c r="K29" s="205"/>
      <c r="L29" s="206"/>
      <c r="M29" s="206"/>
      <c r="P29" s="21">
        <v>1</v>
      </c>
      <c r="Q29" s="209">
        <f>L20</f>
        <v>0</v>
      </c>
      <c r="R29" s="210" t="e">
        <f>M20</f>
        <v>#DIV/0!</v>
      </c>
      <c r="S29" s="211">
        <f>K20</f>
        <v>0</v>
      </c>
      <c r="W29" s="15"/>
      <c r="X29" s="15"/>
      <c r="Y29" s="21"/>
      <c r="Z29" s="21"/>
    </row>
    <row r="30" spans="1:26" x14ac:dyDescent="0.25">
      <c r="A30" s="21"/>
      <c r="B30" s="18"/>
      <c r="C30" s="151"/>
      <c r="D30" s="151"/>
      <c r="E30" s="151"/>
      <c r="F30" s="151"/>
      <c r="G30" s="151"/>
      <c r="H30" s="151"/>
      <c r="I30" s="207">
        <f t="shared" si="1"/>
        <v>0</v>
      </c>
      <c r="J30" s="208">
        <f t="shared" ref="J30" si="20">AVERAGE(I30:I31)</f>
        <v>0</v>
      </c>
      <c r="K30" s="201">
        <f t="shared" ref="K30" si="21">STDEV(I30:I31)</f>
        <v>0</v>
      </c>
      <c r="L30" s="173">
        <f t="shared" ref="L30" si="22">B30</f>
        <v>0</v>
      </c>
      <c r="M30" s="202" t="e">
        <f t="shared" ref="M30" si="23">(AVERAGE(I30:I31)*$U$20)</f>
        <v>#DIV/0!</v>
      </c>
      <c r="P30" s="21">
        <v>2</v>
      </c>
      <c r="Q30" s="209">
        <f>L22</f>
        <v>0</v>
      </c>
      <c r="R30" s="210" t="e">
        <f>M22</f>
        <v>#DIV/0!</v>
      </c>
      <c r="S30" s="211">
        <f>K22</f>
        <v>0</v>
      </c>
      <c r="W30" s="15"/>
      <c r="X30" s="15"/>
      <c r="Y30" s="21"/>
      <c r="Z30" s="21"/>
    </row>
    <row r="31" spans="1:26" x14ac:dyDescent="0.25">
      <c r="A31" s="21"/>
      <c r="B31" s="214"/>
      <c r="C31" s="148"/>
      <c r="D31" s="148"/>
      <c r="E31" s="148"/>
      <c r="F31" s="148"/>
      <c r="G31" s="148"/>
      <c r="H31" s="148"/>
      <c r="I31" s="203">
        <f t="shared" si="1"/>
        <v>0</v>
      </c>
      <c r="J31" s="204"/>
      <c r="K31" s="205"/>
      <c r="L31" s="206"/>
      <c r="M31" s="206"/>
      <c r="P31" s="21">
        <v>3</v>
      </c>
      <c r="Q31" s="209">
        <f>L24</f>
        <v>0</v>
      </c>
      <c r="R31" s="210" t="e">
        <f>M24</f>
        <v>#DIV/0!</v>
      </c>
      <c r="S31" s="211">
        <f>K24</f>
        <v>0</v>
      </c>
      <c r="W31" s="15"/>
      <c r="X31" s="15"/>
      <c r="Y31" s="21"/>
      <c r="Z31" s="21"/>
    </row>
    <row r="32" spans="1:26" x14ac:dyDescent="0.25">
      <c r="A32" s="21"/>
      <c r="B32" s="23"/>
      <c r="C32" s="215"/>
      <c r="D32" s="215"/>
      <c r="E32" s="215"/>
      <c r="F32" s="151"/>
      <c r="G32" s="151"/>
      <c r="H32" s="151"/>
      <c r="I32" s="207">
        <f t="shared" si="1"/>
        <v>0</v>
      </c>
      <c r="J32" s="208">
        <f t="shared" ref="J32" si="24">AVERAGE(I32:I33)</f>
        <v>0</v>
      </c>
      <c r="K32" s="201">
        <f t="shared" ref="K32" si="25">STDEV(I32:I33)</f>
        <v>0</v>
      </c>
      <c r="L32" s="173">
        <f t="shared" ref="L32" si="26">B32</f>
        <v>0</v>
      </c>
      <c r="M32" s="202" t="e">
        <f t="shared" ref="M32" si="27">(AVERAGE(I32:I33)*$U$20)</f>
        <v>#DIV/0!</v>
      </c>
      <c r="P32" s="21">
        <v>4</v>
      </c>
      <c r="Q32" s="209">
        <f>L26</f>
        <v>0</v>
      </c>
      <c r="R32" s="210" t="e">
        <f>M26</f>
        <v>#DIV/0!</v>
      </c>
      <c r="S32" s="211">
        <f>K26</f>
        <v>0</v>
      </c>
      <c r="W32" s="15"/>
      <c r="X32" s="15"/>
      <c r="Y32" s="21"/>
      <c r="Z32" s="21"/>
    </row>
    <row r="33" spans="1:26" x14ac:dyDescent="0.25">
      <c r="A33" s="21"/>
      <c r="B33" s="214"/>
      <c r="C33" s="148"/>
      <c r="D33" s="148"/>
      <c r="E33" s="148"/>
      <c r="F33" s="148"/>
      <c r="G33" s="148"/>
      <c r="H33" s="148"/>
      <c r="I33" s="203">
        <f t="shared" si="1"/>
        <v>0</v>
      </c>
      <c r="J33" s="204"/>
      <c r="K33" s="205"/>
      <c r="L33" s="206"/>
      <c r="M33" s="206"/>
      <c r="P33" s="21">
        <v>5</v>
      </c>
      <c r="Q33" s="209">
        <f>L28</f>
        <v>0</v>
      </c>
      <c r="R33" s="210" t="e">
        <f>M28</f>
        <v>#DIV/0!</v>
      </c>
      <c r="S33" s="211">
        <f>K28</f>
        <v>0</v>
      </c>
      <c r="W33" s="15"/>
      <c r="X33" s="15"/>
      <c r="Y33" s="21"/>
      <c r="Z33" s="21"/>
    </row>
    <row r="34" spans="1:26" x14ac:dyDescent="0.25">
      <c r="A34" s="21"/>
      <c r="B34" s="18"/>
      <c r="C34" s="151"/>
      <c r="D34" s="151"/>
      <c r="E34" s="151"/>
      <c r="F34" s="151"/>
      <c r="G34" s="151"/>
      <c r="H34" s="151"/>
      <c r="I34" s="207">
        <f t="shared" si="1"/>
        <v>0</v>
      </c>
      <c r="J34" s="208">
        <f t="shared" ref="J34" si="28">AVERAGE(I34:I35)</f>
        <v>0</v>
      </c>
      <c r="K34" s="201">
        <f t="shared" ref="K34" si="29">STDEV(I34:I35)</f>
        <v>0</v>
      </c>
      <c r="L34" s="173">
        <f t="shared" ref="L34" si="30">B34</f>
        <v>0</v>
      </c>
      <c r="M34" s="202" t="e">
        <f t="shared" ref="M34" si="31">(AVERAGE(I34:I35)*$U$20)</f>
        <v>#DIV/0!</v>
      </c>
      <c r="P34" s="21">
        <v>6</v>
      </c>
      <c r="Q34" s="209">
        <f>L30</f>
        <v>0</v>
      </c>
      <c r="R34" s="210" t="e">
        <f>M30</f>
        <v>#DIV/0!</v>
      </c>
      <c r="S34" s="211">
        <f>K30</f>
        <v>0</v>
      </c>
      <c r="W34" s="15"/>
      <c r="X34" s="15"/>
      <c r="Y34" s="21"/>
      <c r="Z34" s="21"/>
    </row>
    <row r="35" spans="1:26" x14ac:dyDescent="0.25">
      <c r="A35" s="21"/>
      <c r="B35" s="214"/>
      <c r="C35" s="148"/>
      <c r="D35" s="148"/>
      <c r="E35" s="148"/>
      <c r="F35" s="148"/>
      <c r="G35" s="148"/>
      <c r="H35" s="148"/>
      <c r="I35" s="203">
        <f t="shared" si="1"/>
        <v>0</v>
      </c>
      <c r="J35" s="204"/>
      <c r="K35" s="205"/>
      <c r="L35" s="206"/>
      <c r="M35" s="206"/>
      <c r="P35" s="21">
        <v>7</v>
      </c>
      <c r="Q35" s="209">
        <f>L32</f>
        <v>0</v>
      </c>
      <c r="R35" s="210" t="e">
        <f>M32</f>
        <v>#DIV/0!</v>
      </c>
      <c r="S35" s="211">
        <f>K32</f>
        <v>0</v>
      </c>
      <c r="W35" s="15"/>
      <c r="X35" s="15"/>
      <c r="Y35" s="21"/>
      <c r="Z35" s="21"/>
    </row>
    <row r="36" spans="1:26" x14ac:dyDescent="0.25">
      <c r="A36" s="21"/>
      <c r="B36" s="18"/>
      <c r="C36" s="151"/>
      <c r="D36" s="151"/>
      <c r="E36" s="151"/>
      <c r="F36" s="151"/>
      <c r="G36" s="151"/>
      <c r="H36" s="151"/>
      <c r="I36" s="207">
        <f t="shared" si="1"/>
        <v>0</v>
      </c>
      <c r="J36" s="208">
        <f t="shared" ref="J36" si="32">AVERAGE(I36:I37)</f>
        <v>0</v>
      </c>
      <c r="K36" s="201">
        <f t="shared" ref="K36" si="33">STDEV(I36:I37)</f>
        <v>0</v>
      </c>
      <c r="L36" s="173">
        <f t="shared" ref="L36" si="34">B36</f>
        <v>0</v>
      </c>
      <c r="M36" s="202" t="e">
        <f t="shared" ref="M36" si="35">(AVERAGE(I36:I37)*$U$20)</f>
        <v>#DIV/0!</v>
      </c>
      <c r="P36" s="21">
        <v>8</v>
      </c>
      <c r="Q36" s="209">
        <f>L34</f>
        <v>0</v>
      </c>
      <c r="R36" s="210" t="e">
        <f>M34</f>
        <v>#DIV/0!</v>
      </c>
      <c r="S36" s="211">
        <f>K34</f>
        <v>0</v>
      </c>
      <c r="Y36" s="21"/>
      <c r="Z36" s="21"/>
    </row>
    <row r="37" spans="1:26" x14ac:dyDescent="0.25">
      <c r="A37" s="21"/>
      <c r="B37" s="214"/>
      <c r="C37" s="148"/>
      <c r="D37" s="148"/>
      <c r="E37" s="148"/>
      <c r="F37" s="148"/>
      <c r="G37" s="148"/>
      <c r="H37" s="148"/>
      <c r="I37" s="203">
        <f t="shared" si="1"/>
        <v>0</v>
      </c>
      <c r="J37" s="204"/>
      <c r="K37" s="205"/>
      <c r="L37" s="206"/>
      <c r="M37" s="206"/>
      <c r="P37" s="21">
        <v>9</v>
      </c>
      <c r="Q37" s="15">
        <f>L38</f>
        <v>0</v>
      </c>
      <c r="R37" s="210" t="e">
        <f>M38</f>
        <v>#DIV/0!</v>
      </c>
      <c r="S37" s="211">
        <f>K38</f>
        <v>0</v>
      </c>
      <c r="Y37" s="21"/>
      <c r="Z37" s="21"/>
    </row>
    <row r="38" spans="1:26" x14ac:dyDescent="0.25">
      <c r="A38" s="21"/>
      <c r="B38" s="23"/>
      <c r="C38" s="215"/>
      <c r="D38" s="215"/>
      <c r="E38" s="215"/>
      <c r="F38" s="151"/>
      <c r="G38" s="151"/>
      <c r="H38" s="151"/>
      <c r="I38" s="207">
        <f t="shared" si="1"/>
        <v>0</v>
      </c>
      <c r="J38" s="208">
        <f t="shared" ref="J38" si="36">AVERAGE(I38:I39)</f>
        <v>0</v>
      </c>
      <c r="K38" s="201">
        <f t="shared" ref="K38" si="37">STDEV(I38:I39)</f>
        <v>0</v>
      </c>
      <c r="L38" s="173">
        <f t="shared" ref="L38" si="38">B38</f>
        <v>0</v>
      </c>
      <c r="M38" s="202" t="e">
        <f t="shared" ref="M38" si="39">(AVERAGE(I38:I39)*$U$20)</f>
        <v>#DIV/0!</v>
      </c>
      <c r="P38" s="21">
        <v>10</v>
      </c>
      <c r="Q38" s="209">
        <f>L40</f>
        <v>0</v>
      </c>
      <c r="R38" s="212" t="e">
        <f>M40</f>
        <v>#DIV/0!</v>
      </c>
      <c r="S38" s="211">
        <f>K40</f>
        <v>0</v>
      </c>
      <c r="Y38" s="21"/>
      <c r="Z38" s="21"/>
    </row>
    <row r="39" spans="1:26" x14ac:dyDescent="0.25">
      <c r="A39" s="21"/>
      <c r="B39" s="214"/>
      <c r="C39" s="148"/>
      <c r="D39" s="148"/>
      <c r="E39" s="148"/>
      <c r="F39" s="148"/>
      <c r="G39" s="148"/>
      <c r="H39" s="148"/>
      <c r="I39" s="203">
        <f t="shared" si="1"/>
        <v>0</v>
      </c>
      <c r="J39" s="204"/>
      <c r="K39" s="205"/>
      <c r="L39" s="206"/>
      <c r="M39" s="206"/>
      <c r="P39" s="21">
        <v>11</v>
      </c>
      <c r="Q39" s="209">
        <f>L42</f>
        <v>0</v>
      </c>
      <c r="R39" s="210" t="e">
        <f>M42</f>
        <v>#DIV/0!</v>
      </c>
      <c r="S39" s="211">
        <f>K42</f>
        <v>0</v>
      </c>
      <c r="U39" s="108"/>
      <c r="Y39" s="21"/>
      <c r="Z39" s="21"/>
    </row>
    <row r="40" spans="1:26" x14ac:dyDescent="0.25">
      <c r="A40" s="21"/>
      <c r="B40" s="18"/>
      <c r="C40" s="151"/>
      <c r="D40" s="151"/>
      <c r="E40" s="151"/>
      <c r="F40" s="151"/>
      <c r="G40" s="151"/>
      <c r="H40" s="151"/>
      <c r="I40" s="207">
        <f t="shared" si="1"/>
        <v>0</v>
      </c>
      <c r="J40" s="208">
        <f t="shared" ref="J40" si="40">AVERAGE(I40:I41)</f>
        <v>0</v>
      </c>
      <c r="K40" s="201">
        <f t="shared" ref="K40" si="41">STDEV(I40:I41)</f>
        <v>0</v>
      </c>
      <c r="L40" s="173">
        <f t="shared" ref="L40" si="42">B40</f>
        <v>0</v>
      </c>
      <c r="M40" s="202" t="e">
        <f t="shared" ref="M40" si="43">(AVERAGE(I40:I41)*$U$20)</f>
        <v>#DIV/0!</v>
      </c>
      <c r="P40" s="21">
        <v>12</v>
      </c>
      <c r="Q40" s="209">
        <f>L44</f>
        <v>0</v>
      </c>
      <c r="R40" s="210" t="e">
        <f>M44</f>
        <v>#DIV/0!</v>
      </c>
      <c r="S40" s="211">
        <f>K44</f>
        <v>0</v>
      </c>
      <c r="U40" s="108"/>
      <c r="Y40" s="21"/>
      <c r="Z40" s="21"/>
    </row>
    <row r="41" spans="1:26" x14ac:dyDescent="0.25">
      <c r="A41" s="21"/>
      <c r="B41" s="214"/>
      <c r="C41" s="148"/>
      <c r="D41" s="148"/>
      <c r="E41" s="148"/>
      <c r="F41" s="148"/>
      <c r="G41" s="148"/>
      <c r="H41" s="148"/>
      <c r="I41" s="203">
        <f t="shared" si="1"/>
        <v>0</v>
      </c>
      <c r="J41" s="204"/>
      <c r="K41" s="205"/>
      <c r="L41" s="206"/>
      <c r="M41" s="206"/>
      <c r="P41" s="21">
        <v>13</v>
      </c>
      <c r="Q41" s="15">
        <f>L46</f>
        <v>0</v>
      </c>
      <c r="R41" s="210" t="e">
        <f>M46</f>
        <v>#DIV/0!</v>
      </c>
      <c r="S41" s="211">
        <f>K46</f>
        <v>0</v>
      </c>
      <c r="U41" s="108"/>
      <c r="Y41" s="21"/>
      <c r="Z41" s="21"/>
    </row>
    <row r="42" spans="1:26" x14ac:dyDescent="0.25">
      <c r="A42" s="21"/>
      <c r="B42" s="23"/>
      <c r="C42" s="215"/>
      <c r="D42" s="215"/>
      <c r="E42" s="215"/>
      <c r="F42" s="151"/>
      <c r="G42" s="151"/>
      <c r="H42" s="151"/>
      <c r="I42" s="207">
        <f t="shared" si="1"/>
        <v>0</v>
      </c>
      <c r="J42" s="208">
        <f t="shared" ref="J42" si="44">AVERAGE(I42:I43)</f>
        <v>0</v>
      </c>
      <c r="K42" s="201">
        <f t="shared" ref="K42" si="45">STDEV(I42:I43)</f>
        <v>0</v>
      </c>
      <c r="L42" s="173">
        <f t="shared" ref="L42" si="46">B42</f>
        <v>0</v>
      </c>
      <c r="M42" s="202" t="e">
        <f t="shared" ref="M42" si="47">(AVERAGE(I42:I43)*$U$20)</f>
        <v>#DIV/0!</v>
      </c>
      <c r="P42" s="21">
        <v>14</v>
      </c>
      <c r="Q42" s="209">
        <f>L48</f>
        <v>0</v>
      </c>
      <c r="R42" s="210" t="e">
        <f>M48</f>
        <v>#DIV/0!</v>
      </c>
      <c r="S42" s="211">
        <f>K48</f>
        <v>0</v>
      </c>
      <c r="Y42" s="21"/>
      <c r="Z42" s="21"/>
    </row>
    <row r="43" spans="1:26" x14ac:dyDescent="0.25">
      <c r="A43" s="21"/>
      <c r="B43" s="214"/>
      <c r="C43" s="148"/>
      <c r="D43" s="148"/>
      <c r="E43" s="148"/>
      <c r="F43" s="148"/>
      <c r="G43" s="148"/>
      <c r="H43" s="148"/>
      <c r="I43" s="203">
        <f t="shared" si="1"/>
        <v>0</v>
      </c>
      <c r="J43" s="204"/>
      <c r="K43" s="205"/>
      <c r="L43" s="206"/>
      <c r="M43" s="206"/>
      <c r="P43" s="21">
        <v>15</v>
      </c>
      <c r="Q43" s="209">
        <f>L50</f>
        <v>0</v>
      </c>
      <c r="R43" s="210" t="e">
        <f>M50</f>
        <v>#DIV/0!</v>
      </c>
      <c r="S43" s="211">
        <f>K50</f>
        <v>0</v>
      </c>
      <c r="Y43" s="21"/>
      <c r="Z43" s="21"/>
    </row>
    <row r="44" spans="1:26" x14ac:dyDescent="0.25">
      <c r="A44" s="21"/>
      <c r="B44" s="18"/>
      <c r="C44" s="151"/>
      <c r="D44" s="151"/>
      <c r="E44" s="151"/>
      <c r="F44" s="151"/>
      <c r="G44" s="151"/>
      <c r="H44" s="151"/>
      <c r="I44" s="207">
        <f t="shared" si="1"/>
        <v>0</v>
      </c>
      <c r="J44" s="208">
        <f t="shared" ref="J44" si="48">AVERAGE(I44:I45)</f>
        <v>0</v>
      </c>
      <c r="K44" s="201">
        <f t="shared" ref="K44" si="49">STDEV(I44:I45)</f>
        <v>0</v>
      </c>
      <c r="L44" s="173">
        <f t="shared" ref="L44" si="50">B44</f>
        <v>0</v>
      </c>
      <c r="M44" s="202" t="e">
        <f t="shared" ref="M44" si="51">(AVERAGE(I44:I45)*$U$20)</f>
        <v>#DIV/0!</v>
      </c>
      <c r="P44" s="21">
        <v>16</v>
      </c>
      <c r="Q44" s="209">
        <f>L52</f>
        <v>0</v>
      </c>
      <c r="R44" s="210" t="e">
        <f>M52</f>
        <v>#DIV/0!</v>
      </c>
      <c r="S44" s="211">
        <f>K52</f>
        <v>0</v>
      </c>
      <c r="Y44" s="21"/>
      <c r="Z44" s="21"/>
    </row>
    <row r="45" spans="1:26" x14ac:dyDescent="0.25">
      <c r="A45" s="21"/>
      <c r="B45" s="214"/>
      <c r="C45" s="148"/>
      <c r="D45" s="148"/>
      <c r="E45" s="148"/>
      <c r="F45" s="148"/>
      <c r="G45" s="148"/>
      <c r="H45" s="148"/>
      <c r="I45" s="203">
        <f t="shared" si="1"/>
        <v>0</v>
      </c>
      <c r="J45" s="204"/>
      <c r="K45" s="205"/>
      <c r="L45" s="206"/>
      <c r="M45" s="206"/>
      <c r="P45" s="21">
        <v>17</v>
      </c>
      <c r="Q45" s="209">
        <f>L56</f>
        <v>0</v>
      </c>
      <c r="R45" s="210" t="e">
        <f>M56</f>
        <v>#DIV/0!</v>
      </c>
      <c r="S45" s="211">
        <f>K56</f>
        <v>0</v>
      </c>
      <c r="Y45" s="21"/>
      <c r="Z45" s="21"/>
    </row>
    <row r="46" spans="1:26" x14ac:dyDescent="0.25">
      <c r="A46" s="21"/>
      <c r="B46" s="23"/>
      <c r="C46" s="215"/>
      <c r="D46" s="215"/>
      <c r="E46" s="215"/>
      <c r="F46" s="151"/>
      <c r="G46" s="151"/>
      <c r="H46" s="151"/>
      <c r="I46" s="207">
        <f t="shared" si="1"/>
        <v>0</v>
      </c>
      <c r="J46" s="208">
        <f t="shared" ref="J46" si="52">AVERAGE(I46:I47)</f>
        <v>0</v>
      </c>
      <c r="K46" s="201">
        <f t="shared" ref="K46" si="53">STDEV(I46:I47)</f>
        <v>0</v>
      </c>
      <c r="L46" s="173">
        <f t="shared" ref="L46" si="54">B46</f>
        <v>0</v>
      </c>
      <c r="M46" s="202" t="e">
        <f t="shared" ref="M46" si="55">(AVERAGE(I46:I47)*$U$20)</f>
        <v>#DIV/0!</v>
      </c>
      <c r="P46" s="21">
        <v>18</v>
      </c>
      <c r="Q46" s="209">
        <f>L58</f>
        <v>0</v>
      </c>
      <c r="R46" s="210" t="e">
        <f>M58</f>
        <v>#DIV/0!</v>
      </c>
      <c r="S46" s="211">
        <f>K58</f>
        <v>0</v>
      </c>
      <c r="Y46" s="21"/>
      <c r="Z46" s="21"/>
    </row>
    <row r="47" spans="1:26" x14ac:dyDescent="0.25">
      <c r="A47" s="21"/>
      <c r="B47" s="214"/>
      <c r="C47" s="148"/>
      <c r="D47" s="148"/>
      <c r="E47" s="148"/>
      <c r="F47" s="148"/>
      <c r="G47" s="148"/>
      <c r="H47" s="148"/>
      <c r="I47" s="203">
        <f t="shared" si="1"/>
        <v>0</v>
      </c>
      <c r="J47" s="204"/>
      <c r="K47" s="205"/>
      <c r="L47" s="206"/>
      <c r="M47" s="206"/>
      <c r="P47" s="21">
        <v>19</v>
      </c>
      <c r="Q47" s="209">
        <f>L60</f>
        <v>0</v>
      </c>
      <c r="R47" s="210" t="e">
        <f>M60</f>
        <v>#DIV/0!</v>
      </c>
      <c r="S47" s="211">
        <f>K60</f>
        <v>0</v>
      </c>
      <c r="Y47" s="21"/>
      <c r="Z47" s="21"/>
    </row>
    <row r="48" spans="1:26" x14ac:dyDescent="0.25">
      <c r="A48" s="21"/>
      <c r="B48" s="18"/>
      <c r="C48" s="151"/>
      <c r="D48" s="151"/>
      <c r="E48" s="151"/>
      <c r="F48" s="151"/>
      <c r="G48" s="151"/>
      <c r="H48" s="151"/>
      <c r="I48" s="207">
        <f t="shared" si="1"/>
        <v>0</v>
      </c>
      <c r="J48" s="208">
        <f t="shared" ref="J48" si="56">AVERAGE(I48:I49)</f>
        <v>0</v>
      </c>
      <c r="K48" s="201">
        <f t="shared" ref="K48" si="57">STDEV(I48:I49)</f>
        <v>0</v>
      </c>
      <c r="L48" s="173">
        <f t="shared" ref="L48" si="58">B48</f>
        <v>0</v>
      </c>
      <c r="M48" s="202" t="e">
        <f t="shared" ref="M48" si="59">(AVERAGE(I48:I49)*$U$20)</f>
        <v>#DIV/0!</v>
      </c>
      <c r="P48" s="21">
        <v>20</v>
      </c>
      <c r="Q48" s="209">
        <f>L62</f>
        <v>0</v>
      </c>
      <c r="R48" s="210" t="e">
        <f>M62</f>
        <v>#DIV/0!</v>
      </c>
      <c r="S48" s="211">
        <f>K62</f>
        <v>0</v>
      </c>
      <c r="Y48" s="21"/>
      <c r="Z48" s="21"/>
    </row>
    <row r="49" spans="1:26" x14ac:dyDescent="0.25">
      <c r="A49" s="21"/>
      <c r="B49" s="214"/>
      <c r="C49" s="148"/>
      <c r="D49" s="148"/>
      <c r="E49" s="148"/>
      <c r="F49" s="148"/>
      <c r="G49" s="148"/>
      <c r="H49" s="148"/>
      <c r="I49" s="203">
        <f t="shared" si="1"/>
        <v>0</v>
      </c>
      <c r="J49" s="204"/>
      <c r="K49" s="205"/>
      <c r="L49" s="206"/>
      <c r="M49" s="206"/>
      <c r="P49" s="21">
        <v>21</v>
      </c>
      <c r="Q49" s="209">
        <f>L64</f>
        <v>0</v>
      </c>
      <c r="R49" s="210" t="e">
        <f>M64</f>
        <v>#DIV/0!</v>
      </c>
      <c r="S49" s="211">
        <f>K64</f>
        <v>0</v>
      </c>
      <c r="Y49" s="21"/>
      <c r="Z49" s="21"/>
    </row>
    <row r="50" spans="1:26" x14ac:dyDescent="0.25">
      <c r="A50" s="21"/>
      <c r="B50" s="23"/>
      <c r="C50" s="215"/>
      <c r="D50" s="215"/>
      <c r="E50" s="215"/>
      <c r="F50" s="151"/>
      <c r="G50" s="151"/>
      <c r="H50" s="151"/>
      <c r="I50" s="207">
        <f t="shared" si="1"/>
        <v>0</v>
      </c>
      <c r="J50" s="208">
        <f t="shared" ref="J50" si="60">AVERAGE(I50:I51)</f>
        <v>0</v>
      </c>
      <c r="K50" s="201">
        <f t="shared" ref="K50" si="61">STDEV(I50:I51)</f>
        <v>0</v>
      </c>
      <c r="L50" s="173">
        <f t="shared" ref="L50" si="62">B50</f>
        <v>0</v>
      </c>
      <c r="M50" s="202" t="e">
        <f t="shared" ref="M50" si="63">(AVERAGE(I50:I51)*$U$20)</f>
        <v>#DIV/0!</v>
      </c>
      <c r="P50" s="21">
        <v>22</v>
      </c>
      <c r="Q50" s="209">
        <f>L66</f>
        <v>0</v>
      </c>
      <c r="R50" s="210" t="e">
        <f>M66</f>
        <v>#DIV/0!</v>
      </c>
      <c r="S50" s="211">
        <f>K66</f>
        <v>0</v>
      </c>
      <c r="Y50" s="21"/>
      <c r="Z50" s="21"/>
    </row>
    <row r="51" spans="1:26" x14ac:dyDescent="0.25">
      <c r="A51" s="21"/>
      <c r="B51" s="214"/>
      <c r="C51" s="148"/>
      <c r="D51" s="148"/>
      <c r="E51" s="148"/>
      <c r="F51" s="148"/>
      <c r="G51" s="148"/>
      <c r="H51" s="148"/>
      <c r="I51" s="203">
        <f t="shared" si="1"/>
        <v>0</v>
      </c>
      <c r="J51" s="204"/>
      <c r="K51" s="205"/>
      <c r="L51" s="206"/>
      <c r="M51" s="206"/>
      <c r="P51" s="21">
        <v>23</v>
      </c>
      <c r="Q51" s="209">
        <f>L68</f>
        <v>0</v>
      </c>
      <c r="R51" s="210" t="e">
        <f>M68</f>
        <v>#DIV/0!</v>
      </c>
      <c r="S51" s="211">
        <f>K68</f>
        <v>0</v>
      </c>
      <c r="Y51" s="21"/>
      <c r="Z51" s="21"/>
    </row>
    <row r="52" spans="1:26" x14ac:dyDescent="0.25">
      <c r="A52" s="21"/>
      <c r="B52" s="18"/>
      <c r="C52" s="151"/>
      <c r="D52" s="151"/>
      <c r="E52" s="151"/>
      <c r="F52" s="151"/>
      <c r="G52" s="151"/>
      <c r="H52" s="151"/>
      <c r="I52" s="207">
        <f t="shared" si="1"/>
        <v>0</v>
      </c>
      <c r="J52" s="208">
        <f t="shared" ref="J52" si="64">AVERAGE(I52:I53)</f>
        <v>0</v>
      </c>
      <c r="K52" s="201">
        <f t="shared" ref="K52" si="65">STDEV(I52:I53)</f>
        <v>0</v>
      </c>
      <c r="L52" s="173">
        <f t="shared" ref="L52" si="66">B52</f>
        <v>0</v>
      </c>
      <c r="M52" s="202" t="e">
        <f t="shared" ref="M52" si="67">(AVERAGE(I52:I53)*$U$20)</f>
        <v>#DIV/0!</v>
      </c>
      <c r="P52" s="21">
        <v>24</v>
      </c>
      <c r="Q52" s="209">
        <f>L70</f>
        <v>0</v>
      </c>
      <c r="R52" s="210" t="e">
        <f>M70</f>
        <v>#DIV/0!</v>
      </c>
      <c r="S52" s="211">
        <f>K70</f>
        <v>0</v>
      </c>
      <c r="Y52" s="21"/>
      <c r="Z52" s="21"/>
    </row>
    <row r="53" spans="1:26" x14ac:dyDescent="0.25">
      <c r="A53" s="21"/>
      <c r="B53" s="214"/>
      <c r="C53" s="148"/>
      <c r="D53" s="148"/>
      <c r="E53" s="148"/>
      <c r="F53" s="148"/>
      <c r="G53" s="148"/>
      <c r="H53" s="148"/>
      <c r="I53" s="203">
        <f t="shared" si="1"/>
        <v>0</v>
      </c>
      <c r="J53" s="204"/>
      <c r="K53" s="205"/>
      <c r="L53" s="206"/>
      <c r="M53" s="206"/>
      <c r="Y53" s="21"/>
      <c r="Z53" s="21"/>
    </row>
    <row r="54" spans="1:26" x14ac:dyDescent="0.25">
      <c r="A54" s="21"/>
      <c r="B54" s="18"/>
      <c r="C54" s="151"/>
      <c r="D54" s="151"/>
      <c r="E54" s="151"/>
      <c r="F54" s="151"/>
      <c r="G54" s="151"/>
      <c r="H54" s="151"/>
      <c r="I54" s="207">
        <f t="shared" si="1"/>
        <v>0</v>
      </c>
      <c r="J54" s="208">
        <f t="shared" ref="J54" si="68">AVERAGE(I54:I55)</f>
        <v>0</v>
      </c>
      <c r="K54" s="201">
        <f t="shared" ref="K54" si="69">STDEV(I54:I55)</f>
        <v>0</v>
      </c>
      <c r="L54" s="173">
        <f t="shared" ref="L54" si="70">B54</f>
        <v>0</v>
      </c>
      <c r="M54" s="202" t="e">
        <f t="shared" ref="M54" si="71">(AVERAGE(I54:I55)*$U$20)</f>
        <v>#DIV/0!</v>
      </c>
      <c r="Q54" s="211"/>
      <c r="R54" s="211"/>
      <c r="S54" s="211"/>
      <c r="T54" s="211"/>
      <c r="Y54" s="21"/>
      <c r="Z54" s="21"/>
    </row>
    <row r="55" spans="1:26" x14ac:dyDescent="0.25">
      <c r="A55" s="21"/>
      <c r="B55" s="214"/>
      <c r="C55" s="148"/>
      <c r="D55" s="148"/>
      <c r="E55" s="148"/>
      <c r="F55" s="148"/>
      <c r="G55" s="148"/>
      <c r="H55" s="148"/>
      <c r="I55" s="203">
        <f t="shared" si="1"/>
        <v>0</v>
      </c>
      <c r="J55" s="204"/>
      <c r="K55" s="205"/>
      <c r="L55" s="206"/>
      <c r="M55" s="206"/>
      <c r="Y55" s="21"/>
      <c r="Z55" s="21"/>
    </row>
    <row r="56" spans="1:26" x14ac:dyDescent="0.25">
      <c r="A56" s="21"/>
      <c r="B56" s="23"/>
      <c r="C56" s="215"/>
      <c r="D56" s="215"/>
      <c r="E56" s="215"/>
      <c r="F56" s="151"/>
      <c r="G56" s="151"/>
      <c r="H56" s="151"/>
      <c r="I56" s="207">
        <f t="shared" si="1"/>
        <v>0</v>
      </c>
      <c r="J56" s="208">
        <f t="shared" ref="J56" si="72">AVERAGE(I56:I57)</f>
        <v>0</v>
      </c>
      <c r="K56" s="201">
        <f t="shared" ref="K56" si="73">STDEV(I56:I57)</f>
        <v>0</v>
      </c>
      <c r="L56" s="173">
        <f t="shared" ref="L56" si="74">B56</f>
        <v>0</v>
      </c>
      <c r="M56" s="202" t="e">
        <f t="shared" ref="M56" si="75">(AVERAGE(I56:I57)*$U$20)</f>
        <v>#DIV/0!</v>
      </c>
      <c r="Y56" s="21"/>
      <c r="Z56" s="21"/>
    </row>
    <row r="57" spans="1:26" x14ac:dyDescent="0.25">
      <c r="A57" s="21"/>
      <c r="B57" s="214"/>
      <c r="C57" s="148"/>
      <c r="D57" s="148"/>
      <c r="E57" s="148"/>
      <c r="F57" s="148"/>
      <c r="G57" s="148"/>
      <c r="H57" s="148"/>
      <c r="I57" s="203">
        <f t="shared" si="1"/>
        <v>0</v>
      </c>
      <c r="J57" s="204"/>
      <c r="K57" s="205"/>
      <c r="L57" s="206"/>
      <c r="M57" s="206"/>
      <c r="Q57" s="108"/>
      <c r="R57" s="108"/>
      <c r="S57" s="108"/>
      <c r="T57" s="108"/>
      <c r="Y57" s="21"/>
      <c r="Z57" s="21"/>
    </row>
    <row r="58" spans="1:26" x14ac:dyDescent="0.25">
      <c r="A58" s="21"/>
      <c r="B58" s="18"/>
      <c r="C58" s="151"/>
      <c r="D58" s="151"/>
      <c r="E58" s="151"/>
      <c r="F58" s="151"/>
      <c r="G58" s="151"/>
      <c r="H58" s="151"/>
      <c r="I58" s="207">
        <f t="shared" si="1"/>
        <v>0</v>
      </c>
      <c r="J58" s="208">
        <f t="shared" ref="J58" si="76">AVERAGE(I58:I59)</f>
        <v>0</v>
      </c>
      <c r="K58" s="201">
        <f t="shared" ref="K58" si="77">STDEV(I58:I59)</f>
        <v>0</v>
      </c>
      <c r="L58" s="173">
        <f t="shared" ref="L58" si="78">B58</f>
        <v>0</v>
      </c>
      <c r="M58" s="202" t="e">
        <f t="shared" ref="M58" si="79">(AVERAGE(I58:I59)*$U$20)</f>
        <v>#DIV/0!</v>
      </c>
      <c r="O58" s="43" t="s">
        <v>61</v>
      </c>
      <c r="P58" s="43" t="s">
        <v>110</v>
      </c>
      <c r="U58" s="108"/>
      <c r="Y58" s="21"/>
      <c r="Z58" s="21"/>
    </row>
    <row r="59" spans="1:26" x14ac:dyDescent="0.25">
      <c r="A59" s="21"/>
      <c r="B59" s="214"/>
      <c r="C59" s="148"/>
      <c r="D59" s="148"/>
      <c r="E59" s="148"/>
      <c r="F59" s="148"/>
      <c r="G59" s="148"/>
      <c r="H59" s="148"/>
      <c r="I59" s="203">
        <f t="shared" si="1"/>
        <v>0</v>
      </c>
      <c r="J59" s="204"/>
      <c r="K59" s="205"/>
      <c r="L59" s="206"/>
      <c r="M59" s="206"/>
      <c r="O59" s="43"/>
      <c r="Q59" s="21" t="s">
        <v>102</v>
      </c>
      <c r="Y59" s="21"/>
      <c r="Z59" s="21"/>
    </row>
    <row r="60" spans="1:26" x14ac:dyDescent="0.25">
      <c r="A60" s="21"/>
      <c r="B60" s="23"/>
      <c r="C60" s="215"/>
      <c r="D60" s="215"/>
      <c r="E60" s="215"/>
      <c r="F60" s="151"/>
      <c r="G60" s="151"/>
      <c r="H60" s="151"/>
      <c r="I60" s="207">
        <f t="shared" si="1"/>
        <v>0</v>
      </c>
      <c r="J60" s="208">
        <f t="shared" ref="J60" si="80">AVERAGE(I60:I61)</f>
        <v>0</v>
      </c>
      <c r="K60" s="201">
        <f t="shared" ref="K60" si="81">STDEV(I60:I61)</f>
        <v>0</v>
      </c>
      <c r="L60" s="173">
        <f t="shared" ref="L60" si="82">B60</f>
        <v>0</v>
      </c>
      <c r="M60" s="202" t="e">
        <f t="shared" ref="M60" si="83">(AVERAGE(I60:I61)*$U$20)</f>
        <v>#DIV/0!</v>
      </c>
      <c r="O60" s="43"/>
      <c r="Q60" s="21" t="s">
        <v>124</v>
      </c>
      <c r="Y60" s="21"/>
      <c r="Z60" s="21"/>
    </row>
    <row r="61" spans="1:26" x14ac:dyDescent="0.25">
      <c r="A61" s="21"/>
      <c r="B61" s="214"/>
      <c r="C61" s="148"/>
      <c r="D61" s="148"/>
      <c r="E61" s="148"/>
      <c r="F61" s="148"/>
      <c r="G61" s="148"/>
      <c r="H61" s="148"/>
      <c r="I61" s="203">
        <f t="shared" si="1"/>
        <v>0</v>
      </c>
      <c r="J61" s="204"/>
      <c r="K61" s="205"/>
      <c r="L61" s="206"/>
      <c r="M61" s="206"/>
      <c r="O61" s="43"/>
      <c r="Q61" s="21" t="s">
        <v>111</v>
      </c>
      <c r="Y61" s="21"/>
      <c r="Z61" s="21"/>
    </row>
    <row r="62" spans="1:26" x14ac:dyDescent="0.25">
      <c r="A62" s="21"/>
      <c r="B62" s="18"/>
      <c r="C62" s="151"/>
      <c r="D62" s="151"/>
      <c r="E62" s="151"/>
      <c r="F62" s="151"/>
      <c r="G62" s="151"/>
      <c r="H62" s="151"/>
      <c r="I62" s="207">
        <f t="shared" si="1"/>
        <v>0</v>
      </c>
      <c r="J62" s="208">
        <f t="shared" ref="J62" si="84">AVERAGE(I62:I63)</f>
        <v>0</v>
      </c>
      <c r="K62" s="201">
        <f t="shared" ref="K62" si="85">STDEV(I62:I63)</f>
        <v>0</v>
      </c>
      <c r="L62" s="173">
        <f t="shared" ref="L62" si="86">B62</f>
        <v>0</v>
      </c>
      <c r="M62" s="202" t="e">
        <f t="shared" ref="M62" si="87">(AVERAGE(I62:I63)*$U$20)</f>
        <v>#DIV/0!</v>
      </c>
      <c r="O62" s="43"/>
      <c r="Q62" s="21" t="s">
        <v>125</v>
      </c>
      <c r="Y62" s="21"/>
      <c r="Z62" s="21"/>
    </row>
    <row r="63" spans="1:26" x14ac:dyDescent="0.25">
      <c r="A63" s="21"/>
      <c r="B63" s="214"/>
      <c r="C63" s="148"/>
      <c r="D63" s="148"/>
      <c r="E63" s="148"/>
      <c r="F63" s="148"/>
      <c r="G63" s="148"/>
      <c r="H63" s="148"/>
      <c r="I63" s="203">
        <f t="shared" si="1"/>
        <v>0</v>
      </c>
      <c r="J63" s="204"/>
      <c r="K63" s="205"/>
      <c r="L63" s="206"/>
      <c r="M63" s="206"/>
      <c r="Y63" s="21"/>
      <c r="Z63" s="21"/>
    </row>
    <row r="64" spans="1:26" x14ac:dyDescent="0.25">
      <c r="A64" s="21"/>
      <c r="B64" s="23"/>
      <c r="C64" s="215"/>
      <c r="D64" s="215"/>
      <c r="E64" s="215"/>
      <c r="F64" s="151"/>
      <c r="G64" s="151"/>
      <c r="H64" s="151"/>
      <c r="I64" s="207">
        <f t="shared" si="1"/>
        <v>0</v>
      </c>
      <c r="J64" s="208">
        <f t="shared" ref="J64" si="88">AVERAGE(I64:I65)</f>
        <v>0</v>
      </c>
      <c r="K64" s="201">
        <f t="shared" ref="K64" si="89">STDEV(I64:I65)</f>
        <v>0</v>
      </c>
      <c r="L64" s="173">
        <f t="shared" ref="L64" si="90">B64</f>
        <v>0</v>
      </c>
      <c r="M64" s="202" t="e">
        <f t="shared" ref="M64" si="91">(AVERAGE(I64:I65)*$U$20)</f>
        <v>#DIV/0!</v>
      </c>
      <c r="Y64" s="21"/>
      <c r="Z64" s="21"/>
    </row>
    <row r="65" spans="1:26" x14ac:dyDescent="0.25">
      <c r="A65" s="21"/>
      <c r="B65" s="214"/>
      <c r="C65" s="148"/>
      <c r="D65" s="148"/>
      <c r="E65" s="148"/>
      <c r="F65" s="148"/>
      <c r="G65" s="148"/>
      <c r="H65" s="148"/>
      <c r="I65" s="203">
        <f t="shared" si="1"/>
        <v>0</v>
      </c>
      <c r="J65" s="204"/>
      <c r="K65" s="205"/>
      <c r="L65" s="206"/>
      <c r="M65" s="206"/>
      <c r="Y65" s="21"/>
      <c r="Z65" s="21"/>
    </row>
    <row r="66" spans="1:26" x14ac:dyDescent="0.25">
      <c r="A66" s="21"/>
      <c r="B66" s="18"/>
      <c r="C66" s="151"/>
      <c r="D66" s="151"/>
      <c r="E66" s="151"/>
      <c r="F66" s="151"/>
      <c r="G66" s="151"/>
      <c r="H66" s="151"/>
      <c r="I66" s="207">
        <f t="shared" si="1"/>
        <v>0</v>
      </c>
      <c r="J66" s="208">
        <f t="shared" ref="J66" si="92">AVERAGE(I66:I67)</f>
        <v>0</v>
      </c>
      <c r="K66" s="201">
        <f t="shared" ref="K66" si="93">STDEV(I66:I67)</f>
        <v>0</v>
      </c>
      <c r="L66" s="173">
        <f t="shared" ref="L66" si="94">B66</f>
        <v>0</v>
      </c>
      <c r="M66" s="202" t="e">
        <f t="shared" ref="M66" si="95">(AVERAGE(I66:I67)*$U$20)</f>
        <v>#DIV/0!</v>
      </c>
      <c r="Y66" s="21"/>
      <c r="Z66" s="21"/>
    </row>
    <row r="67" spans="1:26" x14ac:dyDescent="0.25">
      <c r="A67" s="21"/>
      <c r="B67" s="214"/>
      <c r="C67" s="148"/>
      <c r="D67" s="148"/>
      <c r="E67" s="148"/>
      <c r="F67" s="148"/>
      <c r="G67" s="148"/>
      <c r="H67" s="148"/>
      <c r="I67" s="203">
        <f t="shared" si="1"/>
        <v>0</v>
      </c>
      <c r="J67" s="204"/>
      <c r="K67" s="205"/>
      <c r="L67" s="206"/>
      <c r="M67" s="206"/>
      <c r="Y67" s="21"/>
      <c r="Z67" s="21"/>
    </row>
    <row r="68" spans="1:26" x14ac:dyDescent="0.25">
      <c r="A68" s="21"/>
      <c r="B68" s="21"/>
      <c r="C68" s="21"/>
      <c r="D68" s="21"/>
      <c r="E68" s="21"/>
      <c r="F68" s="21"/>
      <c r="G68" s="21"/>
      <c r="H68" s="21"/>
      <c r="I68" s="207">
        <f t="shared" si="1"/>
        <v>0</v>
      </c>
      <c r="J68" s="208">
        <f t="shared" ref="J68" si="96">AVERAGE(I68:I69)</f>
        <v>0</v>
      </c>
      <c r="K68" s="201">
        <f t="shared" ref="K68" si="97">STDEV(I68:I69)</f>
        <v>0</v>
      </c>
      <c r="L68" s="173">
        <f t="shared" ref="L68:L72" si="98">B68</f>
        <v>0</v>
      </c>
      <c r="M68" s="202" t="e">
        <f t="shared" ref="M68" si="99">(AVERAGE(I68:I69)*$U$20)</f>
        <v>#DIV/0!</v>
      </c>
      <c r="Y68" s="21"/>
      <c r="Z68" s="21"/>
    </row>
    <row r="69" spans="1:26" x14ac:dyDescent="0.25">
      <c r="A69" s="21"/>
      <c r="B69" s="214"/>
      <c r="C69" s="148"/>
      <c r="D69" s="148"/>
      <c r="E69" s="148"/>
      <c r="F69" s="148"/>
      <c r="G69" s="148"/>
      <c r="H69" s="148"/>
      <c r="I69" s="203">
        <f t="shared" si="1"/>
        <v>0</v>
      </c>
      <c r="J69" s="204"/>
      <c r="K69" s="205"/>
      <c r="L69" s="206"/>
      <c r="M69" s="206"/>
      <c r="Y69" s="21"/>
      <c r="Z69" s="21"/>
    </row>
    <row r="70" spans="1:26" x14ac:dyDescent="0.25">
      <c r="A70" s="21"/>
      <c r="B70" s="31"/>
      <c r="C70" s="23"/>
      <c r="D70" s="23"/>
      <c r="E70" s="23"/>
      <c r="F70" s="18"/>
      <c r="G70" s="18"/>
      <c r="H70" s="18"/>
      <c r="I70" s="207">
        <f t="shared" si="1"/>
        <v>0</v>
      </c>
      <c r="J70" s="208">
        <f t="shared" ref="J70" si="100">AVERAGE(I70:I71)</f>
        <v>0</v>
      </c>
      <c r="K70" s="201">
        <f t="shared" ref="K70" si="101">STDEV(I70:I71)</f>
        <v>0</v>
      </c>
      <c r="L70" s="173">
        <f t="shared" si="98"/>
        <v>0</v>
      </c>
      <c r="M70" s="202" t="e">
        <f t="shared" ref="M70" si="102">(AVERAGE(I70:I71)*$U$20)</f>
        <v>#DIV/0!</v>
      </c>
      <c r="Y70" s="21"/>
      <c r="Z70" s="21"/>
    </row>
    <row r="71" spans="1:26" x14ac:dyDescent="0.25">
      <c r="A71" s="21"/>
      <c r="B71" s="19"/>
      <c r="C71" s="18"/>
      <c r="D71" s="18"/>
      <c r="E71" s="18"/>
      <c r="F71" s="18"/>
      <c r="G71" s="18"/>
      <c r="H71" s="18"/>
      <c r="I71" s="203">
        <f t="shared" si="1"/>
        <v>0</v>
      </c>
      <c r="J71" s="204"/>
      <c r="K71" s="205"/>
      <c r="L71" s="206"/>
      <c r="M71" s="206"/>
      <c r="Y71" s="21"/>
      <c r="Z71" s="21"/>
    </row>
    <row r="72" spans="1:26" s="21" customFormat="1" x14ac:dyDescent="0.25">
      <c r="A72" s="19"/>
      <c r="B72" s="19"/>
      <c r="C72" s="18"/>
      <c r="D72" s="18"/>
      <c r="E72" s="102"/>
      <c r="F72" s="102"/>
      <c r="G72" s="102"/>
      <c r="H72" s="102"/>
      <c r="I72" s="207">
        <f t="shared" si="1"/>
        <v>0</v>
      </c>
      <c r="J72" s="208">
        <f t="shared" ref="J72" si="103">AVERAGE(I72:I73)</f>
        <v>0</v>
      </c>
      <c r="K72" s="201">
        <f t="shared" ref="K72" si="104">STDEV(I72:I73)</f>
        <v>0</v>
      </c>
      <c r="L72" s="173">
        <f t="shared" si="98"/>
        <v>0</v>
      </c>
      <c r="M72" s="202" t="e">
        <f t="shared" ref="M72" si="105">(AVERAGE(I72:I73)*$U$20)</f>
        <v>#DIV/0!</v>
      </c>
    </row>
    <row r="73" spans="1:26" s="21" customFormat="1" x14ac:dyDescent="0.25">
      <c r="C73" s="15"/>
      <c r="D73" s="15"/>
      <c r="E73" s="43"/>
      <c r="F73" s="43"/>
      <c r="G73" s="43"/>
      <c r="H73" s="43"/>
      <c r="I73" s="203">
        <f t="shared" si="1"/>
        <v>0</v>
      </c>
      <c r="J73" s="204"/>
      <c r="K73" s="205"/>
      <c r="L73" s="206"/>
      <c r="M73" s="206"/>
    </row>
    <row r="74" spans="1:26" x14ac:dyDescent="0.25">
      <c r="C74" s="21"/>
      <c r="D74" s="21"/>
      <c r="E74" s="43"/>
      <c r="F74" s="43"/>
      <c r="G74" s="43"/>
      <c r="H74" s="43"/>
      <c r="I74" s="207"/>
      <c r="J74" s="208"/>
      <c r="K74" s="201"/>
      <c r="L74" s="173"/>
      <c r="M74" s="173"/>
      <c r="Y74" s="21"/>
      <c r="Z74" s="21"/>
    </row>
    <row r="75" spans="1:26" x14ac:dyDescent="0.25">
      <c r="C75" s="21"/>
      <c r="D75" s="21"/>
      <c r="E75" s="43"/>
      <c r="F75" s="43"/>
      <c r="G75" s="43"/>
      <c r="H75" s="43"/>
      <c r="Y75" s="21"/>
      <c r="Z75" s="21"/>
    </row>
    <row r="76" spans="1:26" x14ac:dyDescent="0.25">
      <c r="C76" s="21"/>
      <c r="D76" s="21"/>
      <c r="E76" s="43"/>
      <c r="F76" s="43"/>
      <c r="G76" s="43"/>
      <c r="H76" s="43"/>
      <c r="Y76" s="21"/>
      <c r="Z76" s="21"/>
    </row>
    <row r="77" spans="1:26" x14ac:dyDescent="0.25">
      <c r="C77" s="21"/>
      <c r="D77" s="21"/>
      <c r="E77" s="43"/>
      <c r="F77" s="43"/>
      <c r="G77" s="43"/>
      <c r="H77" s="43"/>
      <c r="Y77" s="21"/>
      <c r="Z77" s="21"/>
    </row>
  </sheetData>
  <mergeCells count="8">
    <mergeCell ref="P20:T20"/>
    <mergeCell ref="P25:W25"/>
    <mergeCell ref="P26:W26"/>
    <mergeCell ref="B13:L13"/>
    <mergeCell ref="P13:W13"/>
    <mergeCell ref="P14:X14"/>
    <mergeCell ref="P16:T16"/>
    <mergeCell ref="P18:T18"/>
  </mergeCells>
  <phoneticPr fontId="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F41949DA2A940B8D082ECAF8F142D" ma:contentTypeVersion="10" ma:contentTypeDescription="Create a new document." ma:contentTypeScope="" ma:versionID="8307ac08cfd904c2710f6220bf360f29">
  <xsd:schema xmlns:xsd="http://www.w3.org/2001/XMLSchema" xmlns:xs="http://www.w3.org/2001/XMLSchema" xmlns:p="http://schemas.microsoft.com/office/2006/metadata/properties" xmlns:ns1="http://schemas.microsoft.com/sharepoint/v3" xmlns:ns2="e9322675-4e6c-4dcb-b08b-f40420b09916" xmlns:ns3="df38bbad-0bb0-41a7-b78f-084b382b3af7" targetNamespace="http://schemas.microsoft.com/office/2006/metadata/properties" ma:root="true" ma:fieldsID="66c2dd84932bddf5f92a3351e68d6d48" ns1:_="" ns2:_="" ns3:_="">
    <xsd:import namespace="http://schemas.microsoft.com/sharepoint/v3"/>
    <xsd:import namespace="e9322675-4e6c-4dcb-b08b-f40420b09916"/>
    <xsd:import namespace="df38bbad-0bb0-41a7-b78f-084b382b3a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22675-4e6c-4dcb-b08b-f40420b099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8bbad-0bb0-41a7-b78f-084b382b3a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63789A-F55D-4DA5-B927-D4D472A3EFDD}">
  <ds:schemaRefs>
    <ds:schemaRef ds:uri="http://schemas.openxmlformats.org/package/2006/metadata/core-properties"/>
    <ds:schemaRef ds:uri="http://purl.org/dc/elements/1.1/"/>
    <ds:schemaRef ds:uri="http://www.w3.org/XML/1998/namespace"/>
    <ds:schemaRef ds:uri="e9322675-4e6c-4dcb-b08b-f40420b09916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df38bbad-0bb0-41a7-b78f-084b382b3af7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D9233F8-AC2D-4B7C-8628-F6C8AB44A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322675-4e6c-4dcb-b08b-f40420b09916"/>
    <ds:schemaRef ds:uri="df38bbad-0bb0-41a7-b78f-084b382b3a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784D78-260D-4BA9-A15F-461BF9BB25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Data</vt:lpstr>
      <vt:lpstr>RI, nD</vt:lpstr>
      <vt:lpstr>BG, Plate 1</vt:lpstr>
      <vt:lpstr>BG, Plate 2</vt:lpstr>
      <vt:lpstr>FAN, Plate 1</vt:lpstr>
      <vt:lpstr>FAN, Plate 2</vt:lpstr>
      <vt:lpstr>SP, %</vt:lpstr>
      <vt:lpstr>Data!Print_Area</vt:lpstr>
      <vt:lpstr>'FAN, Plate 1'!Print_Area</vt:lpstr>
    </vt:vector>
  </TitlesOfParts>
  <Company>usda 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balance-122</dc:creator>
  <cp:lastModifiedBy>Walling Lab</cp:lastModifiedBy>
  <cp:lastPrinted>2011-12-16T21:22:50Z</cp:lastPrinted>
  <dcterms:created xsi:type="dcterms:W3CDTF">2010-06-16T16:03:09Z</dcterms:created>
  <dcterms:modified xsi:type="dcterms:W3CDTF">2022-03-07T17:30:10Z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0x010100B45F41949DA2A940B8D082ECAF8F142D</vt:lpwstr>
  </property>
  <property fmtid="{D5CDD505-2E9C-101B-9397-08002B2CF9AE}" pid="3" name="Order">
    <vt:r8>109200</vt:r8>
  </property>
</Properties>
</file>