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lling.lab\OneDrive - USDA\Desktop\21CY MQ\Congress Mash Extraction Data\"/>
    </mc:Choice>
  </mc:AlternateContent>
  <bookViews>
    <workbookView xWindow="-120" yWindow="-120" windowWidth="29040" windowHeight="17640" tabRatio="808"/>
  </bookViews>
  <sheets>
    <sheet name="Data" sheetId="2" r:id="rId1"/>
    <sheet name="RI, nD" sheetId="4" r:id="rId2"/>
    <sheet name="BG, Plate 1" sheetId="3" r:id="rId3"/>
    <sheet name="FAN, Plate 1" sheetId="6" r:id="rId4"/>
    <sheet name="SP, %" sheetId="8" r:id="rId5"/>
  </sheets>
  <definedNames>
    <definedName name="_xlnm.Print_Area" localSheetId="0">Data!#REF!</definedName>
    <definedName name="_xlnm.Print_Area" localSheetId="3">'FAN, Plate 1'!$A$1:$T$96</definedName>
  </definedNames>
  <calcPr calcId="162913"/>
</workbook>
</file>

<file path=xl/calcChain.xml><?xml version="1.0" encoding="utf-8"?>
<calcChain xmlns="http://schemas.openxmlformats.org/spreadsheetml/2006/main">
  <c r="I51" i="8" l="1"/>
  <c r="I50" i="8"/>
  <c r="J50" i="8" s="1"/>
  <c r="I49" i="8"/>
  <c r="K48" i="8"/>
  <c r="I48" i="8"/>
  <c r="J48" i="8" s="1"/>
  <c r="I47" i="8"/>
  <c r="K46" i="8"/>
  <c r="J46" i="8"/>
  <c r="I46" i="8"/>
  <c r="I45" i="8"/>
  <c r="I44" i="8"/>
  <c r="J44" i="8" s="1"/>
  <c r="I43" i="8"/>
  <c r="K42" i="8"/>
  <c r="I42" i="8"/>
  <c r="J42" i="8" s="1"/>
  <c r="I41" i="8"/>
  <c r="K40" i="8"/>
  <c r="J40" i="8"/>
  <c r="I40" i="8"/>
  <c r="I39" i="8"/>
  <c r="I38" i="8"/>
  <c r="K38" i="8" s="1"/>
  <c r="I37" i="8"/>
  <c r="K36" i="8"/>
  <c r="I36" i="8"/>
  <c r="J36" i="8" s="1"/>
  <c r="I35" i="8"/>
  <c r="K34" i="8"/>
  <c r="J34" i="8"/>
  <c r="I34" i="8"/>
  <c r="I33" i="8"/>
  <c r="I32" i="8"/>
  <c r="J32" i="8" s="1"/>
  <c r="I31" i="8"/>
  <c r="K30" i="8"/>
  <c r="I30" i="8"/>
  <c r="J30" i="8" s="1"/>
  <c r="I29" i="8"/>
  <c r="K28" i="8"/>
  <c r="J28" i="8"/>
  <c r="I28" i="8"/>
  <c r="I27" i="8"/>
  <c r="I26" i="8"/>
  <c r="K26" i="8" s="1"/>
  <c r="I25" i="8"/>
  <c r="K24" i="8"/>
  <c r="I24" i="8"/>
  <c r="J24" i="8" s="1"/>
  <c r="I23" i="8"/>
  <c r="K22" i="8"/>
  <c r="J22" i="8"/>
  <c r="I22" i="8"/>
  <c r="I21" i="8"/>
  <c r="I20" i="8"/>
  <c r="J20" i="8" s="1"/>
  <c r="I19" i="8"/>
  <c r="K18" i="8"/>
  <c r="I18" i="8"/>
  <c r="J18" i="8" s="1"/>
  <c r="I17" i="8"/>
  <c r="K16" i="8"/>
  <c r="J16" i="8"/>
  <c r="I16" i="8"/>
  <c r="I15" i="8"/>
  <c r="I14" i="8"/>
  <c r="J14" i="8" s="1"/>
  <c r="I13" i="8"/>
  <c r="K12" i="8"/>
  <c r="I12" i="8"/>
  <c r="J12" i="8" s="1"/>
  <c r="I11" i="8"/>
  <c r="K10" i="8"/>
  <c r="J10" i="8"/>
  <c r="I10" i="8"/>
  <c r="I9" i="8"/>
  <c r="I8" i="8"/>
  <c r="K8" i="8" s="1"/>
  <c r="I7" i="8"/>
  <c r="K6" i="8"/>
  <c r="I6" i="8"/>
  <c r="J6" i="8" s="1"/>
  <c r="I5" i="8"/>
  <c r="K4" i="8"/>
  <c r="J4" i="8"/>
  <c r="I4" i="8"/>
  <c r="I3" i="8"/>
  <c r="I2" i="8"/>
  <c r="J2" i="8" s="1"/>
  <c r="J8" i="8" l="1"/>
  <c r="J26" i="8"/>
  <c r="J38" i="8"/>
  <c r="K2" i="8"/>
  <c r="K14" i="8"/>
  <c r="K20" i="8"/>
  <c r="K32" i="8"/>
  <c r="K44" i="8"/>
  <c r="K50" i="8"/>
  <c r="B18" i="4" l="1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17" i="4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86" i="6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89" i="3"/>
  <c r="E18" i="4" l="1"/>
  <c r="L18" i="4" s="1"/>
  <c r="F18" i="4"/>
  <c r="M18" i="4" s="1"/>
  <c r="E19" i="4"/>
  <c r="L19" i="4" s="1"/>
  <c r="F19" i="4"/>
  <c r="M19" i="4" s="1"/>
  <c r="E20" i="4"/>
  <c r="F20" i="4"/>
  <c r="M20" i="4" s="1"/>
  <c r="E21" i="4"/>
  <c r="L21" i="4" s="1"/>
  <c r="F21" i="4"/>
  <c r="M21" i="4" s="1"/>
  <c r="E22" i="4"/>
  <c r="F22" i="4"/>
  <c r="M22" i="4" s="1"/>
  <c r="E23" i="4"/>
  <c r="L23" i="4" s="1"/>
  <c r="F23" i="4"/>
  <c r="M23" i="4" s="1"/>
  <c r="E24" i="4"/>
  <c r="F24" i="4"/>
  <c r="M24" i="4" s="1"/>
  <c r="E25" i="4"/>
  <c r="F25" i="4"/>
  <c r="M25" i="4" s="1"/>
  <c r="E26" i="4"/>
  <c r="L26" i="4" s="1"/>
  <c r="F26" i="4"/>
  <c r="M26" i="4" s="1"/>
  <c r="E27" i="4"/>
  <c r="L27" i="4" s="1"/>
  <c r="F27" i="4"/>
  <c r="E28" i="4"/>
  <c r="F28" i="4"/>
  <c r="M28" i="4" s="1"/>
  <c r="E29" i="4"/>
  <c r="F29" i="4"/>
  <c r="M29" i="4" s="1"/>
  <c r="E30" i="4"/>
  <c r="L30" i="4" s="1"/>
  <c r="F30" i="4"/>
  <c r="M30" i="4" s="1"/>
  <c r="E31" i="4"/>
  <c r="L31" i="4" s="1"/>
  <c r="F31" i="4"/>
  <c r="M31" i="4" s="1"/>
  <c r="E32" i="4"/>
  <c r="F32" i="4"/>
  <c r="G32" i="4" s="1"/>
  <c r="E33" i="4"/>
  <c r="L33" i="4" s="1"/>
  <c r="F33" i="4"/>
  <c r="G33" i="4" s="1"/>
  <c r="E34" i="4"/>
  <c r="F34" i="4"/>
  <c r="M34" i="4" s="1"/>
  <c r="E35" i="4"/>
  <c r="L35" i="4" s="1"/>
  <c r="F35" i="4"/>
  <c r="M35" i="4" s="1"/>
  <c r="E36" i="4"/>
  <c r="F36" i="4"/>
  <c r="M36" i="4" s="1"/>
  <c r="E37" i="4"/>
  <c r="L37" i="4" s="1"/>
  <c r="F37" i="4"/>
  <c r="M37" i="4" s="1"/>
  <c r="E38" i="4"/>
  <c r="F38" i="4"/>
  <c r="M38" i="4" s="1"/>
  <c r="E39" i="4"/>
  <c r="L39" i="4" s="1"/>
  <c r="F39" i="4"/>
  <c r="M39" i="4" s="1"/>
  <c r="E40" i="4"/>
  <c r="L40" i="4" s="1"/>
  <c r="F40" i="4"/>
  <c r="M40" i="4" s="1"/>
  <c r="G20" i="4"/>
  <c r="H20" i="4"/>
  <c r="G26" i="4"/>
  <c r="H26" i="4"/>
  <c r="H32" i="4"/>
  <c r="L20" i="4"/>
  <c r="L32" i="4"/>
  <c r="L38" i="4"/>
  <c r="F17" i="4"/>
  <c r="E17" i="4"/>
  <c r="L17" i="4" s="1"/>
  <c r="G17" i="4" l="1"/>
  <c r="M32" i="4"/>
  <c r="O38" i="4"/>
  <c r="G38" i="4"/>
  <c r="M33" i="4"/>
  <c r="G29" i="4"/>
  <c r="G25" i="4"/>
  <c r="M17" i="4"/>
  <c r="N38" i="4"/>
  <c r="L25" i="4"/>
  <c r="O25" i="4" s="1"/>
  <c r="H18" i="4"/>
  <c r="G27" i="4"/>
  <c r="H17" i="4"/>
  <c r="G18" i="4"/>
  <c r="H39" i="4"/>
  <c r="H38" i="4"/>
  <c r="G39" i="4"/>
  <c r="N37" i="4"/>
  <c r="G36" i="4"/>
  <c r="M27" i="4"/>
  <c r="N27" i="4" s="1"/>
  <c r="G22" i="4"/>
  <c r="L36" i="4"/>
  <c r="N36" i="4" s="1"/>
  <c r="H36" i="4"/>
  <c r="H33" i="4"/>
  <c r="G31" i="4"/>
  <c r="H27" i="4"/>
  <c r="H25" i="4"/>
  <c r="N20" i="4"/>
  <c r="O40" i="4"/>
  <c r="H40" i="4"/>
  <c r="G40" i="4"/>
  <c r="G37" i="4"/>
  <c r="G34" i="4"/>
  <c r="N33" i="4"/>
  <c r="O31" i="4"/>
  <c r="G30" i="4"/>
  <c r="H30" i="4"/>
  <c r="G28" i="4"/>
  <c r="N26" i="4"/>
  <c r="G24" i="4"/>
  <c r="G21" i="4"/>
  <c r="O20" i="4"/>
  <c r="N19" i="4"/>
  <c r="N40" i="4"/>
  <c r="H37" i="4"/>
  <c r="L34" i="4"/>
  <c r="N34" i="4" s="1"/>
  <c r="H34" i="4"/>
  <c r="H31" i="4"/>
  <c r="N31" i="4"/>
  <c r="L28" i="4"/>
  <c r="N28" i="4" s="1"/>
  <c r="H28" i="4"/>
  <c r="L24" i="4"/>
  <c r="N24" i="4" s="1"/>
  <c r="H24" i="4"/>
  <c r="L22" i="4"/>
  <c r="H22" i="4"/>
  <c r="H21" i="4"/>
  <c r="H19" i="4"/>
  <c r="G19" i="4"/>
  <c r="N35" i="4"/>
  <c r="O35" i="4"/>
  <c r="N23" i="4"/>
  <c r="O23" i="4"/>
  <c r="H35" i="4"/>
  <c r="H29" i="4"/>
  <c r="H23" i="4"/>
  <c r="L29" i="4"/>
  <c r="N18" i="4"/>
  <c r="G35" i="4"/>
  <c r="G23" i="4"/>
  <c r="O28" i="4"/>
  <c r="N39" i="4"/>
  <c r="N21" i="4"/>
  <c r="O37" i="4"/>
  <c r="O26" i="4"/>
  <c r="O19" i="4"/>
  <c r="N30" i="4"/>
  <c r="O39" i="4"/>
  <c r="O33" i="4"/>
  <c r="O30" i="4"/>
  <c r="O21" i="4"/>
  <c r="O18" i="4"/>
  <c r="O36" i="4" l="1"/>
  <c r="N32" i="4"/>
  <c r="O32" i="4"/>
  <c r="N25" i="4"/>
  <c r="F17" i="2" s="1"/>
  <c r="O27" i="4"/>
  <c r="O34" i="4"/>
  <c r="O24" i="4"/>
  <c r="N22" i="4"/>
  <c r="F14" i="2" s="1"/>
  <c r="O22" i="4"/>
  <c r="N29" i="4"/>
  <c r="F21" i="2" s="1"/>
  <c r="O29" i="4"/>
  <c r="F10" i="2"/>
  <c r="F11" i="2"/>
  <c r="F12" i="2"/>
  <c r="F13" i="2"/>
  <c r="F15" i="2"/>
  <c r="F16" i="2"/>
  <c r="F18" i="2"/>
  <c r="F19" i="2"/>
  <c r="F20" i="2"/>
  <c r="F22" i="2"/>
  <c r="F23" i="2"/>
  <c r="F24" i="2"/>
  <c r="F25" i="2"/>
  <c r="F26" i="2"/>
  <c r="F27" i="2"/>
  <c r="F28" i="2"/>
  <c r="F29" i="2"/>
  <c r="F30" i="2"/>
  <c r="F31" i="2"/>
  <c r="F32" i="2"/>
  <c r="K40" i="4" l="1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N17" i="4" l="1"/>
  <c r="F9" i="2" s="1"/>
  <c r="O17" i="4"/>
  <c r="O20" i="6" l="1"/>
  <c r="N20" i="6"/>
  <c r="L20" i="6"/>
  <c r="K20" i="6"/>
  <c r="I20" i="6"/>
  <c r="H20" i="6"/>
  <c r="O19" i="6"/>
  <c r="N19" i="6"/>
  <c r="L19" i="6"/>
  <c r="K19" i="6"/>
  <c r="I19" i="6"/>
  <c r="H19" i="6"/>
  <c r="O18" i="6"/>
  <c r="N18" i="6"/>
  <c r="L18" i="6"/>
  <c r="K18" i="6"/>
  <c r="I18" i="6"/>
  <c r="H18" i="6"/>
  <c r="O17" i="6"/>
  <c r="N17" i="6"/>
  <c r="L17" i="6"/>
  <c r="K17" i="6"/>
  <c r="I17" i="6"/>
  <c r="H17" i="6"/>
  <c r="O16" i="6"/>
  <c r="N16" i="6"/>
  <c r="L16" i="6"/>
  <c r="K16" i="6"/>
  <c r="I16" i="6"/>
  <c r="H16" i="6"/>
  <c r="O15" i="6"/>
  <c r="N15" i="6"/>
  <c r="L15" i="6"/>
  <c r="K15" i="6"/>
  <c r="I15" i="6"/>
  <c r="H15" i="6"/>
  <c r="O14" i="6"/>
  <c r="N14" i="6"/>
  <c r="L14" i="6"/>
  <c r="K14" i="6"/>
  <c r="I14" i="6"/>
  <c r="H14" i="6"/>
  <c r="O13" i="6"/>
  <c r="N13" i="6"/>
  <c r="L13" i="6"/>
  <c r="K13" i="6"/>
  <c r="I13" i="6"/>
  <c r="H13" i="6"/>
  <c r="L47" i="6" l="1"/>
  <c r="L60" i="6" s="1"/>
  <c r="L46" i="6"/>
  <c r="L59" i="6" s="1"/>
  <c r="L45" i="6"/>
  <c r="L58" i="6" s="1"/>
  <c r="L44" i="6"/>
  <c r="L57" i="6" s="1"/>
  <c r="L43" i="6"/>
  <c r="L56" i="6" s="1"/>
  <c r="L42" i="6"/>
  <c r="L55" i="6" s="1"/>
  <c r="L41" i="6"/>
  <c r="L54" i="6" s="1"/>
  <c r="L40" i="6"/>
  <c r="L53" i="6" s="1"/>
  <c r="I47" i="6"/>
  <c r="I60" i="6" s="1"/>
  <c r="I46" i="6"/>
  <c r="I59" i="6" s="1"/>
  <c r="I45" i="6"/>
  <c r="I58" i="6" s="1"/>
  <c r="I44" i="6"/>
  <c r="I57" i="6" s="1"/>
  <c r="I43" i="6"/>
  <c r="I56" i="6" s="1"/>
  <c r="I42" i="6"/>
  <c r="I55" i="6" s="1"/>
  <c r="I41" i="6"/>
  <c r="I54" i="6" s="1"/>
  <c r="I40" i="6"/>
  <c r="I53" i="6" s="1"/>
  <c r="F41" i="6"/>
  <c r="F54" i="6" s="1"/>
  <c r="F42" i="6"/>
  <c r="F55" i="6" s="1"/>
  <c r="F43" i="6"/>
  <c r="F56" i="6" s="1"/>
  <c r="F44" i="6"/>
  <c r="F57" i="6" s="1"/>
  <c r="F45" i="6"/>
  <c r="F58" i="6" s="1"/>
  <c r="F46" i="6"/>
  <c r="F59" i="6" s="1"/>
  <c r="F47" i="6"/>
  <c r="F60" i="6" s="1"/>
  <c r="F40" i="6"/>
  <c r="F53" i="6" s="1"/>
  <c r="L50" i="3"/>
  <c r="L63" i="3" s="1"/>
  <c r="L49" i="3"/>
  <c r="L62" i="3" s="1"/>
  <c r="L48" i="3"/>
  <c r="L61" i="3" s="1"/>
  <c r="L47" i="3"/>
  <c r="L60" i="3" s="1"/>
  <c r="L46" i="3"/>
  <c r="L59" i="3" s="1"/>
  <c r="L45" i="3"/>
  <c r="L58" i="3" s="1"/>
  <c r="L44" i="3"/>
  <c r="L57" i="3" s="1"/>
  <c r="L43" i="3"/>
  <c r="L56" i="3" s="1"/>
  <c r="I50" i="3"/>
  <c r="I63" i="3" s="1"/>
  <c r="I49" i="3"/>
  <c r="I62" i="3" s="1"/>
  <c r="I48" i="3"/>
  <c r="I61" i="3" s="1"/>
  <c r="I47" i="3"/>
  <c r="I60" i="3" s="1"/>
  <c r="I46" i="3"/>
  <c r="I59" i="3" s="1"/>
  <c r="I45" i="3"/>
  <c r="I58" i="3" s="1"/>
  <c r="I44" i="3"/>
  <c r="I57" i="3" s="1"/>
  <c r="I43" i="3"/>
  <c r="I56" i="3" s="1"/>
  <c r="F44" i="3"/>
  <c r="F57" i="3" s="1"/>
  <c r="F45" i="3"/>
  <c r="F58" i="3" s="1"/>
  <c r="F46" i="3"/>
  <c r="F59" i="3" s="1"/>
  <c r="F47" i="3"/>
  <c r="F60" i="3" s="1"/>
  <c r="F48" i="3"/>
  <c r="F61" i="3" s="1"/>
  <c r="F49" i="3"/>
  <c r="F62" i="3" s="1"/>
  <c r="F50" i="3"/>
  <c r="F63" i="3" s="1"/>
  <c r="F43" i="3"/>
  <c r="F56" i="3" s="1"/>
  <c r="E43" i="3" l="1"/>
  <c r="D43" i="3"/>
  <c r="D56" i="3" s="1"/>
  <c r="C89" i="3" s="1"/>
  <c r="M41" i="6"/>
  <c r="N41" i="6"/>
  <c r="M42" i="6"/>
  <c r="N42" i="6"/>
  <c r="M43" i="6"/>
  <c r="N43" i="6"/>
  <c r="M44" i="6"/>
  <c r="N44" i="6"/>
  <c r="M45" i="6"/>
  <c r="N45" i="6"/>
  <c r="M46" i="6"/>
  <c r="N46" i="6"/>
  <c r="M47" i="6"/>
  <c r="N47" i="6"/>
  <c r="J41" i="6"/>
  <c r="K41" i="6"/>
  <c r="J42" i="6"/>
  <c r="K42" i="6"/>
  <c r="J43" i="6"/>
  <c r="K43" i="6"/>
  <c r="J44" i="6"/>
  <c r="K44" i="6"/>
  <c r="J45" i="6"/>
  <c r="K45" i="6"/>
  <c r="J46" i="6"/>
  <c r="K46" i="6"/>
  <c r="J47" i="6"/>
  <c r="K47" i="6"/>
  <c r="G41" i="6"/>
  <c r="H41" i="6"/>
  <c r="G42" i="6"/>
  <c r="H42" i="6"/>
  <c r="G43" i="6"/>
  <c r="H43" i="6"/>
  <c r="G44" i="6"/>
  <c r="H44" i="6"/>
  <c r="G45" i="6"/>
  <c r="H45" i="6"/>
  <c r="G46" i="6"/>
  <c r="H46" i="6"/>
  <c r="G47" i="6"/>
  <c r="H47" i="6"/>
  <c r="N40" i="6"/>
  <c r="M40" i="6"/>
  <c r="K40" i="6"/>
  <c r="J40" i="6"/>
  <c r="H40" i="6"/>
  <c r="G40" i="6"/>
  <c r="D41" i="6"/>
  <c r="E41" i="6"/>
  <c r="D42" i="6"/>
  <c r="E42" i="6"/>
  <c r="D43" i="6"/>
  <c r="E43" i="6"/>
  <c r="D44" i="6"/>
  <c r="E44" i="6"/>
  <c r="E40" i="6"/>
  <c r="D40" i="6"/>
  <c r="D53" i="6" s="1"/>
  <c r="D44" i="3"/>
  <c r="E44" i="3"/>
  <c r="D45" i="3"/>
  <c r="E45" i="3"/>
  <c r="D46" i="3"/>
  <c r="E46" i="3"/>
  <c r="D47" i="3"/>
  <c r="E47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N43" i="3"/>
  <c r="M43" i="3"/>
  <c r="K43" i="3"/>
  <c r="J43" i="3"/>
  <c r="G43" i="3"/>
  <c r="H43" i="3"/>
  <c r="O21" i="3"/>
  <c r="N21" i="3"/>
  <c r="L21" i="3"/>
  <c r="K21" i="3"/>
  <c r="I21" i="3"/>
  <c r="H21" i="3"/>
  <c r="O20" i="3"/>
  <c r="N20" i="3"/>
  <c r="L20" i="3"/>
  <c r="K20" i="3"/>
  <c r="I20" i="3"/>
  <c r="H20" i="3"/>
  <c r="O19" i="3"/>
  <c r="N19" i="3"/>
  <c r="L19" i="3"/>
  <c r="K19" i="3"/>
  <c r="I19" i="3"/>
  <c r="H19" i="3"/>
  <c r="O18" i="3"/>
  <c r="N18" i="3"/>
  <c r="L18" i="3"/>
  <c r="K18" i="3"/>
  <c r="I18" i="3"/>
  <c r="H18" i="3"/>
  <c r="O17" i="3"/>
  <c r="N17" i="3"/>
  <c r="L17" i="3"/>
  <c r="K17" i="3"/>
  <c r="I17" i="3"/>
  <c r="H17" i="3"/>
  <c r="O16" i="3"/>
  <c r="N16" i="3"/>
  <c r="L16" i="3"/>
  <c r="K16" i="3"/>
  <c r="I16" i="3"/>
  <c r="H16" i="3"/>
  <c r="O15" i="3"/>
  <c r="N15" i="3"/>
  <c r="L15" i="3"/>
  <c r="K15" i="3"/>
  <c r="I15" i="3"/>
  <c r="H15" i="3"/>
  <c r="O14" i="3"/>
  <c r="N14" i="3"/>
  <c r="L14" i="3"/>
  <c r="K14" i="3"/>
  <c r="I14" i="3"/>
  <c r="H14" i="3"/>
  <c r="G59" i="3" l="1"/>
  <c r="G92" i="3" s="1"/>
  <c r="G12" i="2" s="1"/>
  <c r="J60" i="3"/>
  <c r="G101" i="3" s="1"/>
  <c r="G21" i="2" s="1"/>
  <c r="M61" i="3"/>
  <c r="G110" i="3" s="1"/>
  <c r="G30" i="2" s="1"/>
  <c r="G59" i="6"/>
  <c r="G92" i="6" s="1"/>
  <c r="H15" i="2" s="1"/>
  <c r="D54" i="6"/>
  <c r="C87" i="6" s="1"/>
  <c r="G53" i="6"/>
  <c r="G86" i="6" s="1"/>
  <c r="H9" i="2" s="1"/>
  <c r="G63" i="3"/>
  <c r="G96" i="3" s="1"/>
  <c r="G16" i="2" s="1"/>
  <c r="G57" i="3"/>
  <c r="G90" i="3" s="1"/>
  <c r="G10" i="2" s="1"/>
  <c r="J58" i="3"/>
  <c r="G99" i="3" s="1"/>
  <c r="G19" i="2" s="1"/>
  <c r="M59" i="3"/>
  <c r="G108" i="3" s="1"/>
  <c r="G28" i="2" s="1"/>
  <c r="J59" i="3"/>
  <c r="G100" i="3" s="1"/>
  <c r="G20" i="2" s="1"/>
  <c r="J63" i="3"/>
  <c r="G104" i="3" s="1"/>
  <c r="G24" i="2" s="1"/>
  <c r="G61" i="3"/>
  <c r="G94" i="3" s="1"/>
  <c r="G14" i="2" s="1"/>
  <c r="J62" i="3"/>
  <c r="G103" i="3" s="1"/>
  <c r="G23" i="2" s="1"/>
  <c r="M63" i="3"/>
  <c r="G112" i="3" s="1"/>
  <c r="G32" i="2" s="1"/>
  <c r="G60" i="3"/>
  <c r="G93" i="3" s="1"/>
  <c r="G13" i="2" s="1"/>
  <c r="J56" i="3"/>
  <c r="G97" i="3" s="1"/>
  <c r="G17" i="2" s="1"/>
  <c r="G55" i="6"/>
  <c r="G88" i="6" s="1"/>
  <c r="H11" i="2" s="1"/>
  <c r="J53" i="6"/>
  <c r="G94" i="6" s="1"/>
  <c r="H17" i="2" s="1"/>
  <c r="M53" i="6"/>
  <c r="G102" i="6" s="1"/>
  <c r="H25" i="2" s="1"/>
  <c r="G60" i="6"/>
  <c r="G93" i="6" s="1"/>
  <c r="H16" i="2" s="1"/>
  <c r="J58" i="6"/>
  <c r="G99" i="6" s="1"/>
  <c r="H22" i="2" s="1"/>
  <c r="J54" i="6"/>
  <c r="G95" i="6" s="1"/>
  <c r="H18" i="2" s="1"/>
  <c r="M57" i="6"/>
  <c r="G106" i="6" s="1"/>
  <c r="H29" i="2" s="1"/>
  <c r="G58" i="6"/>
  <c r="G91" i="6" s="1"/>
  <c r="H14" i="2" s="1"/>
  <c r="G54" i="6"/>
  <c r="G87" i="6" s="1"/>
  <c r="H10" i="2" s="1"/>
  <c r="J57" i="6"/>
  <c r="G98" i="6" s="1"/>
  <c r="H21" i="2" s="1"/>
  <c r="M60" i="6"/>
  <c r="G109" i="6" s="1"/>
  <c r="H32" i="2" s="1"/>
  <c r="M56" i="6"/>
  <c r="G105" i="6" s="1"/>
  <c r="H28" i="2" s="1"/>
  <c r="G57" i="6"/>
  <c r="G90" i="6" s="1"/>
  <c r="H13" i="2" s="1"/>
  <c r="J60" i="6"/>
  <c r="G101" i="6" s="1"/>
  <c r="H24" i="2" s="1"/>
  <c r="J56" i="6"/>
  <c r="G97" i="6" s="1"/>
  <c r="H20" i="2" s="1"/>
  <c r="M59" i="6"/>
  <c r="G108" i="6" s="1"/>
  <c r="H31" i="2" s="1"/>
  <c r="M55" i="6"/>
  <c r="G104" i="6" s="1"/>
  <c r="H27" i="2" s="1"/>
  <c r="G56" i="6"/>
  <c r="G89" i="6" s="1"/>
  <c r="H12" i="2" s="1"/>
  <c r="J59" i="6"/>
  <c r="G100" i="6" s="1"/>
  <c r="H23" i="2" s="1"/>
  <c r="J55" i="6"/>
  <c r="G96" i="6" s="1"/>
  <c r="H19" i="2" s="1"/>
  <c r="M58" i="6"/>
  <c r="G107" i="6" s="1"/>
  <c r="H30" i="2" s="1"/>
  <c r="M54" i="6"/>
  <c r="G103" i="6" s="1"/>
  <c r="H26" i="2" s="1"/>
  <c r="D59" i="3"/>
  <c r="C92" i="3" s="1"/>
  <c r="M56" i="3"/>
  <c r="G105" i="3" s="1"/>
  <c r="G25" i="2" s="1"/>
  <c r="M57" i="3"/>
  <c r="G106" i="3" s="1"/>
  <c r="G26" i="2" s="1"/>
  <c r="D60" i="3"/>
  <c r="C93" i="3" s="1"/>
  <c r="M62" i="3"/>
  <c r="G111" i="3" s="1"/>
  <c r="G31" i="2" s="1"/>
  <c r="M58" i="3"/>
  <c r="G107" i="3" s="1"/>
  <c r="G27" i="2" s="1"/>
  <c r="G56" i="3"/>
  <c r="G89" i="3" s="1"/>
  <c r="G9" i="2" s="1"/>
  <c r="G62" i="3"/>
  <c r="G95" i="3" s="1"/>
  <c r="G15" i="2" s="1"/>
  <c r="G58" i="3"/>
  <c r="G91" i="3" s="1"/>
  <c r="G11" i="2" s="1"/>
  <c r="J61" i="3"/>
  <c r="G102" i="3" s="1"/>
  <c r="G22" i="2" s="1"/>
  <c r="J57" i="3"/>
  <c r="G98" i="3" s="1"/>
  <c r="G18" i="2" s="1"/>
  <c r="M60" i="3"/>
  <c r="G109" i="3" s="1"/>
  <c r="G29" i="2" s="1"/>
  <c r="D57" i="6"/>
  <c r="C90" i="6" s="1"/>
  <c r="D58" i="3"/>
  <c r="C91" i="3" s="1"/>
  <c r="D56" i="6"/>
  <c r="C89" i="6" s="1"/>
  <c r="C90" i="3"/>
  <c r="D55" i="6"/>
  <c r="C88" i="6" s="1"/>
  <c r="C86" i="6"/>
</calcChain>
</file>

<file path=xl/sharedStrings.xml><?xml version="1.0" encoding="utf-8"?>
<sst xmlns="http://schemas.openxmlformats.org/spreadsheetml/2006/main" count="345" uniqueCount="165">
  <si>
    <t>Date</t>
  </si>
  <si>
    <t>Standards</t>
  </si>
  <si>
    <t>BG, ppm</t>
  </si>
  <si>
    <t>FAN, ppm</t>
  </si>
  <si>
    <t>Mean</t>
  </si>
  <si>
    <t xml:space="preserve">Technician: </t>
  </si>
  <si>
    <t>Sample ID</t>
  </si>
  <si>
    <t>Stdev</t>
  </si>
  <si>
    <t>Load the next sample and repeat the process detailed above.</t>
  </si>
  <si>
    <t>Exitation: 365 nm, Emission: 425nm, Cutoff: 420 nm.</t>
  </si>
  <si>
    <t>Instrument ID: SpectraMax GEMINI XS Fluorometer    Software: SoftMax Pro v5.2</t>
  </si>
  <si>
    <t>ppm</t>
  </si>
  <si>
    <t>A</t>
  </si>
  <si>
    <t>B</t>
  </si>
  <si>
    <t>C</t>
  </si>
  <si>
    <t>D</t>
  </si>
  <si>
    <t>E</t>
  </si>
  <si>
    <t>F</t>
  </si>
  <si>
    <t>G</t>
  </si>
  <si>
    <t>H</t>
  </si>
  <si>
    <t>Sample No.</t>
  </si>
  <si>
    <t>Endpoint; Wavelength: 570 nm</t>
  </si>
  <si>
    <t>Technician:</t>
  </si>
  <si>
    <t xml:space="preserve">Step 1 </t>
  </si>
  <si>
    <t>Standards (Beta-glucan, ppm)</t>
  </si>
  <si>
    <t>Step 2</t>
  </si>
  <si>
    <t>Raw data obtained from SoftMax Pro:</t>
  </si>
  <si>
    <t>Step 3</t>
  </si>
  <si>
    <t>Calibration Standards: wells 1 to 3</t>
  </si>
  <si>
    <t>Unknowns: wells 4 to 6</t>
  </si>
  <si>
    <t>Unknowns: wells 7 to 9</t>
  </si>
  <si>
    <t>Unknowns: wells 10 to 12</t>
  </si>
  <si>
    <t>Step 4</t>
  </si>
  <si>
    <t xml:space="preserve">Into the "Paste Here" cell; copy the data from SoftMax Pro. </t>
  </si>
  <si>
    <t>Step 6</t>
  </si>
  <si>
    <t>* * Make sure to label your title and axes.</t>
  </si>
  <si>
    <t>Place plot here.</t>
  </si>
  <si>
    <t>ppm = mg/ L</t>
  </si>
  <si>
    <t>B-glucan, ppm (as is)</t>
  </si>
  <si>
    <t>Standards (FAN, ppm)</t>
  </si>
  <si>
    <t>Compute the average OD for the three replicate readings obtained from Step 2.</t>
  </si>
  <si>
    <t>Construct a plot of the response values vs. the concentrations of the calibration standards. Fit a linear regression to determine the FAN value for each sample.</t>
  </si>
  <si>
    <t>FAN, ppm (as is)</t>
  </si>
  <si>
    <t>Note plate layout, make any necessary changes.</t>
  </si>
  <si>
    <t>Wavelength: 570 nm</t>
  </si>
  <si>
    <t>Note plate layout:</t>
  </si>
  <si>
    <t>Step 1</t>
  </si>
  <si>
    <t>Construct a plot of the response values vs. the concentration of the calibration standards. Fit a linear regression to determine the BG value for each sample.</t>
  </si>
  <si>
    <t xml:space="preserve">Apply linear regression equation to each sample RFU mean (values from step 4) using the following formula: </t>
  </si>
  <si>
    <t>Step 5a</t>
  </si>
  <si>
    <t xml:space="preserve">Apply linear regression equation to each sample OD mean (values from step 4) using the following formula: </t>
  </si>
  <si>
    <t>Small Scale Skalar Method in Microplate Format</t>
  </si>
  <si>
    <t xml:space="preserve">Date: </t>
  </si>
  <si>
    <t xml:space="preserve">Notes: </t>
  </si>
  <si>
    <t xml:space="preserve">Protocol: </t>
  </si>
  <si>
    <t>Make sure there are no bubbles in the wells and read plate at: Exitation: 365 nm, Emission: 425nm, Cutoff: 420 nm.</t>
  </si>
  <si>
    <t>Step 5</t>
  </si>
  <si>
    <t xml:space="preserve">Protocol:  </t>
  </si>
  <si>
    <t>Background correction. Formula = Sample Mean OD (obtained from step 3) - 0 ppm Mean OD (obtained from step 3)</t>
  </si>
  <si>
    <t xml:space="preserve">Plate No: </t>
  </si>
  <si>
    <t>Plate No:</t>
  </si>
  <si>
    <t>Small Scale Assays in Microplate Format</t>
  </si>
  <si>
    <t xml:space="preserve">    BG, ppm = [ OD (from step 4) - Intercept (from step 5) ] ÷ Slope (from step 5)</t>
  </si>
  <si>
    <t>Slope =</t>
  </si>
  <si>
    <t>Intercept =</t>
  </si>
  <si>
    <t>Step 5b</t>
  </si>
  <si>
    <t>Type in the slope and intercept of the regression line.</t>
  </si>
  <si>
    <t>Re-analyze any samples that have a standard deviation greater than 0.00010.</t>
  </si>
  <si>
    <t>Protocol</t>
  </si>
  <si>
    <t xml:space="preserve">Next, add 10 ul of diluted standard or wort in triplicate and mix. To this add 80 ul of ninhydrin solution, seal plate. Mix in orbital shaker for 10 sec. </t>
  </si>
  <si>
    <t xml:space="preserve">Instrument ID: RE-50 Refractometer; </t>
  </si>
  <si>
    <t xml:space="preserve">Small Scale "as is" </t>
  </si>
  <si>
    <t>Abbreviations</t>
  </si>
  <si>
    <t>ME = Malt Extract</t>
  </si>
  <si>
    <t>RI = Refractive Index</t>
  </si>
  <si>
    <t>BG = Beta-glucan</t>
  </si>
  <si>
    <t>SC = Small Scale Congress Mash (0.1875 g + 1.5 ml water)</t>
  </si>
  <si>
    <t>FS = Full Scale Congress Mash (25 g + 200 ml water)</t>
  </si>
  <si>
    <t>Load 60 ul of thoroughly mixed sample making sure to completely cover the prism. Close lid and measure refractive index</t>
  </si>
  <si>
    <t xml:space="preserve">Carefully rinse prism with MilliQ-water and aspirate the water.  With Kimwipe, remove any traces of residual liquid from the prism. </t>
  </si>
  <si>
    <t xml:space="preserve">Calculate the amount of malt extract in the sample using </t>
  </si>
  <si>
    <t>standard or wort. Cover the plate with plastic lid and shake for 10 sec in Orbital shaker.</t>
  </si>
  <si>
    <t>in triplicate followed by 140 ul of Calcofluor. Shake for 10 sec in Orbital shaker.</t>
  </si>
  <si>
    <t>Remove seal and add 23 ul of KIO3 solution. Mix in orbital shaker for 10 sec. Transfer 100 ul or reacted mixture into a clear flat bottom 96-well plate</t>
  </si>
  <si>
    <t>Read absorbance at 570 nm.</t>
  </si>
  <si>
    <t>Data Summary:  transfer ME data, below, to the "Data" worksheet.</t>
  </si>
  <si>
    <t>by pressing &lt;Measure&gt; on the refractometer.  Once you have recorded the measument (via LabX direct DE/RE), aspirate sample.</t>
  </si>
  <si>
    <t>Compute the average Relative Fluorescence Units for the three replicate readings obtained from Step 2</t>
  </si>
  <si>
    <t>Mean RFU of the three readings per sample (use values from Step 2)</t>
  </si>
  <si>
    <t xml:space="preserve">Reference: </t>
  </si>
  <si>
    <t xml:space="preserve">Schmitt, M.R. a d A.D Budde. Makimg the cut: optioms for making initial evaluations of </t>
  </si>
  <si>
    <t>Background correction.  Formula = Sample Mean RFU (obtained from step 3) - 0 ppm Standard Mean RFU (obtained from step 3)</t>
  </si>
  <si>
    <t>Refractive Index, Malt Extract, Beta-Glucan, Free Amino Nitrogen, and Soluble Protein Assay Calculations Workbook</t>
  </si>
  <si>
    <t>Stdev = Standard Deviation</t>
  </si>
  <si>
    <t>FAN = Free Amino Nitrogen</t>
  </si>
  <si>
    <t>SP = Malt Soluble Protein</t>
  </si>
  <si>
    <t>a.  Highlight cells.</t>
  </si>
  <si>
    <t>Copy the ME mean and standard deviation values (Step 3) into the Data worksheet.</t>
  </si>
  <si>
    <t xml:space="preserve">c.  Go to the Data worksheet and place cursor in the ME "Paste Here" cell. </t>
  </si>
  <si>
    <t>Step 7</t>
  </si>
  <si>
    <t xml:space="preserve">c.  Go to the Data worksheet and place cursor in the BG "Paste Here" cell. </t>
  </si>
  <si>
    <t>Copy the FAN mean and standard deviation values (Step 6) into the Data worksheet.</t>
  </si>
  <si>
    <t>Copy the BG mean and standard deviation values (Step 6) into the Data worksheet.</t>
  </si>
  <si>
    <t xml:space="preserve">c.  Go to the Data worksheet and place cursor in the FAN "Paste Here" cell. </t>
  </si>
  <si>
    <t xml:space="preserve">    FAN = [ OD mean  - intercept  ] ÷  slope</t>
  </si>
  <si>
    <t>Copy the data from SoftMaxpro Into the "Paste Here" cell.</t>
  </si>
  <si>
    <t>Refractive Index Measurements: duplicate extracts.</t>
  </si>
  <si>
    <t>B-glucan Assay:  duplicate extracts and triplicate readings per sample.</t>
  </si>
  <si>
    <t>FAN Assay: duplicate extracts and triplicate readings per sample.</t>
  </si>
  <si>
    <t>and click on "Layout" tab, click on "Trendline",</t>
  </si>
  <si>
    <t>click on "Linear Trendline."</t>
  </si>
  <si>
    <t xml:space="preserve">To fit linear regression:  highligth the graph </t>
  </si>
  <si>
    <t>an R5 Refractometer</t>
  </si>
  <si>
    <r>
      <t xml:space="preserve">b.  Right mouse click, select </t>
    </r>
    <r>
      <rPr>
        <i/>
        <sz val="11"/>
        <rFont val="Calibri"/>
        <family val="2"/>
        <scheme val="minor"/>
      </rPr>
      <t>Copy</t>
    </r>
    <r>
      <rPr>
        <sz val="11"/>
        <rFont val="Calibri"/>
        <family val="2"/>
        <scheme val="minor"/>
      </rPr>
      <t>.</t>
    </r>
  </si>
  <si>
    <r>
      <t xml:space="preserve">d.  Right mouse click and select </t>
    </r>
    <r>
      <rPr>
        <i/>
        <sz val="11"/>
        <rFont val="Calibri"/>
        <family val="2"/>
        <scheme val="minor"/>
      </rPr>
      <t>Paste Special &gt; Values &gt; OK.</t>
    </r>
  </si>
  <si>
    <r>
      <t xml:space="preserve">malting quality in barley. </t>
    </r>
    <r>
      <rPr>
        <i/>
        <sz val="11"/>
        <rFont val="Calibri"/>
        <family val="2"/>
        <scheme val="minor"/>
      </rPr>
      <t>J. Am. Soc. Brew. Chem.</t>
    </r>
    <r>
      <rPr>
        <sz val="11"/>
        <rFont val="Calibri"/>
        <family val="2"/>
        <scheme val="minor"/>
      </rPr>
      <t xml:space="preserve"> 68; 183-194. 2010</t>
    </r>
  </si>
  <si>
    <t xml:space="preserve">the following formula:     </t>
  </si>
  <si>
    <t>ME = (RI - 1.33329) * 6154</t>
  </si>
  <si>
    <t>Plot No.</t>
  </si>
  <si>
    <t>Refractive Index, nD</t>
  </si>
  <si>
    <t xml:space="preserve">Type in the RI value starting from Sample 1, into the cell below </t>
  </si>
  <si>
    <t>and calculate the mean and deviation for each sample.</t>
  </si>
  <si>
    <r>
      <rPr>
        <b/>
        <u/>
        <sz val="11"/>
        <rFont val="Calibri"/>
        <family val="2"/>
        <scheme val="minor"/>
      </rPr>
      <t>Dilution Plate</t>
    </r>
    <r>
      <rPr>
        <b/>
        <sz val="11"/>
        <rFont val="Calibri"/>
        <family val="2"/>
        <scheme val="minor"/>
      </rPr>
      <t>: Into a 96-well v-bottom plate transfer 160 ul of H2O+FFD6 solution. Next transfer 32 ul of thoroughly mixed</t>
    </r>
  </si>
  <si>
    <r>
      <rPr>
        <b/>
        <u/>
        <sz val="11"/>
        <rFont val="Calibri"/>
        <family val="2"/>
        <scheme val="minor"/>
      </rPr>
      <t>Reaction Plate</t>
    </r>
    <r>
      <rPr>
        <b/>
        <sz val="11"/>
        <rFont val="Calibri"/>
        <family val="2"/>
        <scheme val="minor"/>
      </rPr>
      <t xml:space="preserve">: Shake the dilution plate and into a 96-well black flat bottom plate, transfer 23 ul of standard or wort </t>
    </r>
  </si>
  <si>
    <r>
      <rPr>
        <b/>
        <u/>
        <sz val="11"/>
        <rFont val="Calibri"/>
        <family val="2"/>
        <scheme val="minor"/>
      </rPr>
      <t>Note:</t>
    </r>
    <r>
      <rPr>
        <b/>
        <sz val="11"/>
        <rFont val="Calibri"/>
        <family val="2"/>
        <scheme val="minor"/>
      </rPr>
      <t xml:space="preserve"> </t>
    </r>
  </si>
  <si>
    <t>RFU Background Removed</t>
  </si>
  <si>
    <t>B-glucan, ppm</t>
  </si>
  <si>
    <t>Sample RFU mean with background correction:</t>
  </si>
  <si>
    <t>Sample OD mean with background correction:</t>
  </si>
  <si>
    <t>OD background removed</t>
  </si>
  <si>
    <r>
      <rPr>
        <b/>
        <u/>
        <sz val="11"/>
        <rFont val="Calibri"/>
        <family val="2"/>
        <scheme val="minor"/>
      </rPr>
      <t>Dilution Plate:</t>
    </r>
    <r>
      <rPr>
        <b/>
        <sz val="11"/>
        <rFont val="Calibri"/>
        <family val="2"/>
        <scheme val="minor"/>
      </rPr>
      <t xml:space="preserve">  Into a 96-well v-bottom plate, transfer 189 ul of H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O-Brij solution followed by 11.5 ul of standard or wort. Cover plate and shake.</t>
    </r>
  </si>
  <si>
    <r>
      <rPr>
        <b/>
        <u/>
        <sz val="11"/>
        <rFont val="Calibri"/>
        <family val="2"/>
        <scheme val="minor"/>
      </rPr>
      <t>Reaction Plate:</t>
    </r>
    <r>
      <rPr>
        <b/>
        <sz val="11"/>
        <rFont val="Calibri"/>
        <family val="2"/>
        <scheme val="minor"/>
      </rPr>
      <t xml:space="preserve">  Shake dilution plate and transfer 60 ul of ascorbic acid solution into each well of a  96-well PCR plate.</t>
    </r>
  </si>
  <si>
    <r>
      <t xml:space="preserve">Incubate at </t>
    </r>
    <r>
      <rPr>
        <b/>
        <sz val="11"/>
        <color rgb="FFFF0000"/>
        <rFont val="Calibri"/>
        <family val="2"/>
        <scheme val="minor"/>
      </rPr>
      <t>90˚C for 15 min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rgb="FFFF0000"/>
        <rFont val="Calibri"/>
        <family val="2"/>
        <scheme val="minor"/>
      </rPr>
      <t>5 min at 20˚C</t>
    </r>
    <r>
      <rPr>
        <b/>
        <sz val="11"/>
        <rFont val="Calibri"/>
        <family val="2"/>
        <scheme val="minor"/>
      </rPr>
      <t xml:space="preserve"> (Mastercycler).  Remove plate, shake for 10 sec and centrifuge at 1400 rpm for 30 sec. </t>
    </r>
  </si>
  <si>
    <r>
      <t>Instrument ID: Spectramax 340 PC</t>
    </r>
    <r>
      <rPr>
        <b/>
        <vertAlign val="superscript"/>
        <sz val="11"/>
        <rFont val="Calibri"/>
        <family val="2"/>
        <scheme val="minor"/>
      </rPr>
      <t>384</t>
    </r>
    <r>
      <rPr>
        <b/>
        <sz val="11"/>
        <rFont val="Calibri"/>
        <family val="2"/>
        <scheme val="minor"/>
      </rPr>
      <t xml:space="preserve"> Spectrophotometer  Software: SoftMax Pro v5.2</t>
    </r>
  </si>
  <si>
    <t>Date and Time</t>
  </si>
  <si>
    <t>1 (nm)</t>
  </si>
  <si>
    <t>1 (Abs)</t>
  </si>
  <si>
    <t>2 (nm)</t>
  </si>
  <si>
    <t>2 (Abs)</t>
  </si>
  <si>
    <t>ME, %</t>
  </si>
  <si>
    <t>Wort SP, %</t>
  </si>
  <si>
    <t>Congress Mash Extraction</t>
  </si>
  <si>
    <t>Extract No.</t>
  </si>
  <si>
    <t>RI, (Overall)</t>
  </si>
  <si>
    <t>Malt Extract, %</t>
  </si>
  <si>
    <t>RE50</t>
  </si>
  <si>
    <t>R5</t>
  </si>
  <si>
    <t>ME Mean</t>
  </si>
  <si>
    <t>Treatment</t>
  </si>
  <si>
    <t xml:space="preserve"> &lt;---Please initial</t>
  </si>
  <si>
    <t>Set #</t>
  </si>
  <si>
    <t>Set 1</t>
  </si>
  <si>
    <t>Enter Here</t>
  </si>
  <si>
    <t>Enter here</t>
  </si>
  <si>
    <t>21CY Cornell Genetic Gain TB Malting</t>
  </si>
  <si>
    <t>Temperature(°C)</t>
  </si>
  <si>
    <t>Andy</t>
  </si>
  <si>
    <t>WinterTP2-3</t>
  </si>
  <si>
    <t>WinterTP2-4</t>
  </si>
  <si>
    <t>TMC</t>
  </si>
  <si>
    <t>#</t>
  </si>
  <si>
    <t>User name</t>
  </si>
  <si>
    <t>215-225</t>
  </si>
  <si>
    <t>Blank</t>
  </si>
  <si>
    <t>Walling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</si>
</sst>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"/>
    <numFmt numFmtId="167" formatCode="0.00000"/>
  </numFmts>
  <fonts count="2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color indexed="17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41">
    <xf numFmtId="0" fontId="0" fillId="0" borderId="0" xfId="0"/>
    <xf numFmtId="0" fontId="3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Fill="1" applyAlignment="1"/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6" fillId="0" borderId="5" xfId="0" applyFont="1" applyFill="1" applyBorder="1" applyAlignment="1"/>
    <xf numFmtId="0" fontId="7" fillId="0" borderId="0" xfId="0" applyFont="1" applyFill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7" fillId="0" borderId="13" xfId="0" applyFont="1" applyFill="1" applyBorder="1" applyAlignment="1">
      <alignment horizontal="center"/>
    </xf>
    <xf numFmtId="0" fontId="7" fillId="0" borderId="0" xfId="0" applyFont="1" applyFill="1"/>
    <xf numFmtId="0" fontId="7" fillId="0" borderId="9" xfId="0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164" fontId="7" fillId="0" borderId="24" xfId="0" applyNumberFormat="1" applyFont="1" applyFill="1" applyBorder="1" applyAlignment="1">
      <alignment horizontal="center"/>
    </xf>
    <xf numFmtId="166" fontId="7" fillId="0" borderId="0" xfId="0" applyNumberFormat="1" applyFont="1" applyFill="1" applyAlignment="1">
      <alignment horizontal="center"/>
    </xf>
    <xf numFmtId="164" fontId="7" fillId="0" borderId="33" xfId="0" applyNumberFormat="1" applyFont="1" applyFill="1" applyBorder="1" applyAlignment="1">
      <alignment horizontal="center"/>
    </xf>
    <xf numFmtId="0" fontId="7" fillId="0" borderId="7" xfId="0" applyFont="1" applyFill="1" applyBorder="1"/>
    <xf numFmtId="0" fontId="7" fillId="0" borderId="22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7" fillId="0" borderId="2" xfId="0" applyFont="1" applyFill="1" applyBorder="1"/>
    <xf numFmtId="164" fontId="7" fillId="0" borderId="23" xfId="0" applyNumberFormat="1" applyFont="1" applyFill="1" applyBorder="1" applyAlignment="1">
      <alignment horizontal="center"/>
    </xf>
    <xf numFmtId="164" fontId="7" fillId="0" borderId="32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7" fillId="0" borderId="18" xfId="0" applyFont="1" applyFill="1" applyBorder="1" applyAlignment="1">
      <alignment horizontal="center"/>
    </xf>
    <xf numFmtId="0" fontId="7" fillId="0" borderId="0" xfId="0" applyFont="1" applyAlignment="1"/>
    <xf numFmtId="0" fontId="12" fillId="0" borderId="0" xfId="0" applyFont="1"/>
    <xf numFmtId="0" fontId="6" fillId="0" borderId="0" xfId="0" applyFont="1" applyBorder="1" applyAlignment="1"/>
    <xf numFmtId="0" fontId="6" fillId="0" borderId="0" xfId="0" applyFont="1" applyBorder="1"/>
    <xf numFmtId="0" fontId="7" fillId="0" borderId="0" xfId="0" applyFont="1" applyBorder="1"/>
    <xf numFmtId="0" fontId="6" fillId="0" borderId="9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0" xfId="0" applyFont="1" applyFill="1"/>
    <xf numFmtId="0" fontId="6" fillId="0" borderId="10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1" fontId="7" fillId="0" borderId="12" xfId="0" applyNumberFormat="1" applyFont="1" applyFill="1" applyBorder="1" applyAlignment="1">
      <alignment horizontal="center"/>
    </xf>
    <xf numFmtId="1" fontId="7" fillId="0" borderId="13" xfId="0" applyNumberFormat="1" applyFont="1" applyFill="1" applyBorder="1" applyAlignment="1">
      <alignment horizontal="center"/>
    </xf>
    <xf numFmtId="1" fontId="7" fillId="0" borderId="14" xfId="0" applyNumberFormat="1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23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1" fontId="7" fillId="0" borderId="17" xfId="0" applyNumberFormat="1" applyFont="1" applyFill="1" applyBorder="1" applyAlignment="1">
      <alignment horizontal="center"/>
    </xf>
    <xf numFmtId="1" fontId="7" fillId="0" borderId="18" xfId="0" applyNumberFormat="1" applyFont="1" applyFill="1" applyBorder="1" applyAlignment="1">
      <alignment horizontal="center"/>
    </xf>
    <xf numFmtId="1" fontId="7" fillId="0" borderId="19" xfId="0" applyNumberFormat="1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1" fontId="7" fillId="0" borderId="22" xfId="0" applyNumberFormat="1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2" fontId="7" fillId="0" borderId="17" xfId="0" applyNumberFormat="1" applyFont="1" applyFill="1" applyBorder="1" applyAlignment="1">
      <alignment horizontal="center"/>
    </xf>
    <xf numFmtId="2" fontId="7" fillId="0" borderId="18" xfId="0" applyNumberFormat="1" applyFont="1" applyFill="1" applyBorder="1" applyAlignment="1">
      <alignment horizontal="center"/>
    </xf>
    <xf numFmtId="2" fontId="7" fillId="0" borderId="19" xfId="0" applyNumberFormat="1" applyFont="1" applyFill="1" applyBorder="1" applyAlignment="1">
      <alignment horizontal="center"/>
    </xf>
    <xf numFmtId="2" fontId="7" fillId="0" borderId="22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7" fillId="0" borderId="23" xfId="0" applyNumberFormat="1" applyFont="1" applyFill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2" fontId="7" fillId="0" borderId="26" xfId="0" applyNumberFormat="1" applyFont="1" applyFill="1" applyBorder="1" applyAlignment="1">
      <alignment horizontal="center"/>
    </xf>
    <xf numFmtId="2" fontId="7" fillId="0" borderId="9" xfId="0" applyNumberFormat="1" applyFont="1" applyFill="1" applyBorder="1" applyAlignment="1">
      <alignment horizontal="center"/>
    </xf>
    <xf numFmtId="2" fontId="7" fillId="0" borderId="27" xfId="0" applyNumberFormat="1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13" fillId="0" borderId="0" xfId="0" applyFont="1" applyFill="1"/>
    <xf numFmtId="0" fontId="7" fillId="0" borderId="29" xfId="0" applyFont="1" applyFill="1" applyBorder="1" applyAlignment="1">
      <alignment horizontal="center"/>
    </xf>
    <xf numFmtId="0" fontId="7" fillId="0" borderId="30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1" fontId="7" fillId="0" borderId="8" xfId="0" applyNumberFormat="1" applyFont="1" applyFill="1" applyBorder="1" applyAlignment="1">
      <alignment horizontal="center"/>
    </xf>
    <xf numFmtId="1" fontId="7" fillId="0" borderId="32" xfId="0" applyNumberFormat="1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/>
    </xf>
    <xf numFmtId="1" fontId="7" fillId="0" borderId="3" xfId="0" applyNumberFormat="1" applyFont="1" applyFill="1" applyBorder="1" applyAlignment="1">
      <alignment horizontal="center"/>
    </xf>
    <xf numFmtId="1" fontId="7" fillId="0" borderId="24" xfId="0" applyNumberFormat="1" applyFont="1" applyFill="1" applyBorder="1" applyAlignment="1">
      <alignment horizontal="center"/>
    </xf>
    <xf numFmtId="1" fontId="7" fillId="0" borderId="34" xfId="0" applyNumberFormat="1" applyFont="1" applyFill="1" applyBorder="1" applyAlignment="1">
      <alignment horizontal="center"/>
    </xf>
    <xf numFmtId="1" fontId="7" fillId="0" borderId="20" xfId="0" applyNumberFormat="1" applyFont="1" applyFill="1" applyBorder="1" applyAlignment="1">
      <alignment horizontal="center"/>
    </xf>
    <xf numFmtId="2" fontId="7" fillId="0" borderId="0" xfId="0" applyNumberFormat="1" applyFont="1"/>
    <xf numFmtId="1" fontId="7" fillId="0" borderId="35" xfId="0" applyNumberFormat="1" applyFont="1" applyFill="1" applyBorder="1" applyAlignment="1">
      <alignment horizontal="center"/>
    </xf>
    <xf numFmtId="1" fontId="7" fillId="0" borderId="9" xfId="0" applyNumberFormat="1" applyFont="1" applyFill="1" applyBorder="1" applyAlignment="1">
      <alignment horizontal="center"/>
    </xf>
    <xf numFmtId="1" fontId="7" fillId="0" borderId="26" xfId="0" applyNumberFormat="1" applyFont="1" applyFill="1" applyBorder="1" applyAlignment="1">
      <alignment horizontal="center"/>
    </xf>
    <xf numFmtId="1" fontId="7" fillId="0" borderId="27" xfId="0" applyNumberFormat="1" applyFont="1" applyFill="1" applyBorder="1" applyAlignment="1">
      <alignment horizontal="center"/>
    </xf>
    <xf numFmtId="1" fontId="7" fillId="0" borderId="0" xfId="0" applyNumberFormat="1" applyFont="1"/>
    <xf numFmtId="1" fontId="6" fillId="0" borderId="0" xfId="0" applyNumberFormat="1" applyFont="1"/>
    <xf numFmtId="0" fontId="7" fillId="0" borderId="22" xfId="0" applyFont="1" applyFill="1" applyBorder="1"/>
    <xf numFmtId="0" fontId="6" fillId="0" borderId="0" xfId="0" applyFont="1" applyFill="1" applyBorder="1"/>
    <xf numFmtId="0" fontId="7" fillId="0" borderId="22" xfId="0" applyFont="1" applyBorder="1"/>
    <xf numFmtId="0" fontId="7" fillId="0" borderId="39" xfId="0" applyFont="1" applyFill="1" applyBorder="1" applyAlignment="1">
      <alignment horizontal="center"/>
    </xf>
    <xf numFmtId="0" fontId="14" fillId="0" borderId="0" xfId="0" applyFont="1" applyFill="1" applyBorder="1"/>
    <xf numFmtId="0" fontId="15" fillId="0" borderId="0" xfId="0" applyFont="1" applyFill="1" applyBorder="1"/>
    <xf numFmtId="1" fontId="7" fillId="0" borderId="0" xfId="0" applyNumberFormat="1" applyFont="1" applyFill="1"/>
    <xf numFmtId="2" fontId="7" fillId="0" borderId="0" xfId="0" applyNumberFormat="1" applyFont="1" applyFill="1"/>
    <xf numFmtId="0" fontId="7" fillId="0" borderId="8" xfId="0" applyFont="1" applyFill="1" applyBorder="1"/>
    <xf numFmtId="0" fontId="7" fillId="0" borderId="1" xfId="0" applyFont="1" applyFill="1" applyBorder="1"/>
    <xf numFmtId="0" fontId="6" fillId="0" borderId="0" xfId="0" applyFont="1" applyBorder="1" applyAlignment="1">
      <alignment horizontal="left"/>
    </xf>
    <xf numFmtId="1" fontId="7" fillId="0" borderId="0" xfId="0" applyNumberFormat="1" applyFont="1" applyBorder="1"/>
    <xf numFmtId="0" fontId="6" fillId="0" borderId="5" xfId="0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/>
    <xf numFmtId="166" fontId="7" fillId="0" borderId="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6" fillId="2" borderId="17" xfId="0" applyFont="1" applyFill="1" applyBorder="1"/>
    <xf numFmtId="2" fontId="6" fillId="2" borderId="18" xfId="0" applyNumberFormat="1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1" fontId="6" fillId="2" borderId="22" xfId="0" applyNumberFormat="1" applyFont="1" applyFill="1" applyBorder="1" applyAlignment="1">
      <alignment horizontal="center"/>
    </xf>
    <xf numFmtId="1" fontId="7" fillId="2" borderId="0" xfId="0" applyNumberFormat="1" applyFont="1" applyFill="1" applyBorder="1" applyAlignment="1">
      <alignment horizontal="center"/>
    </xf>
    <xf numFmtId="1" fontId="7" fillId="2" borderId="23" xfId="0" applyNumberFormat="1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2" fontId="6" fillId="2" borderId="22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7" fillId="2" borderId="32" xfId="0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65" fontId="7" fillId="2" borderId="23" xfId="0" applyNumberFormat="1" applyFont="1" applyFill="1" applyBorder="1" applyAlignment="1">
      <alignment horizontal="center"/>
    </xf>
    <xf numFmtId="165" fontId="7" fillId="2" borderId="1" xfId="0" applyNumberFormat="1" applyFont="1" applyFill="1" applyBorder="1" applyAlignment="1">
      <alignment horizontal="center"/>
    </xf>
    <xf numFmtId="165" fontId="7" fillId="2" borderId="32" xfId="0" applyNumberFormat="1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left"/>
    </xf>
    <xf numFmtId="0" fontId="5" fillId="2" borderId="19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164" fontId="7" fillId="2" borderId="23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7" fillId="2" borderId="32" xfId="0" applyNumberFormat="1" applyFont="1" applyFill="1" applyBorder="1" applyAlignment="1">
      <alignment horizontal="center"/>
    </xf>
    <xf numFmtId="164" fontId="7" fillId="0" borderId="4" xfId="0" applyNumberFormat="1" applyFont="1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center"/>
    </xf>
    <xf numFmtId="164" fontId="7" fillId="0" borderId="8" xfId="0" applyNumberFormat="1" applyFont="1" applyFill="1" applyBorder="1" applyAlignment="1">
      <alignment horizontal="center"/>
    </xf>
    <xf numFmtId="164" fontId="7" fillId="0" borderId="3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64" fontId="7" fillId="0" borderId="22" xfId="0" applyNumberFormat="1" applyFont="1" applyFill="1" applyBorder="1" applyAlignment="1">
      <alignment horizontal="center"/>
    </xf>
    <xf numFmtId="164" fontId="7" fillId="0" borderId="34" xfId="0" applyNumberFormat="1" applyFont="1" applyFill="1" applyBorder="1" applyAlignment="1">
      <alignment horizontal="center"/>
    </xf>
    <xf numFmtId="164" fontId="7" fillId="0" borderId="18" xfId="0" applyNumberFormat="1" applyFont="1" applyFill="1" applyBorder="1" applyAlignment="1">
      <alignment horizontal="center"/>
    </xf>
    <xf numFmtId="164" fontId="7" fillId="0" borderId="17" xfId="0" applyNumberFormat="1" applyFont="1" applyFill="1" applyBorder="1" applyAlignment="1">
      <alignment horizontal="center"/>
    </xf>
    <xf numFmtId="164" fontId="7" fillId="0" borderId="19" xfId="0" applyNumberFormat="1" applyFont="1" applyFill="1" applyBorder="1" applyAlignment="1">
      <alignment horizontal="center"/>
    </xf>
    <xf numFmtId="164" fontId="7" fillId="0" borderId="20" xfId="0" applyNumberFormat="1" applyFont="1" applyFill="1" applyBorder="1" applyAlignment="1">
      <alignment horizontal="center"/>
    </xf>
    <xf numFmtId="164" fontId="7" fillId="0" borderId="35" xfId="0" applyNumberFormat="1" applyFont="1" applyFill="1" applyBorder="1" applyAlignment="1">
      <alignment horizontal="center"/>
    </xf>
    <xf numFmtId="164" fontId="7" fillId="0" borderId="9" xfId="0" applyNumberFormat="1" applyFont="1" applyFill="1" applyBorder="1" applyAlignment="1">
      <alignment horizontal="center"/>
    </xf>
    <xf numFmtId="164" fontId="7" fillId="0" borderId="26" xfId="0" applyNumberFormat="1" applyFont="1" applyFill="1" applyBorder="1" applyAlignment="1">
      <alignment horizontal="center"/>
    </xf>
    <xf numFmtId="164" fontId="7" fillId="0" borderId="27" xfId="0" applyNumberFormat="1" applyFont="1" applyFill="1" applyBorder="1" applyAlignment="1">
      <alignment horizontal="center"/>
    </xf>
    <xf numFmtId="164" fontId="7" fillId="0" borderId="28" xfId="0" applyNumberFormat="1" applyFont="1" applyFill="1" applyBorder="1" applyAlignment="1">
      <alignment horizontal="center"/>
    </xf>
    <xf numFmtId="165" fontId="7" fillId="0" borderId="39" xfId="0" applyNumberFormat="1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vertical="center"/>
    </xf>
    <xf numFmtId="0" fontId="10" fillId="0" borderId="0" xfId="0" applyFont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/>
    </xf>
    <xf numFmtId="0" fontId="18" fillId="0" borderId="0" xfId="0" applyFont="1"/>
    <xf numFmtId="0" fontId="7" fillId="0" borderId="1" xfId="0" applyFont="1" applyBorder="1" applyAlignment="1">
      <alignment horizontal="center"/>
    </xf>
    <xf numFmtId="0" fontId="19" fillId="0" borderId="0" xfId="0" applyFont="1"/>
    <xf numFmtId="0" fontId="6" fillId="0" borderId="9" xfId="0" applyFont="1" applyBorder="1" applyAlignment="1">
      <alignment horizontal="center" vertical="center" wrapText="1"/>
    </xf>
    <xf numFmtId="2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/>
    <xf numFmtId="1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6" fillId="2" borderId="7" xfId="0" applyFont="1" applyFill="1" applyBorder="1" applyAlignment="1">
      <alignment horizontal="center"/>
    </xf>
    <xf numFmtId="0" fontId="7" fillId="0" borderId="40" xfId="0" applyFont="1" applyFill="1" applyBorder="1"/>
    <xf numFmtId="0" fontId="7" fillId="0" borderId="23" xfId="0" applyFont="1" applyFill="1" applyBorder="1"/>
    <xf numFmtId="0" fontId="7" fillId="0" borderId="23" xfId="0" applyFont="1" applyBorder="1"/>
    <xf numFmtId="0" fontId="7" fillId="0" borderId="32" xfId="0" applyFont="1" applyFill="1" applyBorder="1"/>
    <xf numFmtId="167" fontId="7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/>
    <xf numFmtId="0" fontId="6" fillId="0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166" fontId="7" fillId="0" borderId="0" xfId="0" applyNumberFormat="1" applyFont="1"/>
    <xf numFmtId="1" fontId="7" fillId="0" borderId="0" xfId="0" applyNumberFormat="1" applyFont="1" applyAlignment="1">
      <alignment horizontal="center"/>
    </xf>
    <xf numFmtId="14" fontId="7" fillId="3" borderId="1" xfId="0" applyNumberFormat="1" applyFont="1" applyFill="1" applyBorder="1" applyAlignment="1">
      <alignment horizontal="left"/>
    </xf>
    <xf numFmtId="0" fontId="7" fillId="3" borderId="18" xfId="0" applyFont="1" applyFill="1" applyBorder="1" applyAlignment="1">
      <alignment horizontal="left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5" xfId="0" applyFont="1" applyBorder="1"/>
    <xf numFmtId="0" fontId="20" fillId="0" borderId="0" xfId="0" applyFont="1"/>
    <xf numFmtId="0" fontId="9" fillId="0" borderId="0" xfId="0" applyFont="1" applyAlignment="1">
      <alignment horizontal="left"/>
    </xf>
    <xf numFmtId="1" fontId="7" fillId="0" borderId="8" xfId="0" applyNumberFormat="1" applyFont="1" applyBorder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0" fontId="6" fillId="0" borderId="9" xfId="0" applyFont="1" applyBorder="1" applyAlignment="1">
      <alignment horizontal="left" vertical="center"/>
    </xf>
    <xf numFmtId="0" fontId="6" fillId="0" borderId="9" xfId="0" applyFont="1" applyBorder="1"/>
    <xf numFmtId="1" fontId="7" fillId="4" borderId="28" xfId="0" applyNumberFormat="1" applyFont="1" applyFill="1" applyBorder="1" applyAlignment="1">
      <alignment horizontal="center"/>
    </xf>
    <xf numFmtId="1" fontId="7" fillId="4" borderId="18" xfId="0" applyNumberFormat="1" applyFont="1" applyFill="1" applyBorder="1" applyAlignment="1">
      <alignment horizontal="center"/>
    </xf>
    <xf numFmtId="1" fontId="7" fillId="4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7" fillId="0" borderId="0" xfId="0" applyNumberFormat="1" applyFont="1"/>
    <xf numFmtId="0" fontId="0" fillId="0" borderId="1" xfId="0" applyBorder="1" applyAlignment="1">
      <alignment horizontal="center"/>
    </xf>
    <xf numFmtId="14" fontId="7" fillId="0" borderId="1" xfId="0" applyNumberFormat="1" applyFont="1" applyBorder="1"/>
    <xf numFmtId="0" fontId="0" fillId="5" borderId="0" xfId="0" applyFill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0" borderId="43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6" fillId="0" borderId="18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 vertical="center" wrapText="1"/>
    </xf>
    <xf numFmtId="0" fontId="7" fillId="0" borderId="36" xfId="0" applyFont="1" applyFill="1" applyBorder="1" applyAlignment="1">
      <alignment horizontal="center" vertical="center" wrapText="1"/>
    </xf>
    <xf numFmtId="0" fontId="7" fillId="0" borderId="37" xfId="0" applyFont="1" applyFill="1" applyBorder="1" applyAlignment="1">
      <alignment horizontal="center" vertical="center" wrapText="1"/>
    </xf>
    <xf numFmtId="0" fontId="7" fillId="0" borderId="41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/>
    </xf>
    <xf numFmtId="0" fontId="6" fillId="0" borderId="37" xfId="0" applyFont="1" applyFill="1" applyBorder="1" applyAlignment="1">
      <alignment horizontal="center"/>
    </xf>
    <xf numFmtId="0" fontId="6" fillId="0" borderId="41" xfId="0" applyFont="1" applyFill="1" applyBorder="1" applyAlignment="1">
      <alignment horizontal="center"/>
    </xf>
    <xf numFmtId="0" fontId="7" fillId="0" borderId="38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2" borderId="22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22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164" fontId="0" fillId="0" borderId="0" xfId="0" applyNumberFormat="1"/>
    <xf numFmtId="2" fontId="0" fillId="0" borderId="0" xfId="0" applyNumberFormat="1"/>
    <xf numFmtId="0" fontId="21" fillId="0" borderId="0" xfId="0" applyFont="1" applyAlignment="1">
      <alignment vertical="center" wrapText="1"/>
    </xf>
    <xf numFmtId="22" fontId="21" fillId="0" borderId="0" xfId="0" applyNumberFormat="1" applyFont="1" applyAlignment="1">
      <alignment vertical="center" wrapText="1"/>
    </xf>
    <xf numFmtId="164" fontId="21" fillId="0" borderId="0" xfId="0" applyNumberFormat="1" applyFont="1"/>
    <xf numFmtId="0" fontId="21" fillId="0" borderId="0" xfId="0" applyFont="1"/>
    <xf numFmtId="2" fontId="7" fillId="0" borderId="1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BG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018093327976565"/>
                  <c:y val="-0.1718449434535142"/>
                </c:manualLayout>
              </c:layout>
              <c:numFmt formatCode="General" sourceLinked="0"/>
            </c:trendlineLbl>
          </c:trendline>
          <c:xVal>
            <c:numRef>
              <c:f>'BG, Plate 1'!$C$56:$C$60</c:f>
              <c:numCache>
                <c:formatCode>0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'BG, Plate 1'!$D$56:$D$60</c:f>
              <c:numCache>
                <c:formatCode>0</c:formatCode>
                <c:ptCount val="5"/>
                <c:pt idx="0">
                  <c:v>0</c:v>
                </c:pt>
                <c:pt idx="2">
                  <c:v>12064.763999999996</c:v>
                </c:pt>
                <c:pt idx="3">
                  <c:v>19987.633999999984</c:v>
                </c:pt>
                <c:pt idx="4">
                  <c:v>28061.380999999987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0-4F08-8B97-F8BA1827B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97824"/>
        <c:axId val="94799744"/>
      </c:scatterChart>
      <c:valAx>
        <c:axId val="9479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9744"/>
        <c:crosses val="autoZero"/>
        <c:crossBetween val="midCat"/>
      </c:valAx>
      <c:valAx>
        <c:axId val="94799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RFU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7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987350962162037"/>
          <c:y val="0.42465990515421093"/>
          <c:w val="0.23259353518226192"/>
          <c:h val="0.1747142054525487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FAN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410504664146592"/>
                  <c:y val="-0.56525239799570504"/>
                </c:manualLayout>
              </c:layout>
              <c:numFmt formatCode="General" sourceLinked="0"/>
            </c:trendlineLbl>
          </c:trendline>
          <c:xVal>
            <c:numRef>
              <c:f>'FAN, Plate 1'!$C$53:$C$57</c:f>
              <c:numCache>
                <c:formatCode>0</c:formatCode>
                <c:ptCount val="5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</c:numCache>
            </c:numRef>
          </c:xVal>
          <c:yVal>
            <c:numRef>
              <c:f>'FAN, Plate 1'!$D$53:$D$57</c:f>
              <c:numCache>
                <c:formatCode>0.000</c:formatCode>
                <c:ptCount val="5"/>
                <c:pt idx="0">
                  <c:v>0</c:v>
                </c:pt>
                <c:pt idx="1">
                  <c:v>6.9666666666666655E-2</c:v>
                </c:pt>
                <c:pt idx="2">
                  <c:v>0.14910000000000001</c:v>
                </c:pt>
                <c:pt idx="3">
                  <c:v>0.23550000000000001</c:v>
                </c:pt>
                <c:pt idx="4">
                  <c:v>0.30603333333333332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9-4172-9B05-51FBB8686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6768"/>
        <c:axId val="95155328"/>
      </c:scatterChart>
      <c:valAx>
        <c:axId val="9513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5155328"/>
        <c:crosses val="autoZero"/>
        <c:crossBetween val="midCat"/>
      </c:valAx>
      <c:valAx>
        <c:axId val="9515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OD 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5136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66</xdr:row>
      <xdr:rowOff>47626</xdr:rowOff>
    </xdr:from>
    <xdr:to>
      <xdr:col>7</xdr:col>
      <xdr:colOff>628651</xdr:colOff>
      <xdr:row>79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63</xdr:row>
      <xdr:rowOff>57150</xdr:rowOff>
    </xdr:from>
    <xdr:to>
      <xdr:col>7</xdr:col>
      <xdr:colOff>647700</xdr:colOff>
      <xdr:row>76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zoomScaleNormal="100" workbookViewId="0">
      <selection activeCell="B3" sqref="B3"/>
    </sheetView>
  </sheetViews>
  <sheetFormatPr defaultRowHeight="15" x14ac:dyDescent="0.25"/>
  <cols>
    <col min="1" max="1" width="9.140625" style="3"/>
    <col min="2" max="2" width="10.5703125" style="3" bestFit="1" customWidth="1"/>
    <col min="3" max="3" width="13.5703125" style="3" customWidth="1"/>
    <col min="4" max="9" width="10.7109375" style="3" customWidth="1"/>
    <col min="10" max="10" width="10.85546875" style="36" bestFit="1" customWidth="1"/>
    <col min="11" max="16" width="10.7109375" style="3" customWidth="1"/>
    <col min="17" max="17" width="8.42578125" style="3" customWidth="1"/>
    <col min="18" max="20" width="10.7109375" style="3" customWidth="1"/>
    <col min="21" max="16384" width="9.140625" style="3"/>
  </cols>
  <sheetData>
    <row r="1" spans="1:18" ht="18.75" x14ac:dyDescent="0.3">
      <c r="A1" s="190" t="s">
        <v>154</v>
      </c>
      <c r="J1" s="3"/>
    </row>
    <row r="2" spans="1:18" ht="7.5" customHeight="1" x14ac:dyDescent="0.25">
      <c r="A2" s="166"/>
      <c r="J2" s="3"/>
    </row>
    <row r="3" spans="1:18" x14ac:dyDescent="0.25">
      <c r="A3" s="2" t="s">
        <v>141</v>
      </c>
      <c r="J3" s="3"/>
    </row>
    <row r="4" spans="1:18" x14ac:dyDescent="0.25">
      <c r="A4" s="2" t="s">
        <v>92</v>
      </c>
      <c r="J4" s="3"/>
    </row>
    <row r="5" spans="1:18" x14ac:dyDescent="0.25">
      <c r="A5" s="2" t="s">
        <v>61</v>
      </c>
      <c r="J5" s="3"/>
    </row>
    <row r="6" spans="1:18" s="2" customFormat="1" x14ac:dyDescent="0.25">
      <c r="D6" s="35"/>
      <c r="E6" s="35"/>
      <c r="J6" s="35"/>
      <c r="K6" s="97"/>
      <c r="L6" s="206"/>
      <c r="M6" s="206"/>
      <c r="N6" s="206"/>
      <c r="O6" s="206"/>
      <c r="P6" s="97"/>
      <c r="Q6" s="97"/>
      <c r="R6" s="97"/>
    </row>
    <row r="7" spans="1:18" s="2" customFormat="1" ht="16.5" customHeight="1" x14ac:dyDescent="0.25">
      <c r="F7" s="205" t="s">
        <v>71</v>
      </c>
      <c r="G7" s="205"/>
      <c r="H7" s="205"/>
      <c r="I7" s="205"/>
      <c r="J7" s="35"/>
      <c r="K7" s="97"/>
      <c r="L7" s="50"/>
      <c r="M7" s="50"/>
      <c r="N7" s="50"/>
      <c r="O7" s="50"/>
      <c r="P7" s="97"/>
      <c r="Q7" s="97"/>
      <c r="R7" s="97"/>
    </row>
    <row r="8" spans="1:18" s="2" customFormat="1" ht="17.25" customHeight="1" thickBot="1" x14ac:dyDescent="0.3">
      <c r="A8" s="194" t="s">
        <v>150</v>
      </c>
      <c r="B8" s="187" t="s">
        <v>142</v>
      </c>
      <c r="C8" s="187" t="s">
        <v>148</v>
      </c>
      <c r="D8" s="167" t="s">
        <v>118</v>
      </c>
      <c r="E8" s="167" t="s">
        <v>0</v>
      </c>
      <c r="F8" s="187" t="s">
        <v>139</v>
      </c>
      <c r="G8" s="187" t="s">
        <v>2</v>
      </c>
      <c r="H8" s="187" t="s">
        <v>3</v>
      </c>
      <c r="I8" s="187" t="s">
        <v>140</v>
      </c>
      <c r="L8" s="162"/>
      <c r="M8" s="162"/>
      <c r="N8" s="162"/>
      <c r="O8" s="162"/>
      <c r="P8" s="97"/>
      <c r="Q8" s="97"/>
      <c r="R8" s="97"/>
    </row>
    <row r="9" spans="1:18" x14ac:dyDescent="0.25">
      <c r="A9" s="207" t="s">
        <v>151</v>
      </c>
      <c r="B9" s="170">
        <v>1</v>
      </c>
      <c r="C9" s="204" t="s">
        <v>157</v>
      </c>
      <c r="D9" s="199">
        <v>7220</v>
      </c>
      <c r="E9" s="201">
        <v>44623</v>
      </c>
      <c r="F9" s="20">
        <f>'RI, nD'!N17</f>
        <v>79.017359999999769</v>
      </c>
      <c r="G9" s="48">
        <f>'BG, Plate 1'!G89</f>
        <v>20.978689166475608</v>
      </c>
      <c r="H9" s="48">
        <f>'FAN, Plate 1'!G86</f>
        <v>160.46666666666664</v>
      </c>
      <c r="I9" s="66">
        <v>3.4170000000000003</v>
      </c>
      <c r="K9" s="164" t="s">
        <v>72</v>
      </c>
      <c r="L9" s="20"/>
      <c r="M9" s="48"/>
      <c r="N9" s="48"/>
      <c r="O9" s="20"/>
      <c r="P9" s="144"/>
      <c r="Q9" s="20"/>
      <c r="R9" s="169"/>
    </row>
    <row r="10" spans="1:18" x14ac:dyDescent="0.25">
      <c r="A10" s="207"/>
      <c r="B10" s="170">
        <v>2</v>
      </c>
      <c r="C10" s="204" t="s">
        <v>157</v>
      </c>
      <c r="D10" s="199">
        <v>7222</v>
      </c>
      <c r="E10" s="201">
        <v>44623</v>
      </c>
      <c r="F10" s="20">
        <f>'RI, nD'!N18</f>
        <v>79.571219999999983</v>
      </c>
      <c r="G10" s="48">
        <f>'BG, Plate 1'!G90</f>
        <v>24.955707082282782</v>
      </c>
      <c r="H10" s="48">
        <f>'FAN, Plate 1'!G87</f>
        <v>197.73333333333338</v>
      </c>
      <c r="I10" s="66">
        <v>3.8165</v>
      </c>
      <c r="K10" s="171" t="s">
        <v>73</v>
      </c>
      <c r="L10" s="20"/>
      <c r="M10" s="48"/>
      <c r="N10" s="48"/>
      <c r="O10" s="20"/>
      <c r="P10" s="144"/>
      <c r="Q10" s="20"/>
      <c r="R10" s="169"/>
    </row>
    <row r="11" spans="1:18" x14ac:dyDescent="0.25">
      <c r="A11" s="207"/>
      <c r="B11" s="170">
        <v>3</v>
      </c>
      <c r="C11" s="204" t="s">
        <v>157</v>
      </c>
      <c r="D11" s="199">
        <v>7224</v>
      </c>
      <c r="E11" s="201">
        <v>44623</v>
      </c>
      <c r="F11" s="20">
        <f>'RI, nD'!N19</f>
        <v>78.617349999999874</v>
      </c>
      <c r="G11" s="48">
        <f>'BG, Plate 1'!G91</f>
        <v>38.039790090915979</v>
      </c>
      <c r="H11" s="48">
        <f>'FAN, Plate 1'!G88</f>
        <v>182.73333333333335</v>
      </c>
      <c r="I11" s="168">
        <v>3.5615000000000001</v>
      </c>
      <c r="K11" s="171" t="s">
        <v>74</v>
      </c>
      <c r="L11" s="20"/>
      <c r="M11" s="48"/>
      <c r="N11" s="48"/>
      <c r="O11" s="20"/>
      <c r="P11" s="144"/>
      <c r="Q11" s="20"/>
      <c r="R11" s="169"/>
    </row>
    <row r="12" spans="1:18" x14ac:dyDescent="0.25">
      <c r="A12" s="207"/>
      <c r="B12" s="170">
        <v>4</v>
      </c>
      <c r="C12" s="204" t="s">
        <v>157</v>
      </c>
      <c r="D12" s="199">
        <v>7229</v>
      </c>
      <c r="E12" s="201">
        <v>44623</v>
      </c>
      <c r="F12" s="20">
        <f>'RI, nD'!N20</f>
        <v>81.386650000000259</v>
      </c>
      <c r="G12" s="48">
        <f>'BG, Plate 1'!G92</f>
        <v>29.380830277332052</v>
      </c>
      <c r="H12" s="48">
        <f>'FAN, Plate 1'!G89</f>
        <v>194.53333333333333</v>
      </c>
      <c r="I12" s="168">
        <v>3.617</v>
      </c>
      <c r="K12" s="8" t="s">
        <v>75</v>
      </c>
      <c r="L12" s="20"/>
      <c r="M12" s="48"/>
      <c r="N12" s="48"/>
      <c r="O12" s="20"/>
      <c r="P12" s="144"/>
      <c r="Q12" s="20"/>
      <c r="R12" s="169"/>
    </row>
    <row r="13" spans="1:18" x14ac:dyDescent="0.25">
      <c r="A13" s="207"/>
      <c r="B13" s="170">
        <v>5</v>
      </c>
      <c r="C13" s="204" t="s">
        <v>157</v>
      </c>
      <c r="D13" s="199">
        <v>7234</v>
      </c>
      <c r="E13" s="201">
        <v>44623</v>
      </c>
      <c r="F13" s="20">
        <f>'RI, nD'!N21</f>
        <v>80.371239999999759</v>
      </c>
      <c r="G13" s="48">
        <f>'BG, Plate 1'!G93</f>
        <v>23.377401825960522</v>
      </c>
      <c r="H13" s="48">
        <f>'FAN, Plate 1'!G90</f>
        <v>224.03333333333333</v>
      </c>
      <c r="I13" s="168">
        <v>4.1865000000000006</v>
      </c>
      <c r="K13" s="171" t="s">
        <v>94</v>
      </c>
      <c r="L13" s="20"/>
      <c r="M13" s="48"/>
      <c r="N13" s="48"/>
      <c r="O13" s="20"/>
      <c r="P13" s="144"/>
      <c r="Q13" s="20"/>
      <c r="R13" s="169"/>
    </row>
    <row r="14" spans="1:18" x14ac:dyDescent="0.25">
      <c r="A14" s="207"/>
      <c r="B14" s="170">
        <v>6</v>
      </c>
      <c r="C14" s="204" t="s">
        <v>157</v>
      </c>
      <c r="D14" s="199">
        <v>7241</v>
      </c>
      <c r="E14" s="201">
        <v>44623</v>
      </c>
      <c r="F14" s="20">
        <f>'RI, nD'!N22</f>
        <v>78.340420000000108</v>
      </c>
      <c r="G14" s="48">
        <f>'BG, Plate 1'!G94</f>
        <v>23.630328902131446</v>
      </c>
      <c r="H14" s="48">
        <f>'FAN, Plate 1'!G91</f>
        <v>163.76666666666668</v>
      </c>
      <c r="I14" s="168">
        <v>3.5995000000000004</v>
      </c>
      <c r="K14" s="171" t="s">
        <v>95</v>
      </c>
      <c r="L14" s="20"/>
      <c r="M14" s="48"/>
      <c r="N14" s="48"/>
      <c r="O14" s="20"/>
      <c r="P14" s="144"/>
      <c r="Q14" s="20"/>
      <c r="R14" s="169"/>
    </row>
    <row r="15" spans="1:18" x14ac:dyDescent="0.25">
      <c r="A15" s="207"/>
      <c r="B15" s="170">
        <v>7</v>
      </c>
      <c r="C15" s="204" t="s">
        <v>157</v>
      </c>
      <c r="D15" s="199">
        <v>7246</v>
      </c>
      <c r="E15" s="201">
        <v>44623</v>
      </c>
      <c r="F15" s="20">
        <f>'RI, nD'!N23</f>
        <v>77.171159999999986</v>
      </c>
      <c r="G15" s="48">
        <f>'BG, Plate 1'!G95</f>
        <v>18.810613874245565</v>
      </c>
      <c r="H15" s="48">
        <f>'FAN, Plate 1'!G92</f>
        <v>137.73333333333335</v>
      </c>
      <c r="I15" s="168">
        <v>2.927</v>
      </c>
      <c r="K15" s="161" t="s">
        <v>93</v>
      </c>
      <c r="L15" s="20"/>
      <c r="M15" s="48"/>
      <c r="N15" s="48"/>
      <c r="O15" s="20"/>
      <c r="P15" s="144"/>
      <c r="Q15" s="20"/>
      <c r="R15" s="169"/>
    </row>
    <row r="16" spans="1:18" x14ac:dyDescent="0.25">
      <c r="A16" s="207"/>
      <c r="B16" s="170">
        <v>8</v>
      </c>
      <c r="C16" s="199" t="s">
        <v>158</v>
      </c>
      <c r="D16" s="199" t="s">
        <v>159</v>
      </c>
      <c r="E16" s="201">
        <v>44623</v>
      </c>
      <c r="F16" s="20">
        <f>'RI, nD'!N24</f>
        <v>80.494319999999874</v>
      </c>
      <c r="G16" s="48">
        <f>'BG, Plate 1'!G96</f>
        <v>83.803761746504563</v>
      </c>
      <c r="H16" s="48">
        <f>'FAN, Plate 1'!G93</f>
        <v>246.2</v>
      </c>
      <c r="I16" s="168">
        <v>4.4944999999999995</v>
      </c>
      <c r="K16" s="171" t="s">
        <v>76</v>
      </c>
      <c r="L16" s="20"/>
      <c r="M16" s="48"/>
      <c r="N16" s="48"/>
      <c r="O16" s="20"/>
      <c r="P16" s="144"/>
      <c r="Q16" s="20"/>
      <c r="R16" s="169"/>
    </row>
    <row r="17" spans="1:18" x14ac:dyDescent="0.25">
      <c r="A17" s="207"/>
      <c r="B17" s="170">
        <v>9</v>
      </c>
      <c r="C17" s="199" t="s">
        <v>158</v>
      </c>
      <c r="D17" s="199">
        <v>7247</v>
      </c>
      <c r="E17" s="201">
        <v>44623</v>
      </c>
      <c r="F17" s="20">
        <f>'RI, nD'!N25</f>
        <v>78.89427999999964</v>
      </c>
      <c r="G17" s="48">
        <f>'BG, Plate 1'!G97</f>
        <v>19.163610665444175</v>
      </c>
      <c r="H17" s="48">
        <f>'FAN, Plate 1'!G94</f>
        <v>176.5333333333333</v>
      </c>
      <c r="I17" s="168">
        <v>3.5179999999999998</v>
      </c>
      <c r="K17" s="8" t="s">
        <v>77</v>
      </c>
      <c r="L17" s="20"/>
      <c r="M17" s="48"/>
      <c r="N17" s="48"/>
      <c r="O17" s="20"/>
      <c r="P17" s="144"/>
      <c r="Q17" s="20"/>
      <c r="R17" s="169"/>
    </row>
    <row r="18" spans="1:18" x14ac:dyDescent="0.25">
      <c r="A18" s="207"/>
      <c r="B18" s="170">
        <v>10</v>
      </c>
      <c r="C18" s="199" t="s">
        <v>158</v>
      </c>
      <c r="D18" s="199">
        <v>7250</v>
      </c>
      <c r="E18" s="201">
        <v>44623</v>
      </c>
      <c r="F18" s="20">
        <f>'RI, nD'!N26</f>
        <v>78.463500000000238</v>
      </c>
      <c r="G18" s="48">
        <f>'BG, Plate 1'!G98</f>
        <v>28.218394262357531</v>
      </c>
      <c r="H18" s="48">
        <f>'FAN, Plate 1'!G95</f>
        <v>163.50000000000003</v>
      </c>
      <c r="I18" s="168">
        <v>3.5194999999999999</v>
      </c>
      <c r="L18" s="20"/>
      <c r="M18" s="48"/>
      <c r="N18" s="48"/>
      <c r="O18" s="20"/>
      <c r="P18" s="144"/>
      <c r="Q18" s="20"/>
      <c r="R18" s="169"/>
    </row>
    <row r="19" spans="1:18" x14ac:dyDescent="0.25">
      <c r="A19" s="207"/>
      <c r="B19" s="170">
        <v>11</v>
      </c>
      <c r="C19" s="199" t="s">
        <v>158</v>
      </c>
      <c r="D19" s="199">
        <v>7256</v>
      </c>
      <c r="E19" s="201">
        <v>44623</v>
      </c>
      <c r="F19" s="20">
        <f>'RI, nD'!N27</f>
        <v>77.509630000000129</v>
      </c>
      <c r="G19" s="48">
        <f>'BG, Plate 1'!G99</f>
        <v>21.52110073344015</v>
      </c>
      <c r="H19" s="48">
        <f>'FAN, Plate 1'!G96</f>
        <v>168.96666666666667</v>
      </c>
      <c r="I19" s="168">
        <v>3.5034999999999998</v>
      </c>
      <c r="L19" s="20"/>
      <c r="M19" s="48"/>
      <c r="N19" s="48"/>
      <c r="O19" s="20"/>
      <c r="P19" s="144"/>
      <c r="Q19" s="20"/>
      <c r="R19" s="169"/>
    </row>
    <row r="20" spans="1:18" x14ac:dyDescent="0.25">
      <c r="A20" s="207"/>
      <c r="B20" s="170">
        <v>12</v>
      </c>
      <c r="C20" s="200" t="s">
        <v>158</v>
      </c>
      <c r="D20" s="200">
        <v>7262</v>
      </c>
      <c r="E20" s="201">
        <v>44623</v>
      </c>
      <c r="F20" s="20">
        <f>'RI, nD'!N28</f>
        <v>81.017409999999899</v>
      </c>
      <c r="G20" s="48">
        <f>'BG, Plate 1'!G100</f>
        <v>133.60124914049962</v>
      </c>
      <c r="H20" s="48">
        <f>'FAN, Plate 1'!G97</f>
        <v>158.36666666666665</v>
      </c>
      <c r="I20" s="168">
        <v>3.3339999999999996</v>
      </c>
      <c r="L20" s="20"/>
      <c r="M20" s="48"/>
      <c r="N20" s="48"/>
      <c r="O20" s="20"/>
      <c r="P20" s="144"/>
      <c r="Q20" s="20"/>
      <c r="R20" s="169"/>
    </row>
    <row r="21" spans="1:18" x14ac:dyDescent="0.25">
      <c r="A21" s="207"/>
      <c r="B21" s="170">
        <v>13</v>
      </c>
      <c r="C21" s="199" t="s">
        <v>158</v>
      </c>
      <c r="D21" s="199">
        <v>7274</v>
      </c>
      <c r="E21" s="201">
        <v>44623</v>
      </c>
      <c r="F21" s="20">
        <f>'RI, nD'!N29</f>
        <v>78.555809999999482</v>
      </c>
      <c r="G21" s="48">
        <f>'BG, Plate 1'!G101</f>
        <v>100.30747669799061</v>
      </c>
      <c r="H21" s="48">
        <f>'FAN, Plate 1'!G98</f>
        <v>137.43333333333334</v>
      </c>
      <c r="I21" s="168">
        <v>2.8809999999999998</v>
      </c>
      <c r="L21" s="20"/>
      <c r="M21" s="48"/>
      <c r="N21" s="48"/>
      <c r="O21" s="20"/>
      <c r="P21" s="16"/>
      <c r="Q21" s="16"/>
      <c r="R21" s="169"/>
    </row>
    <row r="22" spans="1:18" x14ac:dyDescent="0.25">
      <c r="A22" s="207"/>
      <c r="B22" s="170">
        <v>14</v>
      </c>
      <c r="C22" s="199" t="s">
        <v>158</v>
      </c>
      <c r="D22" s="199">
        <v>7276</v>
      </c>
      <c r="E22" s="201">
        <v>44623</v>
      </c>
      <c r="F22" s="20">
        <f>'RI, nD'!N30</f>
        <v>78.30964999999992</v>
      </c>
      <c r="G22" s="48">
        <f>'BG, Plate 1'!G102</f>
        <v>38.190107151042781</v>
      </c>
      <c r="H22" s="48">
        <f>'FAN, Plate 1'!G99</f>
        <v>143.06666666666663</v>
      </c>
      <c r="I22" s="168">
        <v>3.2324999999999999</v>
      </c>
      <c r="L22" s="20"/>
      <c r="M22" s="48"/>
      <c r="N22" s="48"/>
      <c r="O22" s="20"/>
      <c r="P22" s="16"/>
      <c r="Q22" s="16"/>
      <c r="R22" s="16"/>
    </row>
    <row r="23" spans="1:18" x14ac:dyDescent="0.25">
      <c r="A23" s="207"/>
      <c r="B23" s="170">
        <v>15</v>
      </c>
      <c r="C23" s="199" t="s">
        <v>158</v>
      </c>
      <c r="D23" s="199">
        <v>7283</v>
      </c>
      <c r="E23" s="201">
        <v>44623</v>
      </c>
      <c r="F23" s="20">
        <f>'RI, nD'!N31</f>
        <v>77.263469999999899</v>
      </c>
      <c r="G23" s="48">
        <f>'BG, Plate 1'!G103</f>
        <v>14.726480728092184</v>
      </c>
      <c r="H23" s="48">
        <f>'FAN, Plate 1'!G100</f>
        <v>185.66666666666669</v>
      </c>
      <c r="I23" s="168">
        <v>3.7639999999999993</v>
      </c>
      <c r="L23" s="20"/>
      <c r="M23" s="48"/>
      <c r="N23" s="48"/>
      <c r="O23" s="20"/>
      <c r="P23" s="16"/>
      <c r="Q23" s="16"/>
      <c r="R23" s="16"/>
    </row>
    <row r="24" spans="1:18" x14ac:dyDescent="0.25">
      <c r="A24" s="207"/>
      <c r="B24" s="170">
        <v>16</v>
      </c>
      <c r="C24" s="199" t="s">
        <v>158</v>
      </c>
      <c r="D24" s="199">
        <v>7285</v>
      </c>
      <c r="E24" s="201">
        <v>44623</v>
      </c>
      <c r="F24" s="20">
        <f>'RI, nD'!N32</f>
        <v>78.955820000000045</v>
      </c>
      <c r="G24" s="48">
        <f>'BG, Plate 1'!G104</f>
        <v>32.029036786614576</v>
      </c>
      <c r="H24" s="48">
        <f>'FAN, Plate 1'!G101</f>
        <v>162.86666666666667</v>
      </c>
      <c r="I24" s="168">
        <v>3.4065000000000003</v>
      </c>
      <c r="L24" s="66"/>
      <c r="M24" s="48"/>
      <c r="N24" s="48"/>
      <c r="O24" s="20"/>
      <c r="P24" s="16"/>
      <c r="Q24" s="16"/>
      <c r="R24" s="16"/>
    </row>
    <row r="25" spans="1:18" x14ac:dyDescent="0.25">
      <c r="A25" s="207"/>
      <c r="B25" s="170">
        <v>17</v>
      </c>
      <c r="C25" s="199" t="s">
        <v>158</v>
      </c>
      <c r="D25" s="199">
        <v>7295</v>
      </c>
      <c r="E25" s="201">
        <v>44623</v>
      </c>
      <c r="F25" s="20">
        <f>'RI, nD'!N33</f>
        <v>80.432779999999482</v>
      </c>
      <c r="G25" s="48">
        <f>'BG, Plate 1'!G105</f>
        <v>110.60777179310851</v>
      </c>
      <c r="H25" s="48">
        <f>'FAN, Plate 1'!G102</f>
        <v>123.26666666666669</v>
      </c>
      <c r="I25" s="168">
        <v>3.0470000000000006</v>
      </c>
      <c r="L25" s="66"/>
      <c r="M25" s="48"/>
      <c r="N25" s="48"/>
      <c r="O25" s="20"/>
      <c r="P25" s="16"/>
      <c r="Q25" s="16"/>
      <c r="R25" s="16"/>
    </row>
    <row r="26" spans="1:18" x14ac:dyDescent="0.25">
      <c r="A26" s="207"/>
      <c r="B26" s="170">
        <v>18</v>
      </c>
      <c r="C26" s="199" t="s">
        <v>158</v>
      </c>
      <c r="D26" s="199">
        <v>7297</v>
      </c>
      <c r="E26" s="201">
        <v>44623</v>
      </c>
      <c r="F26" s="20">
        <f>'RI, nD'!N34</f>
        <v>77.81732999999943</v>
      </c>
      <c r="G26" s="48">
        <f>'BG, Plate 1'!G106</f>
        <v>56.309864198945633</v>
      </c>
      <c r="H26" s="48">
        <f>'FAN, Plate 1'!G103</f>
        <v>175.70000000000002</v>
      </c>
      <c r="I26" s="168">
        <v>3.8440000000000003</v>
      </c>
      <c r="L26" s="168"/>
      <c r="M26" s="170"/>
      <c r="N26" s="170"/>
      <c r="O26" s="111"/>
    </row>
    <row r="27" spans="1:18" s="18" customFormat="1" x14ac:dyDescent="0.25">
      <c r="A27" s="207"/>
      <c r="B27" s="170">
        <v>19</v>
      </c>
      <c r="C27" s="199" t="s">
        <v>158</v>
      </c>
      <c r="D27" s="199">
        <v>7301</v>
      </c>
      <c r="E27" s="201">
        <v>44623</v>
      </c>
      <c r="F27" s="20">
        <f>'RI, nD'!N35</f>
        <v>80.555859999999598</v>
      </c>
      <c r="G27" s="48">
        <f>'BG, Plate 1'!G107</f>
        <v>83.851330315531996</v>
      </c>
      <c r="H27" s="48">
        <f>'FAN, Plate 1'!G104</f>
        <v>146.63333333333335</v>
      </c>
      <c r="I27" s="66">
        <v>3.3105000000000002</v>
      </c>
      <c r="L27" s="22"/>
      <c r="M27" s="13"/>
      <c r="N27" s="13"/>
      <c r="O27" s="13"/>
    </row>
    <row r="28" spans="1:18" s="18" customFormat="1" x14ac:dyDescent="0.25">
      <c r="A28" s="207"/>
      <c r="B28" s="170">
        <v>20</v>
      </c>
      <c r="C28" s="199" t="s">
        <v>158</v>
      </c>
      <c r="D28" s="199">
        <v>7305</v>
      </c>
      <c r="E28" s="201">
        <v>44623</v>
      </c>
      <c r="F28" s="20">
        <f>'RI, nD'!N36</f>
        <v>78.555809999999482</v>
      </c>
      <c r="G28" s="48">
        <f>'BG, Plate 1'!G108</f>
        <v>26.100996065398384</v>
      </c>
      <c r="H28" s="48">
        <f>'FAN, Plate 1'!G105</f>
        <v>155.33333333333331</v>
      </c>
      <c r="I28" s="66">
        <v>3.5535000000000001</v>
      </c>
      <c r="L28" s="22"/>
      <c r="M28" s="13"/>
      <c r="N28" s="13"/>
      <c r="O28" s="13"/>
    </row>
    <row r="29" spans="1:18" s="18" customFormat="1" x14ac:dyDescent="0.25">
      <c r="A29" s="207"/>
      <c r="B29" s="170">
        <v>21</v>
      </c>
      <c r="C29" s="199" t="s">
        <v>158</v>
      </c>
      <c r="D29" s="199">
        <v>7306</v>
      </c>
      <c r="E29" s="201">
        <v>44623</v>
      </c>
      <c r="F29" s="20">
        <f>'RI, nD'!N37</f>
        <v>76.648069999999962</v>
      </c>
      <c r="G29" s="48">
        <f>'BG, Plate 1'!G109</f>
        <v>17.451791580716652</v>
      </c>
      <c r="H29" s="48">
        <f>'FAN, Plate 1'!G106</f>
        <v>161.40000000000003</v>
      </c>
      <c r="I29" s="66">
        <v>3.6080000000000001</v>
      </c>
      <c r="L29" s="22"/>
      <c r="M29" s="13"/>
      <c r="N29" s="13"/>
      <c r="O29" s="13"/>
    </row>
    <row r="30" spans="1:18" s="18" customFormat="1" x14ac:dyDescent="0.25">
      <c r="A30" s="207"/>
      <c r="B30" s="170">
        <v>22</v>
      </c>
      <c r="C30" s="199" t="s">
        <v>158</v>
      </c>
      <c r="D30" s="199">
        <v>7307</v>
      </c>
      <c r="E30" s="201">
        <v>44623</v>
      </c>
      <c r="F30" s="20">
        <f>'RI, nD'!N38</f>
        <v>79.971229999999878</v>
      </c>
      <c r="G30" s="48">
        <f>'BG, Plate 1'!G110</f>
        <v>105.06971980288789</v>
      </c>
      <c r="H30" s="48">
        <f>'FAN, Plate 1'!G107</f>
        <v>133.33333333333334</v>
      </c>
      <c r="I30" s="66">
        <v>3.1870000000000003</v>
      </c>
      <c r="L30" s="22"/>
      <c r="M30" s="13"/>
      <c r="N30" s="13"/>
      <c r="O30" s="13"/>
    </row>
    <row r="31" spans="1:18" s="18" customFormat="1" x14ac:dyDescent="0.25">
      <c r="A31" s="207"/>
      <c r="B31" s="170">
        <v>23</v>
      </c>
      <c r="C31" s="199" t="s">
        <v>158</v>
      </c>
      <c r="D31" s="199">
        <v>7314</v>
      </c>
      <c r="E31" s="201">
        <v>44623</v>
      </c>
      <c r="F31" s="20">
        <f>'RI, nD'!N39</f>
        <v>80.371239999999759</v>
      </c>
      <c r="G31" s="48">
        <f>'BG, Plate 1'!G111</f>
        <v>107.67384826953923</v>
      </c>
      <c r="H31" s="48">
        <f>'FAN, Plate 1'!G108</f>
        <v>134.80000000000001</v>
      </c>
      <c r="I31" s="66">
        <v>3.0674999999999999</v>
      </c>
      <c r="L31" s="22"/>
      <c r="M31" s="13"/>
      <c r="N31" s="13"/>
      <c r="O31" s="13"/>
    </row>
    <row r="32" spans="1:18" s="18" customFormat="1" x14ac:dyDescent="0.25">
      <c r="A32" s="208"/>
      <c r="B32" s="192">
        <v>24</v>
      </c>
      <c r="C32" s="202" t="s">
        <v>158</v>
      </c>
      <c r="D32" s="165">
        <v>7476</v>
      </c>
      <c r="E32" s="203">
        <v>44623</v>
      </c>
      <c r="F32" s="193">
        <f>'RI, nD'!N40</f>
        <v>75.048029999999727</v>
      </c>
      <c r="G32" s="81">
        <f>'BG, Plate 1'!G112</f>
        <v>24.599346302238438</v>
      </c>
      <c r="H32" s="81">
        <f>'FAN, Plate 1'!G109</f>
        <v>173.83333333333337</v>
      </c>
      <c r="I32" s="240">
        <v>3.931</v>
      </c>
      <c r="L32" s="22"/>
      <c r="M32" s="13"/>
      <c r="N32" s="13"/>
      <c r="O32" s="13"/>
    </row>
  </sheetData>
  <mergeCells count="3">
    <mergeCell ref="F7:I7"/>
    <mergeCell ref="L6:O6"/>
    <mergeCell ref="A9:A32"/>
  </mergeCells>
  <phoneticPr fontId="1" type="noConversion"/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opLeftCell="A20" zoomScale="85" zoomScaleNormal="85" workbookViewId="0">
      <selection activeCell="C55" sqref="C55"/>
    </sheetView>
  </sheetViews>
  <sheetFormatPr defaultRowHeight="15" x14ac:dyDescent="0.25"/>
  <cols>
    <col min="1" max="1" width="11.140625" style="3" customWidth="1"/>
    <col min="2" max="2" width="12" style="3" customWidth="1"/>
    <col min="3" max="3" width="11.140625" style="3" customWidth="1"/>
    <col min="4" max="6" width="10.140625" style="3" customWidth="1"/>
    <col min="7" max="7" width="12.28515625" style="16" customWidth="1"/>
    <col min="8" max="8" width="11.5703125" style="4" bestFit="1" customWidth="1"/>
    <col min="9" max="10" width="10.28515625" style="3" customWidth="1"/>
    <col min="11" max="11" width="10.42578125" style="3" customWidth="1"/>
    <col min="12" max="14" width="10.140625" style="3" customWidth="1"/>
    <col min="15" max="15" width="11.140625" style="3" customWidth="1"/>
    <col min="16" max="16" width="9.140625" style="3"/>
    <col min="17" max="17" width="10" style="18" customWidth="1"/>
    <col min="18" max="18" width="9.140625" style="3"/>
    <col min="19" max="20" width="10.7109375" style="3" customWidth="1"/>
    <col min="21" max="16384" width="9.140625" style="3"/>
  </cols>
  <sheetData>
    <row r="1" spans="1:20" ht="15.75" x14ac:dyDescent="0.25">
      <c r="A1" s="1" t="s">
        <v>106</v>
      </c>
      <c r="I1" s="2" t="s">
        <v>57</v>
      </c>
    </row>
    <row r="2" spans="1:20" s="2" customFormat="1" x14ac:dyDescent="0.25">
      <c r="C2" s="5"/>
      <c r="G2" s="97"/>
      <c r="H2" s="6"/>
      <c r="I2" s="2" t="s">
        <v>78</v>
      </c>
      <c r="Q2" s="39"/>
    </row>
    <row r="3" spans="1:20" s="2" customFormat="1" x14ac:dyDescent="0.25">
      <c r="A3" s="2" t="s">
        <v>52</v>
      </c>
      <c r="B3" s="185"/>
      <c r="C3" s="5"/>
      <c r="G3" s="97"/>
      <c r="H3" s="6"/>
      <c r="I3" s="2" t="s">
        <v>86</v>
      </c>
      <c r="Q3" s="39"/>
    </row>
    <row r="4" spans="1:20" s="2" customFormat="1" x14ac:dyDescent="0.25">
      <c r="A4" s="7" t="s">
        <v>22</v>
      </c>
      <c r="B4" s="186"/>
      <c r="C4" s="191" t="s">
        <v>149</v>
      </c>
      <c r="G4" s="97"/>
      <c r="H4" s="6"/>
      <c r="I4" s="2" t="s">
        <v>79</v>
      </c>
      <c r="Q4" s="39"/>
    </row>
    <row r="5" spans="1:20" s="2" customFormat="1" x14ac:dyDescent="0.25">
      <c r="A5" s="2" t="s">
        <v>53</v>
      </c>
      <c r="B5" s="2" t="s">
        <v>70</v>
      </c>
      <c r="C5" s="5"/>
      <c r="G5" s="97"/>
      <c r="H5" s="6"/>
      <c r="I5" s="2" t="s">
        <v>8</v>
      </c>
      <c r="Q5" s="39"/>
    </row>
    <row r="6" spans="1:20" s="2" customFormat="1" x14ac:dyDescent="0.25">
      <c r="A6" s="7"/>
      <c r="B6" s="2" t="s">
        <v>112</v>
      </c>
      <c r="C6" s="5"/>
      <c r="G6" s="97"/>
      <c r="H6" s="6"/>
      <c r="I6" s="2" t="s">
        <v>67</v>
      </c>
      <c r="Q6" s="39"/>
    </row>
    <row r="7" spans="1:20" s="2" customFormat="1" x14ac:dyDescent="0.25">
      <c r="B7" s="8"/>
      <c r="G7" s="97"/>
      <c r="H7" s="6"/>
      <c r="Q7" s="39"/>
    </row>
    <row r="8" spans="1:20" s="2" customFormat="1" x14ac:dyDescent="0.25">
      <c r="G8" s="97"/>
      <c r="H8" s="6"/>
      <c r="Q8" s="39"/>
    </row>
    <row r="9" spans="1:20" s="2" customFormat="1" x14ac:dyDescent="0.25">
      <c r="B9" s="3"/>
      <c r="G9" s="97"/>
      <c r="H9" s="6"/>
      <c r="Q9" s="39"/>
    </row>
    <row r="10" spans="1:20" s="2" customFormat="1" x14ac:dyDescent="0.25">
      <c r="B10" s="3"/>
      <c r="G10" s="97"/>
      <c r="H10" s="6"/>
      <c r="Q10" s="39"/>
    </row>
    <row r="11" spans="1:20" s="2" customFormat="1" x14ac:dyDescent="0.25">
      <c r="B11" s="3"/>
      <c r="G11" s="97"/>
      <c r="H11" s="6"/>
      <c r="Q11" s="39"/>
    </row>
    <row r="12" spans="1:20" s="2" customFormat="1" x14ac:dyDescent="0.25">
      <c r="A12" s="2" t="s">
        <v>46</v>
      </c>
      <c r="B12" s="9" t="s">
        <v>120</v>
      </c>
      <c r="C12" s="9"/>
      <c r="D12" s="9"/>
      <c r="E12" s="9"/>
      <c r="F12" s="9"/>
      <c r="G12" s="10"/>
      <c r="H12" s="9"/>
      <c r="I12" s="9"/>
      <c r="J12" s="10" t="s">
        <v>25</v>
      </c>
      <c r="K12" s="10" t="s">
        <v>80</v>
      </c>
      <c r="L12" s="10"/>
      <c r="M12" s="10"/>
      <c r="N12" s="10"/>
      <c r="Q12" s="182" t="s">
        <v>27</v>
      </c>
      <c r="R12" s="9" t="s">
        <v>85</v>
      </c>
      <c r="S12" s="9"/>
    </row>
    <row r="13" spans="1:20" s="2" customFormat="1" x14ac:dyDescent="0.25">
      <c r="B13" s="10" t="s">
        <v>121</v>
      </c>
      <c r="C13" s="10"/>
      <c r="D13" s="10"/>
      <c r="E13" s="10"/>
      <c r="F13" s="10"/>
      <c r="G13" s="10"/>
      <c r="H13" s="10"/>
      <c r="I13" s="10"/>
      <c r="J13" s="181"/>
      <c r="K13" s="10" t="s">
        <v>116</v>
      </c>
      <c r="L13" s="10"/>
      <c r="M13" s="30" t="s">
        <v>117</v>
      </c>
      <c r="N13" s="30"/>
      <c r="Q13" s="13"/>
      <c r="R13" s="15"/>
      <c r="S13" s="16"/>
    </row>
    <row r="14" spans="1:20" s="2" customFormat="1" x14ac:dyDescent="0.25">
      <c r="B14" s="10"/>
      <c r="C14" s="10"/>
      <c r="D14" s="10"/>
      <c r="E14" s="10"/>
      <c r="F14" s="10"/>
      <c r="G14" s="10"/>
      <c r="H14" s="10"/>
      <c r="I14" s="10"/>
      <c r="J14" s="181"/>
      <c r="K14" s="10"/>
      <c r="L14" s="10"/>
      <c r="M14" s="10"/>
      <c r="N14" s="10"/>
      <c r="Q14" s="13"/>
      <c r="R14" s="15"/>
      <c r="S14" s="16"/>
    </row>
    <row r="15" spans="1:20" ht="15.75" x14ac:dyDescent="0.25">
      <c r="B15" s="178" t="s">
        <v>119</v>
      </c>
      <c r="C15" s="178"/>
      <c r="D15" s="178"/>
      <c r="E15" s="178"/>
      <c r="F15" s="178"/>
      <c r="G15" s="209" t="s">
        <v>143</v>
      </c>
      <c r="H15" s="209"/>
      <c r="J15" s="18"/>
      <c r="K15" s="210" t="s">
        <v>144</v>
      </c>
      <c r="L15" s="210"/>
      <c r="M15" s="210"/>
      <c r="N15" s="209" t="s">
        <v>147</v>
      </c>
      <c r="O15" s="209"/>
      <c r="P15" s="178"/>
      <c r="Q15" s="2" t="s">
        <v>97</v>
      </c>
      <c r="T15" s="180"/>
    </row>
    <row r="16" spans="1:20" ht="15.75" thickBot="1" x14ac:dyDescent="0.3">
      <c r="A16" s="189" t="s">
        <v>142</v>
      </c>
      <c r="B16" s="179" t="s">
        <v>118</v>
      </c>
      <c r="C16" s="12" t="s">
        <v>152</v>
      </c>
      <c r="D16" s="12" t="s">
        <v>153</v>
      </c>
      <c r="E16" s="12" t="s">
        <v>145</v>
      </c>
      <c r="F16" s="12" t="s">
        <v>146</v>
      </c>
      <c r="G16" s="179" t="s">
        <v>4</v>
      </c>
      <c r="H16" s="179" t="s">
        <v>7</v>
      </c>
      <c r="J16" s="18"/>
      <c r="K16" s="179" t="s">
        <v>118</v>
      </c>
      <c r="L16" s="12" t="s">
        <v>145</v>
      </c>
      <c r="M16" s="12" t="s">
        <v>146</v>
      </c>
      <c r="N16" s="179" t="s">
        <v>4</v>
      </c>
      <c r="O16" s="179" t="s">
        <v>7</v>
      </c>
      <c r="Q16" s="3"/>
      <c r="R16" s="3" t="s">
        <v>96</v>
      </c>
    </row>
    <row r="17" spans="1:18" x14ac:dyDescent="0.25">
      <c r="A17" s="6">
        <v>1</v>
      </c>
      <c r="B17" s="48">
        <f>Data!D9</f>
        <v>7220</v>
      </c>
      <c r="C17" s="15">
        <v>614</v>
      </c>
      <c r="D17" s="15">
        <v>612</v>
      </c>
      <c r="E17" s="15">
        <f>1.34+(C17/100000)</f>
        <v>1.3461400000000001</v>
      </c>
      <c r="F17" s="15">
        <f>1.34+(D17/100000)</f>
        <v>1.34612</v>
      </c>
      <c r="G17" s="177">
        <f>AVERAGE(E17:F17)</f>
        <v>1.34613</v>
      </c>
      <c r="H17" s="177">
        <f>STDEV(E17:F17)</f>
        <v>1.41421356238236E-5</v>
      </c>
      <c r="J17" s="18"/>
      <c r="K17" s="15">
        <f t="shared" ref="K17:K40" si="0">B17</f>
        <v>7220</v>
      </c>
      <c r="L17" s="20">
        <f>(E17-1.33329)*6154</f>
        <v>79.078900000000175</v>
      </c>
      <c r="M17" s="20">
        <f>(F17-1.33329)*6154</f>
        <v>78.955819999999363</v>
      </c>
      <c r="N17" s="112">
        <f>AVERAGE(L17:M17)</f>
        <v>79.017359999999769</v>
      </c>
      <c r="O17" s="66">
        <f t="shared" ref="O17" si="1">STDEV(L17:M17)</f>
        <v>8.7030702629014189E-2</v>
      </c>
      <c r="Q17" s="3"/>
      <c r="R17" s="3" t="s">
        <v>113</v>
      </c>
    </row>
    <row r="18" spans="1:18" x14ac:dyDescent="0.25">
      <c r="A18" s="6">
        <v>2</v>
      </c>
      <c r="B18" s="48">
        <f>Data!D10</f>
        <v>7222</v>
      </c>
      <c r="C18" s="15">
        <v>623</v>
      </c>
      <c r="D18" s="15">
        <v>621</v>
      </c>
      <c r="E18" s="15">
        <f t="shared" ref="E18:E40" si="2">1.34+(C18/100000)</f>
        <v>1.34623</v>
      </c>
      <c r="F18" s="15">
        <f t="shared" ref="F18:F40" si="3">1.34+(D18/100000)</f>
        <v>1.3462100000000001</v>
      </c>
      <c r="G18" s="177">
        <f t="shared" ref="G18:G40" si="4">AVERAGE(E18:F18)</f>
        <v>1.3462200000000002</v>
      </c>
      <c r="H18" s="177">
        <f t="shared" ref="H18:H40" si="5">STDEV(E18:F18)</f>
        <v>1.4142135623666588E-5</v>
      </c>
      <c r="J18" s="18"/>
      <c r="K18" s="15">
        <f t="shared" si="0"/>
        <v>7222</v>
      </c>
      <c r="L18" s="20">
        <f t="shared" ref="L18:L40" si="6">(E18-1.33329)*6154</f>
        <v>79.632759999999706</v>
      </c>
      <c r="M18" s="20">
        <f t="shared" ref="M18:M40" si="7">(F18-1.33329)*6154</f>
        <v>79.509680000000259</v>
      </c>
      <c r="N18" s="112">
        <f t="shared" ref="N18:N40" si="8">AVERAGE(L18:M18)</f>
        <v>79.571219999999983</v>
      </c>
      <c r="O18" s="66">
        <f t="shared" ref="O18:O40" si="9">STDEV(L18:M18)</f>
        <v>8.7030702628049531E-2</v>
      </c>
      <c r="Q18" s="3"/>
      <c r="R18" s="3" t="s">
        <v>98</v>
      </c>
    </row>
    <row r="19" spans="1:18" x14ac:dyDescent="0.25">
      <c r="A19" s="6">
        <v>3</v>
      </c>
      <c r="B19" s="48">
        <f>Data!D11</f>
        <v>7224</v>
      </c>
      <c r="C19" s="15">
        <v>608</v>
      </c>
      <c r="D19" s="15">
        <v>605</v>
      </c>
      <c r="E19" s="15">
        <f t="shared" si="2"/>
        <v>1.3460800000000002</v>
      </c>
      <c r="F19" s="15">
        <f t="shared" si="3"/>
        <v>1.34605</v>
      </c>
      <c r="G19" s="177">
        <f t="shared" si="4"/>
        <v>1.3460650000000001</v>
      </c>
      <c r="H19" s="177">
        <f t="shared" si="5"/>
        <v>2.1213203435735399E-5</v>
      </c>
      <c r="J19" s="18"/>
      <c r="K19" s="15">
        <f t="shared" si="0"/>
        <v>7224</v>
      </c>
      <c r="L19" s="20">
        <f t="shared" si="6"/>
        <v>78.709660000000483</v>
      </c>
      <c r="M19" s="20">
        <f t="shared" si="7"/>
        <v>78.525039999999279</v>
      </c>
      <c r="N19" s="112">
        <f t="shared" si="8"/>
        <v>78.617349999999874</v>
      </c>
      <c r="O19" s="66">
        <f t="shared" si="9"/>
        <v>0.13054605394351124</v>
      </c>
      <c r="P19" s="183"/>
      <c r="Q19" s="3"/>
      <c r="R19" s="3" t="s">
        <v>114</v>
      </c>
    </row>
    <row r="20" spans="1:18" x14ac:dyDescent="0.25">
      <c r="A20" s="6">
        <v>4</v>
      </c>
      <c r="B20" s="48">
        <f>Data!D12</f>
        <v>7229</v>
      </c>
      <c r="C20" s="15">
        <v>652</v>
      </c>
      <c r="D20" s="15">
        <v>651</v>
      </c>
      <c r="E20" s="15">
        <f t="shared" si="2"/>
        <v>1.3465200000000002</v>
      </c>
      <c r="F20" s="15">
        <f t="shared" si="3"/>
        <v>1.3465100000000001</v>
      </c>
      <c r="G20" s="177">
        <f t="shared" si="4"/>
        <v>1.3465150000000001</v>
      </c>
      <c r="H20" s="177">
        <f t="shared" si="5"/>
        <v>7.0710678119117998E-6</v>
      </c>
      <c r="J20" s="18"/>
      <c r="K20" s="15">
        <f t="shared" si="0"/>
        <v>7229</v>
      </c>
      <c r="L20" s="20">
        <f t="shared" si="6"/>
        <v>81.417420000000462</v>
      </c>
      <c r="M20" s="20">
        <f t="shared" si="7"/>
        <v>81.355880000000056</v>
      </c>
      <c r="N20" s="112">
        <f t="shared" si="8"/>
        <v>81.386650000000259</v>
      </c>
      <c r="O20" s="66">
        <f t="shared" si="9"/>
        <v>4.3515351314507095E-2</v>
      </c>
      <c r="R20" s="13"/>
    </row>
    <row r="21" spans="1:18" x14ac:dyDescent="0.25">
      <c r="A21" s="6">
        <v>5</v>
      </c>
      <c r="B21" s="48">
        <f>Data!D13</f>
        <v>7234</v>
      </c>
      <c r="C21" s="15">
        <v>636</v>
      </c>
      <c r="D21" s="15">
        <v>634</v>
      </c>
      <c r="E21" s="15">
        <f t="shared" si="2"/>
        <v>1.34636</v>
      </c>
      <c r="F21" s="15">
        <f t="shared" si="3"/>
        <v>1.3463400000000001</v>
      </c>
      <c r="G21" s="177">
        <f t="shared" si="4"/>
        <v>1.3463500000000002</v>
      </c>
      <c r="H21" s="177">
        <f t="shared" si="5"/>
        <v>1.4142135623666588E-5</v>
      </c>
      <c r="J21" s="18"/>
      <c r="K21" s="15">
        <f t="shared" si="0"/>
        <v>7234</v>
      </c>
      <c r="L21" s="20">
        <f t="shared" si="6"/>
        <v>80.432779999999482</v>
      </c>
      <c r="M21" s="20">
        <f t="shared" si="7"/>
        <v>80.309700000000035</v>
      </c>
      <c r="N21" s="112">
        <f t="shared" si="8"/>
        <v>80.371239999999759</v>
      </c>
      <c r="O21" s="66">
        <f t="shared" si="9"/>
        <v>8.7030702628049531E-2</v>
      </c>
      <c r="R21" s="13"/>
    </row>
    <row r="22" spans="1:18" x14ac:dyDescent="0.25">
      <c r="A22" s="6">
        <v>6</v>
      </c>
      <c r="B22" s="48">
        <f>Data!D14</f>
        <v>7241</v>
      </c>
      <c r="C22" s="15">
        <v>603</v>
      </c>
      <c r="D22" s="15">
        <v>601</v>
      </c>
      <c r="E22" s="15">
        <f t="shared" si="2"/>
        <v>1.3460300000000001</v>
      </c>
      <c r="F22" s="15">
        <f t="shared" si="3"/>
        <v>1.3460100000000002</v>
      </c>
      <c r="G22" s="177">
        <f t="shared" si="4"/>
        <v>1.3460200000000002</v>
      </c>
      <c r="H22" s="177">
        <f t="shared" si="5"/>
        <v>1.4142135623666588E-5</v>
      </c>
      <c r="J22" s="18"/>
      <c r="K22" s="15">
        <f t="shared" si="0"/>
        <v>7241</v>
      </c>
      <c r="L22" s="20">
        <f t="shared" si="6"/>
        <v>78.401959999999832</v>
      </c>
      <c r="M22" s="20">
        <f t="shared" si="7"/>
        <v>78.278880000000399</v>
      </c>
      <c r="N22" s="112">
        <f t="shared" si="8"/>
        <v>78.340420000000108</v>
      </c>
      <c r="O22" s="66">
        <f t="shared" si="9"/>
        <v>8.7030702628039483E-2</v>
      </c>
      <c r="R22" s="13"/>
    </row>
    <row r="23" spans="1:18" x14ac:dyDescent="0.25">
      <c r="A23" s="6">
        <v>7</v>
      </c>
      <c r="B23" s="48">
        <f>Data!D15</f>
        <v>7246</v>
      </c>
      <c r="C23" s="15">
        <v>585</v>
      </c>
      <c r="D23" s="15">
        <v>581</v>
      </c>
      <c r="E23" s="15">
        <f t="shared" si="2"/>
        <v>1.34585</v>
      </c>
      <c r="F23" s="15">
        <f t="shared" si="3"/>
        <v>1.3458100000000002</v>
      </c>
      <c r="G23" s="177">
        <f t="shared" si="4"/>
        <v>1.3458300000000001</v>
      </c>
      <c r="H23" s="177">
        <f t="shared" si="5"/>
        <v>2.8284271247333177E-5</v>
      </c>
      <c r="J23" s="18"/>
      <c r="K23" s="15">
        <f t="shared" si="0"/>
        <v>7246</v>
      </c>
      <c r="L23" s="20">
        <f t="shared" si="6"/>
        <v>77.294239999999419</v>
      </c>
      <c r="M23" s="20">
        <f t="shared" si="7"/>
        <v>77.048080000000539</v>
      </c>
      <c r="N23" s="112">
        <f t="shared" si="8"/>
        <v>77.171159999999986</v>
      </c>
      <c r="O23" s="66">
        <f t="shared" si="9"/>
        <v>0.17406140525608901</v>
      </c>
      <c r="R23" s="13"/>
    </row>
    <row r="24" spans="1:18" x14ac:dyDescent="0.25">
      <c r="A24" s="6">
        <v>8</v>
      </c>
      <c r="B24" s="48" t="str">
        <f>Data!D16</f>
        <v>TMC</v>
      </c>
      <c r="C24" s="15">
        <v>639</v>
      </c>
      <c r="D24" s="15">
        <v>635</v>
      </c>
      <c r="E24" s="15">
        <f t="shared" si="2"/>
        <v>1.34639</v>
      </c>
      <c r="F24" s="15">
        <f t="shared" si="3"/>
        <v>1.3463500000000002</v>
      </c>
      <c r="G24" s="177">
        <f t="shared" si="4"/>
        <v>1.3463700000000001</v>
      </c>
      <c r="H24" s="177">
        <f t="shared" si="5"/>
        <v>2.8284271247333177E-5</v>
      </c>
      <c r="J24" s="18"/>
      <c r="K24" s="15" t="str">
        <f t="shared" si="0"/>
        <v>TMC</v>
      </c>
      <c r="L24" s="20">
        <f t="shared" si="6"/>
        <v>80.617399999999321</v>
      </c>
      <c r="M24" s="20">
        <f t="shared" si="7"/>
        <v>80.371240000000441</v>
      </c>
      <c r="N24" s="112">
        <f t="shared" si="8"/>
        <v>80.494319999999874</v>
      </c>
      <c r="O24" s="66">
        <f t="shared" si="9"/>
        <v>0.17406140525608901</v>
      </c>
      <c r="R24" s="13"/>
    </row>
    <row r="25" spans="1:18" x14ac:dyDescent="0.25">
      <c r="A25" s="6">
        <v>9</v>
      </c>
      <c r="B25" s="48">
        <f>Data!D17</f>
        <v>7247</v>
      </c>
      <c r="C25" s="15">
        <v>613</v>
      </c>
      <c r="D25" s="15">
        <v>609</v>
      </c>
      <c r="E25" s="15">
        <f t="shared" si="2"/>
        <v>1.34613</v>
      </c>
      <c r="F25" s="15">
        <f t="shared" si="3"/>
        <v>1.34609</v>
      </c>
      <c r="G25" s="177">
        <f t="shared" si="4"/>
        <v>1.3461099999999999</v>
      </c>
      <c r="H25" s="177">
        <f t="shared" si="5"/>
        <v>2.8284271247490186E-5</v>
      </c>
      <c r="J25" s="18"/>
      <c r="K25" s="15">
        <f t="shared" si="0"/>
        <v>7247</v>
      </c>
      <c r="L25" s="20">
        <f t="shared" si="6"/>
        <v>79.017359999999769</v>
      </c>
      <c r="M25" s="20">
        <f t="shared" si="7"/>
        <v>78.771199999999524</v>
      </c>
      <c r="N25" s="112">
        <f t="shared" si="8"/>
        <v>78.89427999999964</v>
      </c>
      <c r="O25" s="66">
        <f t="shared" si="9"/>
        <v>0.17406140525705366</v>
      </c>
      <c r="R25" s="2" t="s">
        <v>89</v>
      </c>
    </row>
    <row r="26" spans="1:18" x14ac:dyDescent="0.25">
      <c r="A26" s="6">
        <v>10</v>
      </c>
      <c r="B26" s="48">
        <f>Data!D18</f>
        <v>7250</v>
      </c>
      <c r="C26" s="15">
        <v>604</v>
      </c>
      <c r="D26" s="15">
        <v>604</v>
      </c>
      <c r="E26" s="15">
        <f t="shared" si="2"/>
        <v>1.3460400000000001</v>
      </c>
      <c r="F26" s="15">
        <f t="shared" si="3"/>
        <v>1.3460400000000001</v>
      </c>
      <c r="G26" s="177">
        <f t="shared" si="4"/>
        <v>1.3460400000000001</v>
      </c>
      <c r="H26" s="177">
        <f t="shared" si="5"/>
        <v>0</v>
      </c>
      <c r="J26" s="18"/>
      <c r="K26" s="15">
        <f t="shared" si="0"/>
        <v>7250</v>
      </c>
      <c r="L26" s="20">
        <f t="shared" si="6"/>
        <v>78.463500000000238</v>
      </c>
      <c r="M26" s="20">
        <f t="shared" si="7"/>
        <v>78.463500000000238</v>
      </c>
      <c r="N26" s="112">
        <f t="shared" si="8"/>
        <v>78.463500000000238</v>
      </c>
      <c r="O26" s="66">
        <f t="shared" si="9"/>
        <v>0</v>
      </c>
      <c r="R26" s="3" t="s">
        <v>90</v>
      </c>
    </row>
    <row r="27" spans="1:18" x14ac:dyDescent="0.25">
      <c r="A27" s="6">
        <v>11</v>
      </c>
      <c r="B27" s="48">
        <f>Data!D19</f>
        <v>7256</v>
      </c>
      <c r="C27" s="15">
        <v>590</v>
      </c>
      <c r="D27" s="15">
        <v>587</v>
      </c>
      <c r="E27" s="15">
        <f t="shared" si="2"/>
        <v>1.3459000000000001</v>
      </c>
      <c r="F27" s="15">
        <f t="shared" si="3"/>
        <v>1.3458700000000001</v>
      </c>
      <c r="G27" s="177">
        <f t="shared" si="4"/>
        <v>1.345885</v>
      </c>
      <c r="H27" s="177">
        <f t="shared" si="5"/>
        <v>2.1213203435578389E-5</v>
      </c>
      <c r="J27" s="18"/>
      <c r="K27" s="15">
        <f t="shared" si="0"/>
        <v>7256</v>
      </c>
      <c r="L27" s="20">
        <f t="shared" si="6"/>
        <v>77.601940000000056</v>
      </c>
      <c r="M27" s="20">
        <f t="shared" si="7"/>
        <v>77.417320000000217</v>
      </c>
      <c r="N27" s="112">
        <f t="shared" si="8"/>
        <v>77.509630000000129</v>
      </c>
      <c r="O27" s="66">
        <f t="shared" si="9"/>
        <v>0.13054605394254656</v>
      </c>
      <c r="R27" s="3" t="s">
        <v>115</v>
      </c>
    </row>
    <row r="28" spans="1:18" x14ac:dyDescent="0.25">
      <c r="A28" s="6">
        <v>12</v>
      </c>
      <c r="B28" s="48">
        <f>Data!D20</f>
        <v>7262</v>
      </c>
      <c r="C28" s="15">
        <v>646</v>
      </c>
      <c r="D28" s="15">
        <v>645</v>
      </c>
      <c r="E28" s="15">
        <f t="shared" si="2"/>
        <v>1.34646</v>
      </c>
      <c r="F28" s="15">
        <f t="shared" si="3"/>
        <v>1.3464500000000001</v>
      </c>
      <c r="G28" s="177">
        <f t="shared" si="4"/>
        <v>1.3464550000000002</v>
      </c>
      <c r="H28" s="177">
        <f t="shared" si="5"/>
        <v>7.0710678117547895E-6</v>
      </c>
      <c r="J28" s="18"/>
      <c r="K28" s="15">
        <f t="shared" si="0"/>
        <v>7262</v>
      </c>
      <c r="L28" s="20">
        <f t="shared" si="6"/>
        <v>81.048179999999405</v>
      </c>
      <c r="M28" s="20">
        <f t="shared" si="7"/>
        <v>80.986640000000378</v>
      </c>
      <c r="N28" s="112">
        <f t="shared" si="8"/>
        <v>81.017409999999899</v>
      </c>
      <c r="O28" s="66">
        <f t="shared" si="9"/>
        <v>4.3515351313532381E-2</v>
      </c>
      <c r="R28" s="13"/>
    </row>
    <row r="29" spans="1:18" x14ac:dyDescent="0.25">
      <c r="A29" s="6">
        <v>13</v>
      </c>
      <c r="B29" s="48">
        <f>Data!D21</f>
        <v>7274</v>
      </c>
      <c r="C29" s="15">
        <v>606</v>
      </c>
      <c r="D29" s="15">
        <v>605</v>
      </c>
      <c r="E29" s="15">
        <f t="shared" si="2"/>
        <v>1.34606</v>
      </c>
      <c r="F29" s="15">
        <f t="shared" si="3"/>
        <v>1.34605</v>
      </c>
      <c r="G29" s="177">
        <f t="shared" si="4"/>
        <v>1.346055</v>
      </c>
      <c r="H29" s="177">
        <f t="shared" si="5"/>
        <v>7.0710678119117998E-6</v>
      </c>
      <c r="J29" s="18"/>
      <c r="K29" s="15">
        <f t="shared" si="0"/>
        <v>7274</v>
      </c>
      <c r="L29" s="20">
        <f t="shared" si="6"/>
        <v>78.586579999999685</v>
      </c>
      <c r="M29" s="20">
        <f t="shared" si="7"/>
        <v>78.525039999999279</v>
      </c>
      <c r="N29" s="112">
        <f t="shared" si="8"/>
        <v>78.555809999999482</v>
      </c>
      <c r="O29" s="66">
        <f t="shared" si="9"/>
        <v>4.3515351314507095E-2</v>
      </c>
      <c r="R29" s="13"/>
    </row>
    <row r="30" spans="1:18" x14ac:dyDescent="0.25">
      <c r="A30" s="6">
        <v>14</v>
      </c>
      <c r="B30" s="48">
        <f>Data!D22</f>
        <v>7276</v>
      </c>
      <c r="C30" s="15">
        <v>602</v>
      </c>
      <c r="D30" s="15">
        <v>601</v>
      </c>
      <c r="E30" s="15">
        <f t="shared" si="2"/>
        <v>1.34602</v>
      </c>
      <c r="F30" s="15">
        <f t="shared" si="3"/>
        <v>1.3460100000000002</v>
      </c>
      <c r="G30" s="177">
        <f t="shared" si="4"/>
        <v>1.346015</v>
      </c>
      <c r="H30" s="177">
        <f t="shared" si="5"/>
        <v>7.0710678117547895E-6</v>
      </c>
      <c r="J30" s="18"/>
      <c r="K30" s="15">
        <f t="shared" si="0"/>
        <v>7276</v>
      </c>
      <c r="L30" s="20">
        <f t="shared" si="6"/>
        <v>78.34041999999944</v>
      </c>
      <c r="M30" s="20">
        <f t="shared" si="7"/>
        <v>78.278880000000399</v>
      </c>
      <c r="N30" s="112">
        <f t="shared" si="8"/>
        <v>78.30964999999992</v>
      </c>
      <c r="O30" s="66">
        <f t="shared" si="9"/>
        <v>4.3515351313542429E-2</v>
      </c>
      <c r="R30" s="13"/>
    </row>
    <row r="31" spans="1:18" x14ac:dyDescent="0.25">
      <c r="A31" s="6">
        <v>15</v>
      </c>
      <c r="B31" s="48">
        <f>Data!D23</f>
        <v>7283</v>
      </c>
      <c r="C31" s="15">
        <v>586</v>
      </c>
      <c r="D31" s="48">
        <v>583</v>
      </c>
      <c r="E31" s="15">
        <f t="shared" si="2"/>
        <v>1.3458600000000001</v>
      </c>
      <c r="F31" s="15">
        <f t="shared" si="3"/>
        <v>1.3458300000000001</v>
      </c>
      <c r="G31" s="177">
        <f t="shared" si="4"/>
        <v>1.3458450000000002</v>
      </c>
      <c r="H31" s="177">
        <f t="shared" si="5"/>
        <v>2.1213203435578389E-5</v>
      </c>
      <c r="J31" s="18"/>
      <c r="K31" s="15">
        <f t="shared" si="0"/>
        <v>7283</v>
      </c>
      <c r="L31" s="20">
        <f t="shared" si="6"/>
        <v>77.355779999999811</v>
      </c>
      <c r="M31" s="20">
        <f t="shared" si="7"/>
        <v>77.171159999999972</v>
      </c>
      <c r="N31" s="112">
        <f t="shared" si="8"/>
        <v>77.263469999999899</v>
      </c>
      <c r="O31" s="66">
        <f t="shared" si="9"/>
        <v>0.13054605394254656</v>
      </c>
      <c r="R31" s="13"/>
    </row>
    <row r="32" spans="1:18" x14ac:dyDescent="0.25">
      <c r="A32" s="6">
        <v>16</v>
      </c>
      <c r="B32" s="48">
        <f>Data!D24</f>
        <v>7285</v>
      </c>
      <c r="C32" s="15">
        <v>613</v>
      </c>
      <c r="D32" s="48">
        <v>611</v>
      </c>
      <c r="E32" s="15">
        <f t="shared" si="2"/>
        <v>1.34613</v>
      </c>
      <c r="F32" s="15">
        <f t="shared" si="3"/>
        <v>1.3461100000000001</v>
      </c>
      <c r="G32" s="177">
        <f t="shared" si="4"/>
        <v>1.34612</v>
      </c>
      <c r="H32" s="177">
        <f t="shared" si="5"/>
        <v>1.4142135623666588E-5</v>
      </c>
      <c r="J32" s="18"/>
      <c r="K32" s="15">
        <f t="shared" si="0"/>
        <v>7285</v>
      </c>
      <c r="L32" s="20">
        <f t="shared" si="6"/>
        <v>79.017359999999769</v>
      </c>
      <c r="M32" s="20">
        <f t="shared" si="7"/>
        <v>78.894280000000336</v>
      </c>
      <c r="N32" s="112">
        <f t="shared" si="8"/>
        <v>78.955820000000045</v>
      </c>
      <c r="O32" s="66">
        <f t="shared" si="9"/>
        <v>8.7030702628039483E-2</v>
      </c>
      <c r="R32" s="13"/>
    </row>
    <row r="33" spans="1:18" x14ac:dyDescent="0.25">
      <c r="A33" s="6">
        <v>17</v>
      </c>
      <c r="B33" s="48">
        <f>Data!D25</f>
        <v>7295</v>
      </c>
      <c r="C33" s="48">
        <v>636</v>
      </c>
      <c r="D33" s="48">
        <v>636</v>
      </c>
      <c r="E33" s="15">
        <f t="shared" si="2"/>
        <v>1.34636</v>
      </c>
      <c r="F33" s="15">
        <f t="shared" si="3"/>
        <v>1.34636</v>
      </c>
      <c r="G33" s="177">
        <f t="shared" si="4"/>
        <v>1.34636</v>
      </c>
      <c r="H33" s="177">
        <f t="shared" si="5"/>
        <v>0</v>
      </c>
      <c r="J33" s="18"/>
      <c r="K33" s="15">
        <f t="shared" si="0"/>
        <v>7295</v>
      </c>
      <c r="L33" s="20">
        <f t="shared" si="6"/>
        <v>80.432779999999482</v>
      </c>
      <c r="M33" s="20">
        <f t="shared" si="7"/>
        <v>80.432779999999482</v>
      </c>
      <c r="N33" s="112">
        <f t="shared" si="8"/>
        <v>80.432779999999482</v>
      </c>
      <c r="O33" s="66">
        <f t="shared" si="9"/>
        <v>0</v>
      </c>
      <c r="R33" s="13"/>
    </row>
    <row r="34" spans="1:18" x14ac:dyDescent="0.25">
      <c r="A34" s="6">
        <v>18</v>
      </c>
      <c r="B34" s="48">
        <f>Data!D26</f>
        <v>7297</v>
      </c>
      <c r="C34" s="48">
        <v>595</v>
      </c>
      <c r="D34" s="48">
        <v>592</v>
      </c>
      <c r="E34" s="15">
        <f t="shared" si="2"/>
        <v>1.34595</v>
      </c>
      <c r="F34" s="15">
        <f t="shared" si="3"/>
        <v>1.34592</v>
      </c>
      <c r="G34" s="177">
        <f t="shared" si="4"/>
        <v>1.3459349999999999</v>
      </c>
      <c r="H34" s="177">
        <f t="shared" si="5"/>
        <v>2.1213203435578389E-5</v>
      </c>
      <c r="J34" s="18"/>
      <c r="K34" s="15">
        <f t="shared" si="0"/>
        <v>7297</v>
      </c>
      <c r="L34" s="20">
        <f t="shared" si="6"/>
        <v>77.909639999999342</v>
      </c>
      <c r="M34" s="20">
        <f t="shared" si="7"/>
        <v>77.725019999999503</v>
      </c>
      <c r="N34" s="112">
        <f t="shared" si="8"/>
        <v>77.81732999999943</v>
      </c>
      <c r="O34" s="66">
        <f t="shared" si="9"/>
        <v>0.13054605394254656</v>
      </c>
      <c r="R34" s="13"/>
    </row>
    <row r="35" spans="1:18" x14ac:dyDescent="0.25">
      <c r="A35" s="6">
        <v>19</v>
      </c>
      <c r="B35" s="48">
        <f>Data!D27</f>
        <v>7301</v>
      </c>
      <c r="C35" s="48">
        <v>639</v>
      </c>
      <c r="D35" s="48">
        <v>637</v>
      </c>
      <c r="E35" s="15">
        <f t="shared" si="2"/>
        <v>1.34639</v>
      </c>
      <c r="F35" s="15">
        <f t="shared" si="3"/>
        <v>1.3463700000000001</v>
      </c>
      <c r="G35" s="177">
        <f t="shared" si="4"/>
        <v>1.3463799999999999</v>
      </c>
      <c r="H35" s="177">
        <f t="shared" si="5"/>
        <v>1.4142135623666588E-5</v>
      </c>
      <c r="J35" s="18"/>
      <c r="K35" s="15">
        <f t="shared" si="0"/>
        <v>7301</v>
      </c>
      <c r="L35" s="20">
        <f t="shared" si="6"/>
        <v>80.617399999999321</v>
      </c>
      <c r="M35" s="20">
        <f t="shared" si="7"/>
        <v>80.494319999999874</v>
      </c>
      <c r="N35" s="112">
        <f t="shared" si="8"/>
        <v>80.555859999999598</v>
      </c>
      <c r="O35" s="66">
        <f t="shared" si="9"/>
        <v>8.7030702628049531E-2</v>
      </c>
      <c r="R35" s="13"/>
    </row>
    <row r="36" spans="1:18" x14ac:dyDescent="0.25">
      <c r="A36" s="6">
        <v>20</v>
      </c>
      <c r="B36" s="48">
        <f>Data!D28</f>
        <v>7305</v>
      </c>
      <c r="C36" s="48">
        <v>606</v>
      </c>
      <c r="D36" s="48">
        <v>605</v>
      </c>
      <c r="E36" s="15">
        <f t="shared" si="2"/>
        <v>1.34606</v>
      </c>
      <c r="F36" s="15">
        <f t="shared" si="3"/>
        <v>1.34605</v>
      </c>
      <c r="G36" s="177">
        <f t="shared" si="4"/>
        <v>1.346055</v>
      </c>
      <c r="H36" s="177">
        <f t="shared" si="5"/>
        <v>7.0710678119117998E-6</v>
      </c>
      <c r="J36" s="18"/>
      <c r="K36" s="15">
        <f t="shared" si="0"/>
        <v>7305</v>
      </c>
      <c r="L36" s="20">
        <f t="shared" si="6"/>
        <v>78.586579999999685</v>
      </c>
      <c r="M36" s="20">
        <f t="shared" si="7"/>
        <v>78.525039999999279</v>
      </c>
      <c r="N36" s="112">
        <f t="shared" si="8"/>
        <v>78.555809999999482</v>
      </c>
      <c r="O36" s="66">
        <f t="shared" si="9"/>
        <v>4.3515351314507095E-2</v>
      </c>
      <c r="R36" s="13"/>
    </row>
    <row r="37" spans="1:18" x14ac:dyDescent="0.25">
      <c r="A37" s="6">
        <v>21</v>
      </c>
      <c r="B37" s="48">
        <f>Data!D29</f>
        <v>7306</v>
      </c>
      <c r="C37" s="48">
        <v>576</v>
      </c>
      <c r="D37" s="48">
        <v>573</v>
      </c>
      <c r="E37" s="15">
        <f t="shared" si="2"/>
        <v>1.3457600000000001</v>
      </c>
      <c r="F37" s="15">
        <f t="shared" si="3"/>
        <v>1.3457300000000001</v>
      </c>
      <c r="G37" s="177">
        <f t="shared" si="4"/>
        <v>1.345745</v>
      </c>
      <c r="H37" s="177">
        <f t="shared" si="5"/>
        <v>2.1213203435578389E-5</v>
      </c>
      <c r="J37" s="18"/>
      <c r="K37" s="15">
        <f t="shared" si="0"/>
        <v>7306</v>
      </c>
      <c r="L37" s="20">
        <f t="shared" si="6"/>
        <v>76.740379999999888</v>
      </c>
      <c r="M37" s="20">
        <f t="shared" si="7"/>
        <v>76.555760000000035</v>
      </c>
      <c r="N37" s="112">
        <f t="shared" si="8"/>
        <v>76.648069999999962</v>
      </c>
      <c r="O37" s="66">
        <f t="shared" si="9"/>
        <v>0.13054605394255661</v>
      </c>
      <c r="R37" s="13"/>
    </row>
    <row r="38" spans="1:18" x14ac:dyDescent="0.25">
      <c r="A38" s="6">
        <v>22</v>
      </c>
      <c r="B38" s="48">
        <f>Data!D30</f>
        <v>7307</v>
      </c>
      <c r="C38" s="48">
        <v>630</v>
      </c>
      <c r="D38" s="48">
        <v>627</v>
      </c>
      <c r="E38" s="15">
        <f t="shared" si="2"/>
        <v>1.3463000000000001</v>
      </c>
      <c r="F38" s="15">
        <f t="shared" si="3"/>
        <v>1.3462700000000001</v>
      </c>
      <c r="G38" s="177">
        <f t="shared" si="4"/>
        <v>1.346285</v>
      </c>
      <c r="H38" s="177">
        <f t="shared" si="5"/>
        <v>2.1213203435578389E-5</v>
      </c>
      <c r="J38" s="18"/>
      <c r="K38" s="15">
        <f t="shared" si="0"/>
        <v>7307</v>
      </c>
      <c r="L38" s="20">
        <f t="shared" si="6"/>
        <v>80.06353999999979</v>
      </c>
      <c r="M38" s="20">
        <f t="shared" si="7"/>
        <v>79.878919999999951</v>
      </c>
      <c r="N38" s="112">
        <f t="shared" si="8"/>
        <v>79.971229999999878</v>
      </c>
      <c r="O38" s="66">
        <f t="shared" si="9"/>
        <v>0.13054605394254656</v>
      </c>
      <c r="R38" s="13"/>
    </row>
    <row r="39" spans="1:18" x14ac:dyDescent="0.25">
      <c r="A39" s="6">
        <v>23</v>
      </c>
      <c r="B39" s="48">
        <f>Data!D31</f>
        <v>7314</v>
      </c>
      <c r="C39" s="48">
        <v>634</v>
      </c>
      <c r="D39" s="48">
        <v>636</v>
      </c>
      <c r="E39" s="15">
        <f t="shared" si="2"/>
        <v>1.3463400000000001</v>
      </c>
      <c r="F39" s="15">
        <f t="shared" si="3"/>
        <v>1.34636</v>
      </c>
      <c r="G39" s="177">
        <f t="shared" si="4"/>
        <v>1.3463500000000002</v>
      </c>
      <c r="H39" s="177">
        <f t="shared" si="5"/>
        <v>1.4142135623666588E-5</v>
      </c>
      <c r="J39" s="18"/>
      <c r="K39" s="15">
        <f t="shared" si="0"/>
        <v>7314</v>
      </c>
      <c r="L39" s="20">
        <f t="shared" si="6"/>
        <v>80.309700000000035</v>
      </c>
      <c r="M39" s="20">
        <f t="shared" si="7"/>
        <v>80.432779999999482</v>
      </c>
      <c r="N39" s="112">
        <f t="shared" si="8"/>
        <v>80.371239999999759</v>
      </c>
      <c r="O39" s="66">
        <f t="shared" si="9"/>
        <v>8.7030702628049531E-2</v>
      </c>
      <c r="R39" s="13"/>
    </row>
    <row r="40" spans="1:18" x14ac:dyDescent="0.25">
      <c r="A40" s="6">
        <v>24</v>
      </c>
      <c r="B40" s="48">
        <f>Data!D32</f>
        <v>7476</v>
      </c>
      <c r="C40" s="48">
        <v>549</v>
      </c>
      <c r="D40" s="48">
        <v>548</v>
      </c>
      <c r="E40" s="15">
        <f t="shared" si="2"/>
        <v>1.3454900000000001</v>
      </c>
      <c r="F40" s="15">
        <f t="shared" si="3"/>
        <v>1.34548</v>
      </c>
      <c r="G40" s="177">
        <f t="shared" si="4"/>
        <v>1.345485</v>
      </c>
      <c r="H40" s="177">
        <f t="shared" si="5"/>
        <v>7.0710678119117998E-6</v>
      </c>
      <c r="J40" s="18"/>
      <c r="K40" s="15">
        <f t="shared" si="0"/>
        <v>7476</v>
      </c>
      <c r="L40" s="20">
        <f t="shared" si="6"/>
        <v>75.07879999999993</v>
      </c>
      <c r="M40" s="20">
        <f t="shared" si="7"/>
        <v>75.017259999999524</v>
      </c>
      <c r="N40" s="112">
        <f t="shared" si="8"/>
        <v>75.048029999999727</v>
      </c>
      <c r="O40" s="66">
        <f t="shared" si="9"/>
        <v>4.3515351314507095E-2</v>
      </c>
      <c r="R40" s="13"/>
    </row>
  </sheetData>
  <mergeCells count="3">
    <mergeCell ref="G15:H15"/>
    <mergeCell ref="N15:O15"/>
    <mergeCell ref="K15:M15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zoomScaleNormal="100" workbookViewId="0">
      <selection activeCell="E89" sqref="E89:E112"/>
    </sheetView>
  </sheetViews>
  <sheetFormatPr defaultRowHeight="15" x14ac:dyDescent="0.25"/>
  <cols>
    <col min="1" max="1" width="11.5703125" style="3" customWidth="1"/>
    <col min="2" max="2" width="10.140625" style="3" customWidth="1"/>
    <col min="3" max="3" width="13.85546875" style="3" customWidth="1"/>
    <col min="4" max="4" width="11.140625" style="3" customWidth="1"/>
    <col min="5" max="5" width="10.42578125" style="3" customWidth="1"/>
    <col min="6" max="6" width="10.85546875" style="3" customWidth="1"/>
    <col min="7" max="7" width="11.28515625" style="3" customWidth="1"/>
    <col min="8" max="8" width="10.42578125" style="3" customWidth="1"/>
    <col min="9" max="9" width="10.85546875" style="3" customWidth="1"/>
    <col min="10" max="10" width="11.140625" style="3" customWidth="1"/>
    <col min="11" max="11" width="10.42578125" style="3" customWidth="1"/>
    <col min="12" max="12" width="11.140625" style="3" customWidth="1"/>
    <col min="13" max="13" width="11.42578125" style="3" customWidth="1"/>
    <col min="14" max="14" width="12.140625" style="3" customWidth="1"/>
    <col min="15" max="16" width="9.140625" style="3"/>
    <col min="17" max="17" width="10.7109375" style="3" customWidth="1"/>
    <col min="18" max="18" width="9.140625" style="3"/>
    <col min="19" max="30" width="9.5703125" style="3" bestFit="1" customWidth="1"/>
    <col min="31" max="16384" width="9.140625" style="3"/>
  </cols>
  <sheetData>
    <row r="1" spans="1:15" ht="15.75" x14ac:dyDescent="0.25">
      <c r="A1" s="1" t="s">
        <v>107</v>
      </c>
      <c r="K1" s="2" t="s">
        <v>54</v>
      </c>
    </row>
    <row r="2" spans="1:15" s="32" customFormat="1" x14ac:dyDescent="0.25">
      <c r="K2" s="5" t="s">
        <v>122</v>
      </c>
    </row>
    <row r="3" spans="1:15" x14ac:dyDescent="0.25">
      <c r="A3" s="2" t="s">
        <v>59</v>
      </c>
      <c r="B3" s="4">
        <v>1</v>
      </c>
      <c r="C3" s="6"/>
      <c r="K3" s="2" t="s">
        <v>81</v>
      </c>
    </row>
    <row r="4" spans="1:15" x14ac:dyDescent="0.25">
      <c r="A4" s="2" t="s">
        <v>52</v>
      </c>
      <c r="B4" s="185">
        <v>44623</v>
      </c>
      <c r="C4" s="6"/>
      <c r="K4" s="2" t="s">
        <v>123</v>
      </c>
    </row>
    <row r="5" spans="1:15" x14ac:dyDescent="0.25">
      <c r="A5" s="2" t="s">
        <v>5</v>
      </c>
      <c r="B5" s="186" t="s">
        <v>156</v>
      </c>
      <c r="C5" s="191" t="s">
        <v>149</v>
      </c>
      <c r="K5" s="2" t="s">
        <v>82</v>
      </c>
    </row>
    <row r="6" spans="1:15" x14ac:dyDescent="0.25">
      <c r="A6" s="2" t="s">
        <v>53</v>
      </c>
      <c r="B6" s="2" t="s">
        <v>10</v>
      </c>
      <c r="K6" s="2" t="s">
        <v>55</v>
      </c>
    </row>
    <row r="7" spans="1:15" x14ac:dyDescent="0.25">
      <c r="B7" s="2" t="s">
        <v>9</v>
      </c>
    </row>
    <row r="8" spans="1:15" x14ac:dyDescent="0.25">
      <c r="A8" s="2"/>
      <c r="B8" s="3" t="s">
        <v>37</v>
      </c>
    </row>
    <row r="9" spans="1:15" x14ac:dyDescent="0.25">
      <c r="A9" s="33"/>
    </row>
    <row r="10" spans="1:15" x14ac:dyDescent="0.25">
      <c r="A10" s="2" t="s">
        <v>23</v>
      </c>
      <c r="B10" s="34" t="s">
        <v>45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</row>
    <row r="11" spans="1:15" x14ac:dyDescent="0.25">
      <c r="A11" s="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</row>
    <row r="12" spans="1:15" ht="15.75" thickBot="1" x14ac:dyDescent="0.3">
      <c r="B12" s="18"/>
      <c r="C12" s="37"/>
      <c r="D12" s="38">
        <v>1</v>
      </c>
      <c r="E12" s="38">
        <v>2</v>
      </c>
      <c r="F12" s="38">
        <v>3</v>
      </c>
      <c r="G12" s="38">
        <v>4</v>
      </c>
      <c r="H12" s="38">
        <v>5</v>
      </c>
      <c r="I12" s="38">
        <v>6</v>
      </c>
      <c r="J12" s="38">
        <v>7</v>
      </c>
      <c r="K12" s="38">
        <v>8</v>
      </c>
      <c r="L12" s="38">
        <v>9</v>
      </c>
      <c r="M12" s="38">
        <v>10</v>
      </c>
      <c r="N12" s="38">
        <v>11</v>
      </c>
      <c r="O12" s="38">
        <v>12</v>
      </c>
    </row>
    <row r="13" spans="1:15" ht="15.75" thickBot="1" x14ac:dyDescent="0.3">
      <c r="B13" s="18"/>
      <c r="C13" s="40"/>
      <c r="D13" s="219" t="s">
        <v>24</v>
      </c>
      <c r="E13" s="212"/>
      <c r="F13" s="212"/>
      <c r="G13" s="212" t="s">
        <v>20</v>
      </c>
      <c r="H13" s="212"/>
      <c r="I13" s="212"/>
      <c r="J13" s="212" t="s">
        <v>20</v>
      </c>
      <c r="K13" s="212"/>
      <c r="L13" s="212"/>
      <c r="M13" s="213" t="s">
        <v>20</v>
      </c>
      <c r="N13" s="214"/>
      <c r="O13" s="215"/>
    </row>
    <row r="14" spans="1:15" x14ac:dyDescent="0.25">
      <c r="B14" s="18"/>
      <c r="C14" s="41" t="s">
        <v>12</v>
      </c>
      <c r="D14" s="42">
        <v>0</v>
      </c>
      <c r="E14" s="43">
        <v>0</v>
      </c>
      <c r="F14" s="44">
        <v>0</v>
      </c>
      <c r="G14" s="17">
        <v>1</v>
      </c>
      <c r="H14" s="17">
        <f t="shared" ref="H14:H21" si="0">G14</f>
        <v>1</v>
      </c>
      <c r="I14" s="17">
        <f t="shared" ref="I14:I21" si="1">G14</f>
        <v>1</v>
      </c>
      <c r="J14" s="45">
        <v>9</v>
      </c>
      <c r="K14" s="17">
        <f t="shared" ref="K14:K21" si="2">J14</f>
        <v>9</v>
      </c>
      <c r="L14" s="46">
        <f t="shared" ref="L14:L21" si="3">J14</f>
        <v>9</v>
      </c>
      <c r="M14" s="17">
        <v>17</v>
      </c>
      <c r="N14" s="17">
        <f t="shared" ref="N14:N21" si="4">M14</f>
        <v>17</v>
      </c>
      <c r="O14" s="47">
        <f t="shared" ref="O14:O21" si="5">M14</f>
        <v>17</v>
      </c>
    </row>
    <row r="15" spans="1:15" x14ac:dyDescent="0.25">
      <c r="B15" s="18"/>
      <c r="C15" s="51" t="s">
        <v>13</v>
      </c>
      <c r="D15" s="52">
        <v>100</v>
      </c>
      <c r="E15" s="53">
        <v>100</v>
      </c>
      <c r="F15" s="54">
        <v>100</v>
      </c>
      <c r="G15" s="31">
        <v>2</v>
      </c>
      <c r="H15" s="31">
        <f t="shared" si="0"/>
        <v>2</v>
      </c>
      <c r="I15" s="31">
        <f t="shared" si="1"/>
        <v>2</v>
      </c>
      <c r="J15" s="55">
        <v>10</v>
      </c>
      <c r="K15" s="31">
        <f t="shared" si="2"/>
        <v>10</v>
      </c>
      <c r="L15" s="56">
        <f t="shared" si="3"/>
        <v>10</v>
      </c>
      <c r="M15" s="31">
        <v>18</v>
      </c>
      <c r="N15" s="31">
        <f t="shared" si="4"/>
        <v>18</v>
      </c>
      <c r="O15" s="57">
        <f t="shared" si="5"/>
        <v>18</v>
      </c>
    </row>
    <row r="16" spans="1:15" x14ac:dyDescent="0.25">
      <c r="B16" s="18"/>
      <c r="C16" s="58" t="s">
        <v>14</v>
      </c>
      <c r="D16" s="59">
        <v>200</v>
      </c>
      <c r="E16" s="48">
        <v>200</v>
      </c>
      <c r="F16" s="49">
        <v>200</v>
      </c>
      <c r="G16" s="15">
        <v>3</v>
      </c>
      <c r="H16" s="15">
        <f t="shared" si="0"/>
        <v>3</v>
      </c>
      <c r="I16" s="15">
        <f t="shared" si="1"/>
        <v>3</v>
      </c>
      <c r="J16" s="25">
        <v>11</v>
      </c>
      <c r="K16" s="15">
        <f t="shared" si="2"/>
        <v>11</v>
      </c>
      <c r="L16" s="60">
        <f t="shared" si="3"/>
        <v>11</v>
      </c>
      <c r="M16" s="15">
        <v>19</v>
      </c>
      <c r="N16" s="15">
        <f t="shared" si="4"/>
        <v>19</v>
      </c>
      <c r="O16" s="61">
        <f t="shared" si="5"/>
        <v>19</v>
      </c>
    </row>
    <row r="17" spans="1:15" x14ac:dyDescent="0.25">
      <c r="B17" s="18"/>
      <c r="C17" s="51" t="s">
        <v>15</v>
      </c>
      <c r="D17" s="52">
        <v>300</v>
      </c>
      <c r="E17" s="53">
        <v>300</v>
      </c>
      <c r="F17" s="54">
        <v>300</v>
      </c>
      <c r="G17" s="31">
        <v>4</v>
      </c>
      <c r="H17" s="31">
        <f t="shared" si="0"/>
        <v>4</v>
      </c>
      <c r="I17" s="31">
        <f t="shared" si="1"/>
        <v>4</v>
      </c>
      <c r="J17" s="55">
        <v>12</v>
      </c>
      <c r="K17" s="31">
        <f t="shared" si="2"/>
        <v>12</v>
      </c>
      <c r="L17" s="56">
        <f t="shared" si="3"/>
        <v>12</v>
      </c>
      <c r="M17" s="31">
        <v>20</v>
      </c>
      <c r="N17" s="31">
        <f t="shared" si="4"/>
        <v>20</v>
      </c>
      <c r="O17" s="57">
        <f t="shared" si="5"/>
        <v>20</v>
      </c>
    </row>
    <row r="18" spans="1:15" x14ac:dyDescent="0.25">
      <c r="B18" s="18"/>
      <c r="C18" s="58" t="s">
        <v>16</v>
      </c>
      <c r="D18" s="59">
        <v>400</v>
      </c>
      <c r="E18" s="48">
        <v>400</v>
      </c>
      <c r="F18" s="49">
        <v>400</v>
      </c>
      <c r="G18" s="15">
        <v>5</v>
      </c>
      <c r="H18" s="15">
        <f t="shared" si="0"/>
        <v>5</v>
      </c>
      <c r="I18" s="15">
        <f t="shared" si="1"/>
        <v>5</v>
      </c>
      <c r="J18" s="25">
        <v>13</v>
      </c>
      <c r="K18" s="15">
        <f t="shared" si="2"/>
        <v>13</v>
      </c>
      <c r="L18" s="60">
        <f t="shared" si="3"/>
        <v>13</v>
      </c>
      <c r="M18" s="15">
        <v>21</v>
      </c>
      <c r="N18" s="15">
        <f t="shared" si="4"/>
        <v>21</v>
      </c>
      <c r="O18" s="61">
        <f t="shared" si="5"/>
        <v>21</v>
      </c>
    </row>
    <row r="19" spans="1:15" x14ac:dyDescent="0.25">
      <c r="B19" s="18"/>
      <c r="C19" s="51" t="s">
        <v>17</v>
      </c>
      <c r="D19" s="62"/>
      <c r="E19" s="63"/>
      <c r="F19" s="64"/>
      <c r="G19" s="31">
        <v>6</v>
      </c>
      <c r="H19" s="31">
        <f t="shared" si="0"/>
        <v>6</v>
      </c>
      <c r="I19" s="31">
        <f t="shared" si="1"/>
        <v>6</v>
      </c>
      <c r="J19" s="55">
        <v>14</v>
      </c>
      <c r="K19" s="31">
        <f t="shared" si="2"/>
        <v>14</v>
      </c>
      <c r="L19" s="56">
        <f t="shared" si="3"/>
        <v>14</v>
      </c>
      <c r="M19" s="31">
        <v>22</v>
      </c>
      <c r="N19" s="31">
        <f t="shared" si="4"/>
        <v>22</v>
      </c>
      <c r="O19" s="57">
        <f t="shared" si="5"/>
        <v>22</v>
      </c>
    </row>
    <row r="20" spans="1:15" x14ac:dyDescent="0.25">
      <c r="B20" s="18"/>
      <c r="C20" s="58" t="s">
        <v>18</v>
      </c>
      <c r="D20" s="65"/>
      <c r="E20" s="66"/>
      <c r="F20" s="67"/>
      <c r="G20" s="15">
        <v>7</v>
      </c>
      <c r="H20" s="15">
        <f t="shared" si="0"/>
        <v>7</v>
      </c>
      <c r="I20" s="15">
        <f t="shared" si="1"/>
        <v>7</v>
      </c>
      <c r="J20" s="25">
        <v>15</v>
      </c>
      <c r="K20" s="15">
        <f t="shared" si="2"/>
        <v>15</v>
      </c>
      <c r="L20" s="60">
        <f t="shared" si="3"/>
        <v>15</v>
      </c>
      <c r="M20" s="15">
        <v>23</v>
      </c>
      <c r="N20" s="15">
        <f t="shared" si="4"/>
        <v>23</v>
      </c>
      <c r="O20" s="61">
        <f t="shared" si="5"/>
        <v>23</v>
      </c>
    </row>
    <row r="21" spans="1:15" ht="15.75" thickBot="1" x14ac:dyDescent="0.3">
      <c r="B21" s="18"/>
      <c r="C21" s="68" t="s">
        <v>19</v>
      </c>
      <c r="D21" s="69"/>
      <c r="E21" s="70"/>
      <c r="F21" s="71"/>
      <c r="G21" s="19">
        <v>8</v>
      </c>
      <c r="H21" s="19">
        <f t="shared" si="0"/>
        <v>8</v>
      </c>
      <c r="I21" s="19">
        <f t="shared" si="1"/>
        <v>8</v>
      </c>
      <c r="J21" s="72">
        <v>16</v>
      </c>
      <c r="K21" s="19">
        <f t="shared" si="2"/>
        <v>16</v>
      </c>
      <c r="L21" s="73">
        <f t="shared" si="3"/>
        <v>16</v>
      </c>
      <c r="M21" s="19">
        <v>24</v>
      </c>
      <c r="N21" s="19">
        <f t="shared" si="4"/>
        <v>24</v>
      </c>
      <c r="O21" s="74">
        <f t="shared" si="5"/>
        <v>24</v>
      </c>
    </row>
    <row r="22" spans="1:15" x14ac:dyDescent="0.25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25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25">
      <c r="A24" s="2" t="s">
        <v>25</v>
      </c>
      <c r="B24" s="39" t="s">
        <v>33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x14ac:dyDescent="0.25">
      <c r="B25" s="9" t="s">
        <v>26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8"/>
    </row>
    <row r="26" spans="1:15" ht="15.75" thickBot="1" x14ac:dyDescent="0.3"/>
    <row r="27" spans="1:15" ht="15.75" thickBot="1" x14ac:dyDescent="0.3">
      <c r="B27" s="18"/>
      <c r="C27" s="18"/>
      <c r="D27" s="216" t="s">
        <v>9</v>
      </c>
      <c r="E27" s="217"/>
      <c r="F27" s="217"/>
      <c r="G27" s="217"/>
      <c r="H27" s="217"/>
      <c r="I27" s="217"/>
      <c r="J27" s="217"/>
      <c r="K27" s="217"/>
      <c r="L27" s="217"/>
      <c r="M27" s="217"/>
      <c r="N27" s="217"/>
      <c r="O27" s="218"/>
    </row>
    <row r="28" spans="1:15" ht="15.75" thickBot="1" x14ac:dyDescent="0.3">
      <c r="B28" s="75"/>
      <c r="C28" s="18" t="s">
        <v>155</v>
      </c>
      <c r="D28" s="76">
        <v>1</v>
      </c>
      <c r="E28" s="14">
        <v>2</v>
      </c>
      <c r="F28" s="14">
        <v>3</v>
      </c>
      <c r="G28" s="77">
        <v>4</v>
      </c>
      <c r="H28" s="14">
        <v>5</v>
      </c>
      <c r="I28" s="78">
        <v>6</v>
      </c>
      <c r="J28" s="14">
        <v>7</v>
      </c>
      <c r="K28" s="14">
        <v>8</v>
      </c>
      <c r="L28" s="14">
        <v>9</v>
      </c>
      <c r="M28" s="77">
        <v>10</v>
      </c>
      <c r="N28" s="14">
        <v>11</v>
      </c>
      <c r="O28" s="79">
        <v>12</v>
      </c>
    </row>
    <row r="29" spans="1:15" x14ac:dyDescent="0.25">
      <c r="B29" s="18"/>
      <c r="C29" s="18">
        <v>20.7</v>
      </c>
      <c r="D29" s="80">
        <v>52892.417999999998</v>
      </c>
      <c r="E29" s="81">
        <v>53371.855000000003</v>
      </c>
      <c r="F29" s="81">
        <v>53273.832000000002</v>
      </c>
      <c r="G29" s="82">
        <v>50758.32</v>
      </c>
      <c r="H29" s="81">
        <v>54340.502999999997</v>
      </c>
      <c r="I29" s="83">
        <v>56797.703000000001</v>
      </c>
      <c r="J29" s="81">
        <v>53142.152000000002</v>
      </c>
      <c r="K29" s="81">
        <v>54102.39</v>
      </c>
      <c r="L29" s="81">
        <v>54271.862999999998</v>
      </c>
      <c r="M29" s="82">
        <v>62651.902000000002</v>
      </c>
      <c r="N29" s="81">
        <v>56997.440999999999</v>
      </c>
      <c r="O29" s="84">
        <v>61017.663999999997</v>
      </c>
    </row>
    <row r="30" spans="1:15" x14ac:dyDescent="0.25">
      <c r="B30" s="18"/>
      <c r="C30" s="18"/>
      <c r="D30" s="85"/>
      <c r="E30" s="48"/>
      <c r="F30" s="48">
        <v>57632.635999999999</v>
      </c>
      <c r="G30" s="59">
        <v>54328.21</v>
      </c>
      <c r="H30" s="48">
        <v>54311.406000000003</v>
      </c>
      <c r="I30" s="49">
        <v>54089.792999999998</v>
      </c>
      <c r="J30" s="48">
        <v>53539.214</v>
      </c>
      <c r="K30" s="48">
        <v>54096.065999999999</v>
      </c>
      <c r="L30" s="48">
        <v>55777.413999999997</v>
      </c>
      <c r="M30" s="59">
        <v>57692.773000000001</v>
      </c>
      <c r="N30" s="48">
        <v>54002.324000000001</v>
      </c>
      <c r="O30" s="86">
        <v>57600.625</v>
      </c>
    </row>
    <row r="31" spans="1:15" x14ac:dyDescent="0.25">
      <c r="B31" s="18"/>
      <c r="C31" s="18"/>
      <c r="D31" s="87">
        <v>66415.89</v>
      </c>
      <c r="E31" s="53">
        <v>61960.476000000002</v>
      </c>
      <c r="F31" s="53">
        <v>67356.031000000003</v>
      </c>
      <c r="G31" s="52">
        <v>51855.362999999998</v>
      </c>
      <c r="H31" s="53">
        <v>56036.756999999998</v>
      </c>
      <c r="I31" s="54">
        <v>57577.41</v>
      </c>
      <c r="J31" s="53">
        <v>53544.112999999998</v>
      </c>
      <c r="K31" s="53">
        <v>53522.125</v>
      </c>
      <c r="L31" s="53">
        <v>54943.881999999998</v>
      </c>
      <c r="M31" s="52">
        <v>58668.362999999998</v>
      </c>
      <c r="N31" s="53">
        <v>57448.203000000001</v>
      </c>
      <c r="O31" s="88">
        <v>58947</v>
      </c>
    </row>
    <row r="32" spans="1:15" x14ac:dyDescent="0.25">
      <c r="B32" s="18"/>
      <c r="C32" s="18"/>
      <c r="D32" s="85">
        <v>75129.75</v>
      </c>
      <c r="E32" s="48">
        <v>71640.327999999994</v>
      </c>
      <c r="F32" s="48">
        <v>72730.929000000004</v>
      </c>
      <c r="G32" s="59">
        <v>54454.866999999998</v>
      </c>
      <c r="H32" s="48">
        <v>52367.449000000001</v>
      </c>
      <c r="I32" s="49">
        <v>56833.82</v>
      </c>
      <c r="J32" s="48">
        <v>62241.199000000001</v>
      </c>
      <c r="K32" s="48">
        <v>61594.131999999998</v>
      </c>
      <c r="L32" s="48">
        <v>61647.061999999998</v>
      </c>
      <c r="M32" s="59">
        <v>54594.597000000002</v>
      </c>
      <c r="N32" s="48">
        <v>54047.273000000001</v>
      </c>
      <c r="O32" s="86">
        <v>54327.39</v>
      </c>
    </row>
    <row r="33" spans="1:15" x14ac:dyDescent="0.25">
      <c r="B33" s="18"/>
      <c r="C33" s="18"/>
      <c r="D33" s="87">
        <v>84273.929000000004</v>
      </c>
      <c r="E33" s="53">
        <v>79090.975999999995</v>
      </c>
      <c r="F33" s="53">
        <v>80357.342999999993</v>
      </c>
      <c r="G33" s="52">
        <v>52401.163999999997</v>
      </c>
      <c r="H33" s="53">
        <v>54425.625</v>
      </c>
      <c r="I33" s="54">
        <v>55572.084999999999</v>
      </c>
      <c r="J33" s="53">
        <v>59673.726000000002</v>
      </c>
      <c r="K33" s="53">
        <v>58382.457000000002</v>
      </c>
      <c r="L33" s="53">
        <v>60453.695</v>
      </c>
      <c r="M33" s="52">
        <v>52776.449000000001</v>
      </c>
      <c r="N33" s="53">
        <v>57203.48</v>
      </c>
      <c r="O33" s="88">
        <v>51177.98</v>
      </c>
    </row>
    <row r="34" spans="1:15" x14ac:dyDescent="0.25">
      <c r="A34" s="2"/>
      <c r="B34" s="18"/>
      <c r="C34" s="18"/>
      <c r="D34" s="85">
        <v>56073.148000000001</v>
      </c>
      <c r="E34" s="48">
        <v>51982.199000000001</v>
      </c>
      <c r="F34" s="48">
        <v>53643.565999999999</v>
      </c>
      <c r="G34" s="59">
        <v>50865.620999999999</v>
      </c>
      <c r="H34" s="48">
        <v>55100.976000000002</v>
      </c>
      <c r="I34" s="49">
        <v>56485.245999999999</v>
      </c>
      <c r="J34" s="48">
        <v>55076.71</v>
      </c>
      <c r="K34" s="48">
        <v>53883.152000000002</v>
      </c>
      <c r="L34" s="48">
        <v>56541.148000000001</v>
      </c>
      <c r="M34" s="59">
        <v>60717.260999999999</v>
      </c>
      <c r="N34" s="48">
        <v>61874.75</v>
      </c>
      <c r="O34" s="86">
        <v>56915.195</v>
      </c>
    </row>
    <row r="35" spans="1:15" x14ac:dyDescent="0.25">
      <c r="A35" s="89"/>
      <c r="B35" s="18"/>
      <c r="C35" s="18"/>
      <c r="D35" s="87">
        <v>54518.707000000002</v>
      </c>
      <c r="E35" s="53">
        <v>49353.648000000001</v>
      </c>
      <c r="F35" s="53">
        <v>55975.385999999999</v>
      </c>
      <c r="G35" s="52">
        <v>51506.976000000002</v>
      </c>
      <c r="H35" s="53">
        <v>54856.531000000003</v>
      </c>
      <c r="I35" s="54">
        <v>55078.972000000002</v>
      </c>
      <c r="J35" s="53">
        <v>53226.152000000002</v>
      </c>
      <c r="K35" s="197"/>
      <c r="L35" s="53">
        <v>53831.957000000002</v>
      </c>
      <c r="M35" s="52">
        <v>60953.695</v>
      </c>
      <c r="N35" s="53">
        <v>62793.148000000001</v>
      </c>
      <c r="O35" s="88">
        <v>56305.73</v>
      </c>
    </row>
    <row r="36" spans="1:15" ht="15.75" thickBot="1" x14ac:dyDescent="0.3">
      <c r="A36" s="89"/>
      <c r="B36" s="18"/>
      <c r="C36" s="18"/>
      <c r="D36" s="90">
        <v>53580.273000000001</v>
      </c>
      <c r="E36" s="91">
        <v>51329.834999999999</v>
      </c>
      <c r="F36" s="91">
        <v>53379.663999999997</v>
      </c>
      <c r="G36" s="92">
        <v>57539.89</v>
      </c>
      <c r="H36" s="91">
        <v>59418.148000000001</v>
      </c>
      <c r="I36" s="93">
        <v>58095.565999999999</v>
      </c>
      <c r="J36" s="91">
        <v>54503.828000000001</v>
      </c>
      <c r="K36" s="91">
        <v>53716.288999999997</v>
      </c>
      <c r="L36" s="91">
        <v>55990.616999999998</v>
      </c>
      <c r="M36" s="92">
        <v>52337.035000000003</v>
      </c>
      <c r="N36" s="91">
        <v>56099.483999999997</v>
      </c>
      <c r="O36" s="196"/>
    </row>
    <row r="37" spans="1:15" x14ac:dyDescent="0.25">
      <c r="A37" s="33"/>
    </row>
    <row r="38" spans="1:15" x14ac:dyDescent="0.25">
      <c r="A38" s="2" t="s">
        <v>27</v>
      </c>
      <c r="B38" s="34" t="s">
        <v>87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</row>
    <row r="39" spans="1:15" x14ac:dyDescent="0.25">
      <c r="A39" s="2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</row>
    <row r="40" spans="1:15" x14ac:dyDescent="0.25">
      <c r="A40" s="35"/>
      <c r="C40" s="220" t="s">
        <v>88</v>
      </c>
      <c r="D40" s="221"/>
      <c r="E40" s="221"/>
      <c r="F40" s="221"/>
      <c r="G40" s="221"/>
      <c r="H40" s="221"/>
      <c r="I40" s="221"/>
      <c r="J40" s="221"/>
      <c r="K40" s="221"/>
      <c r="L40" s="221"/>
      <c r="M40" s="221"/>
      <c r="N40" s="222"/>
      <c r="O40" s="36"/>
    </row>
    <row r="41" spans="1:15" x14ac:dyDescent="0.25">
      <c r="A41" s="36"/>
      <c r="B41" s="39"/>
      <c r="C41" s="225" t="s">
        <v>28</v>
      </c>
      <c r="D41" s="226"/>
      <c r="E41" s="227"/>
      <c r="F41" s="225" t="s">
        <v>29</v>
      </c>
      <c r="G41" s="226"/>
      <c r="H41" s="227"/>
      <c r="I41" s="226" t="s">
        <v>30</v>
      </c>
      <c r="J41" s="226"/>
      <c r="K41" s="226"/>
      <c r="L41" s="225" t="s">
        <v>31</v>
      </c>
      <c r="M41" s="226"/>
      <c r="N41" s="227"/>
      <c r="O41" s="36"/>
    </row>
    <row r="42" spans="1:15" x14ac:dyDescent="0.25">
      <c r="A42" s="36"/>
      <c r="B42" s="39"/>
      <c r="C42" s="114" t="s">
        <v>2</v>
      </c>
      <c r="D42" s="115" t="s">
        <v>4</v>
      </c>
      <c r="E42" s="116" t="s">
        <v>7</v>
      </c>
      <c r="F42" s="117" t="s">
        <v>20</v>
      </c>
      <c r="G42" s="118" t="s">
        <v>4</v>
      </c>
      <c r="H42" s="116" t="s">
        <v>7</v>
      </c>
      <c r="I42" s="117" t="s">
        <v>20</v>
      </c>
      <c r="J42" s="118" t="s">
        <v>4</v>
      </c>
      <c r="K42" s="116" t="s">
        <v>7</v>
      </c>
      <c r="L42" s="117" t="s">
        <v>20</v>
      </c>
      <c r="M42" s="118" t="s">
        <v>4</v>
      </c>
      <c r="N42" s="116" t="s">
        <v>7</v>
      </c>
      <c r="O42" s="36"/>
    </row>
    <row r="43" spans="1:15" x14ac:dyDescent="0.25">
      <c r="A43" s="36"/>
      <c r="B43" s="16"/>
      <c r="C43" s="119">
        <v>0</v>
      </c>
      <c r="D43" s="120">
        <f>AVERAGE(D29:F29)</f>
        <v>53179.368333333339</v>
      </c>
      <c r="E43" s="121">
        <f>STDEV(D29:F29)</f>
        <v>253.2933032717896</v>
      </c>
      <c r="F43" s="172">
        <f t="shared" ref="F43:F50" si="6">G14</f>
        <v>1</v>
      </c>
      <c r="G43" s="120">
        <f t="shared" ref="G43:G50" si="7">AVERAGE(G29:I29)</f>
        <v>53965.508666666668</v>
      </c>
      <c r="H43" s="121">
        <f t="shared" ref="H43:H50" si="8">STDEV(G29:I29)</f>
        <v>3037.1042652000501</v>
      </c>
      <c r="I43" s="172">
        <f t="shared" ref="I43:I50" si="9">J14</f>
        <v>9</v>
      </c>
      <c r="J43" s="120">
        <f t="shared" ref="J43:J50" si="10">AVERAGE(J29:L29)</f>
        <v>53838.801666666666</v>
      </c>
      <c r="K43" s="121">
        <f t="shared" ref="K43:K50" si="11">STDEV(J29:L29)</f>
        <v>609.23791984932359</v>
      </c>
      <c r="L43" s="172">
        <f t="shared" ref="L43:L50" si="12">M14</f>
        <v>17</v>
      </c>
      <c r="M43" s="120">
        <f t="shared" ref="M43:M50" si="13">AVERAGE(M29:O29)</f>
        <v>60222.335666666659</v>
      </c>
      <c r="N43" s="121">
        <f t="shared" ref="N43:N50" si="14">STDEV(M29:O29)</f>
        <v>2909.9214196404582</v>
      </c>
      <c r="O43" s="36"/>
    </row>
    <row r="44" spans="1:15" x14ac:dyDescent="0.25">
      <c r="A44" s="36"/>
      <c r="B44" s="16"/>
      <c r="C44" s="119">
        <v>100</v>
      </c>
      <c r="D44" s="120">
        <f>AVERAGE(D30:F30)</f>
        <v>57632.635999999999</v>
      </c>
      <c r="E44" s="121" t="e">
        <f>STDEV(D30:F30)</f>
        <v>#DIV/0!</v>
      </c>
      <c r="F44" s="122">
        <f t="shared" si="6"/>
        <v>2</v>
      </c>
      <c r="G44" s="120">
        <f t="shared" si="7"/>
        <v>54243.136333333336</v>
      </c>
      <c r="H44" s="121">
        <f t="shared" si="8"/>
        <v>133.0647474439935</v>
      </c>
      <c r="I44" s="122">
        <f t="shared" si="9"/>
        <v>10</v>
      </c>
      <c r="J44" s="120">
        <f t="shared" si="10"/>
        <v>54470.897999999994</v>
      </c>
      <c r="K44" s="121">
        <f t="shared" si="11"/>
        <v>1165.2291968398306</v>
      </c>
      <c r="L44" s="122">
        <f t="shared" si="12"/>
        <v>18</v>
      </c>
      <c r="M44" s="120">
        <f t="shared" si="13"/>
        <v>56431.907333333336</v>
      </c>
      <c r="N44" s="121">
        <f t="shared" si="14"/>
        <v>2104.5852783112246</v>
      </c>
      <c r="O44" s="36"/>
    </row>
    <row r="45" spans="1:15" x14ac:dyDescent="0.25">
      <c r="A45" s="36"/>
      <c r="B45" s="16"/>
      <c r="C45" s="119">
        <v>200</v>
      </c>
      <c r="D45" s="120">
        <f>AVERAGE(D31:F31)</f>
        <v>65244.132333333335</v>
      </c>
      <c r="E45" s="121">
        <f>STDEV(D31:F31)</f>
        <v>2882.3194586218806</v>
      </c>
      <c r="F45" s="122">
        <f t="shared" si="6"/>
        <v>3</v>
      </c>
      <c r="G45" s="120">
        <f t="shared" si="7"/>
        <v>55156.51</v>
      </c>
      <c r="H45" s="121">
        <f t="shared" si="8"/>
        <v>2960.8413590243254</v>
      </c>
      <c r="I45" s="122">
        <f t="shared" si="9"/>
        <v>11</v>
      </c>
      <c r="J45" s="120">
        <f t="shared" si="10"/>
        <v>54003.373333333329</v>
      </c>
      <c r="K45" s="121">
        <f t="shared" si="11"/>
        <v>814.57859172232872</v>
      </c>
      <c r="L45" s="122">
        <f t="shared" si="12"/>
        <v>19</v>
      </c>
      <c r="M45" s="120">
        <f t="shared" si="13"/>
        <v>58354.521999999997</v>
      </c>
      <c r="N45" s="121">
        <f t="shared" si="14"/>
        <v>797.16387384464315</v>
      </c>
      <c r="O45" s="36"/>
    </row>
    <row r="46" spans="1:15" x14ac:dyDescent="0.25">
      <c r="A46" s="36"/>
      <c r="B46" s="16"/>
      <c r="C46" s="119">
        <v>300</v>
      </c>
      <c r="D46" s="120">
        <f>AVERAGE(D32:F32)</f>
        <v>73167.002333333323</v>
      </c>
      <c r="E46" s="121">
        <f>STDEV(D32:F32)</f>
        <v>1785.1152448943851</v>
      </c>
      <c r="F46" s="122">
        <f t="shared" si="6"/>
        <v>4</v>
      </c>
      <c r="G46" s="120">
        <f t="shared" si="7"/>
        <v>54552.045333333335</v>
      </c>
      <c r="H46" s="121">
        <f t="shared" si="8"/>
        <v>2234.7707262183139</v>
      </c>
      <c r="I46" s="122">
        <f t="shared" si="9"/>
        <v>12</v>
      </c>
      <c r="J46" s="120">
        <f t="shared" si="10"/>
        <v>61827.464333333337</v>
      </c>
      <c r="K46" s="121">
        <f t="shared" si="11"/>
        <v>359.2807774239173</v>
      </c>
      <c r="L46" s="122">
        <f t="shared" si="12"/>
        <v>20</v>
      </c>
      <c r="M46" s="120">
        <f t="shared" si="13"/>
        <v>54323.08666666667</v>
      </c>
      <c r="N46" s="121">
        <f t="shared" si="14"/>
        <v>273.68737503277981</v>
      </c>
      <c r="O46" s="36"/>
    </row>
    <row r="47" spans="1:15" x14ac:dyDescent="0.25">
      <c r="A47" s="36"/>
      <c r="B47" s="16"/>
      <c r="C47" s="119">
        <v>400</v>
      </c>
      <c r="D47" s="120">
        <f>AVERAGE(D33:F33)</f>
        <v>81240.749333333326</v>
      </c>
      <c r="E47" s="121">
        <f>STDEV(D33:F33)</f>
        <v>2702.046541490794</v>
      </c>
      <c r="F47" s="122">
        <f t="shared" si="6"/>
        <v>5</v>
      </c>
      <c r="G47" s="120">
        <f t="shared" si="7"/>
        <v>54132.957999999991</v>
      </c>
      <c r="H47" s="121">
        <f t="shared" si="8"/>
        <v>1605.5919396680479</v>
      </c>
      <c r="I47" s="122">
        <f t="shared" si="9"/>
        <v>13</v>
      </c>
      <c r="J47" s="120">
        <f t="shared" si="10"/>
        <v>59503.292666666668</v>
      </c>
      <c r="K47" s="121">
        <f t="shared" si="11"/>
        <v>1046.0842958358237</v>
      </c>
      <c r="L47" s="122">
        <f t="shared" si="12"/>
        <v>21</v>
      </c>
      <c r="M47" s="120">
        <f t="shared" si="13"/>
        <v>53719.303000000007</v>
      </c>
      <c r="N47" s="121">
        <f t="shared" si="14"/>
        <v>3121.4408229993728</v>
      </c>
      <c r="O47" s="36"/>
    </row>
    <row r="48" spans="1:15" x14ac:dyDescent="0.25">
      <c r="A48" s="36"/>
      <c r="B48" s="16"/>
      <c r="C48" s="123"/>
      <c r="D48" s="120"/>
      <c r="E48" s="121"/>
      <c r="F48" s="122">
        <f t="shared" si="6"/>
        <v>6</v>
      </c>
      <c r="G48" s="120">
        <f t="shared" si="7"/>
        <v>54150.614333333331</v>
      </c>
      <c r="H48" s="121">
        <f t="shared" si="8"/>
        <v>2927.8723944629719</v>
      </c>
      <c r="I48" s="122">
        <f t="shared" si="9"/>
        <v>14</v>
      </c>
      <c r="J48" s="120">
        <f t="shared" si="10"/>
        <v>55167.003333333334</v>
      </c>
      <c r="K48" s="121">
        <f t="shared" si="11"/>
        <v>1331.2964915965686</v>
      </c>
      <c r="L48" s="122">
        <f t="shared" si="12"/>
        <v>22</v>
      </c>
      <c r="M48" s="120">
        <f t="shared" si="13"/>
        <v>59835.735333333338</v>
      </c>
      <c r="N48" s="121">
        <f t="shared" si="14"/>
        <v>2594.6313948710194</v>
      </c>
      <c r="O48" s="36"/>
    </row>
    <row r="49" spans="1:15" x14ac:dyDescent="0.25">
      <c r="A49" s="36"/>
      <c r="B49" s="16"/>
      <c r="C49" s="123"/>
      <c r="D49" s="120"/>
      <c r="E49" s="121"/>
      <c r="F49" s="122">
        <f t="shared" si="6"/>
        <v>7</v>
      </c>
      <c r="G49" s="120">
        <f t="shared" si="7"/>
        <v>53814.159666666674</v>
      </c>
      <c r="H49" s="121">
        <f t="shared" si="8"/>
        <v>2001.1727445226543</v>
      </c>
      <c r="I49" s="122">
        <f t="shared" si="9"/>
        <v>15</v>
      </c>
      <c r="J49" s="120">
        <f t="shared" si="10"/>
        <v>53529.054499999998</v>
      </c>
      <c r="K49" s="121">
        <f t="shared" si="11"/>
        <v>428.36882357671664</v>
      </c>
      <c r="L49" s="122">
        <f t="shared" si="12"/>
        <v>23</v>
      </c>
      <c r="M49" s="120">
        <f t="shared" si="13"/>
        <v>60017.524333333335</v>
      </c>
      <c r="N49" s="121">
        <f t="shared" si="14"/>
        <v>3343.4951345151267</v>
      </c>
      <c r="O49" s="36"/>
    </row>
    <row r="50" spans="1:15" x14ac:dyDescent="0.25">
      <c r="A50" s="36"/>
      <c r="B50" s="16"/>
      <c r="C50" s="124"/>
      <c r="D50" s="125"/>
      <c r="E50" s="126"/>
      <c r="F50" s="127">
        <f t="shared" si="6"/>
        <v>8</v>
      </c>
      <c r="G50" s="125">
        <f t="shared" si="7"/>
        <v>58351.201333333331</v>
      </c>
      <c r="H50" s="126">
        <f t="shared" si="8"/>
        <v>964.87063712050815</v>
      </c>
      <c r="I50" s="127">
        <f t="shared" si="9"/>
        <v>16</v>
      </c>
      <c r="J50" s="125">
        <f t="shared" si="10"/>
        <v>54736.91133333333</v>
      </c>
      <c r="K50" s="126">
        <f t="shared" si="11"/>
        <v>1154.9406231942551</v>
      </c>
      <c r="L50" s="127">
        <f t="shared" si="12"/>
        <v>24</v>
      </c>
      <c r="M50" s="125">
        <f t="shared" si="13"/>
        <v>54218.2595</v>
      </c>
      <c r="N50" s="126">
        <f t="shared" si="14"/>
        <v>2660.4532017685397</v>
      </c>
      <c r="O50" s="36"/>
    </row>
    <row r="51" spans="1:15" x14ac:dyDescent="0.25">
      <c r="A51" s="39"/>
      <c r="M51" s="48"/>
      <c r="N51" s="48"/>
      <c r="O51" s="36"/>
    </row>
    <row r="52" spans="1:15" x14ac:dyDescent="0.25">
      <c r="A52" s="2" t="s">
        <v>32</v>
      </c>
      <c r="B52" s="224" t="s">
        <v>91</v>
      </c>
      <c r="C52" s="224"/>
      <c r="D52" s="224"/>
      <c r="E52" s="224"/>
      <c r="F52" s="224"/>
      <c r="G52" s="224"/>
      <c r="H52" s="224"/>
      <c r="I52" s="224"/>
      <c r="J52" s="224"/>
      <c r="K52" s="224"/>
      <c r="L52" s="224"/>
      <c r="M52" s="224"/>
      <c r="N52" s="224"/>
    </row>
    <row r="53" spans="1:15" x14ac:dyDescent="0.25">
      <c r="B53" s="10" t="s">
        <v>127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5" x14ac:dyDescent="0.2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1:15" x14ac:dyDescent="0.25">
      <c r="B55" s="16"/>
      <c r="C55" s="132" t="s">
        <v>126</v>
      </c>
      <c r="D55" s="228" t="s">
        <v>125</v>
      </c>
      <c r="E55" s="228"/>
      <c r="F55" s="132" t="s">
        <v>20</v>
      </c>
      <c r="G55" s="133" t="s">
        <v>125</v>
      </c>
      <c r="H55" s="134"/>
      <c r="I55" s="135" t="s">
        <v>20</v>
      </c>
      <c r="J55" s="133" t="s">
        <v>125</v>
      </c>
      <c r="K55" s="135"/>
      <c r="L55" s="132" t="s">
        <v>20</v>
      </c>
      <c r="M55" s="133" t="s">
        <v>125</v>
      </c>
      <c r="N55" s="134"/>
    </row>
    <row r="56" spans="1:15" x14ac:dyDescent="0.25">
      <c r="B56" s="16"/>
      <c r="C56" s="119">
        <v>0</v>
      </c>
      <c r="D56" s="120">
        <f>(D43-$D$43)</f>
        <v>0</v>
      </c>
      <c r="E56" s="128"/>
      <c r="F56" s="172">
        <f>F43</f>
        <v>1</v>
      </c>
      <c r="G56" s="120">
        <f>(G43-$D$43)</f>
        <v>786.14033333332918</v>
      </c>
      <c r="H56" s="129"/>
      <c r="I56" s="172">
        <f>I43</f>
        <v>9</v>
      </c>
      <c r="J56" s="120">
        <f>(J43-$D$43)</f>
        <v>659.43333333332703</v>
      </c>
      <c r="K56" s="128"/>
      <c r="L56" s="172">
        <f>L43</f>
        <v>17</v>
      </c>
      <c r="M56" s="120">
        <f>(M43-$D$43)</f>
        <v>7042.9673333333194</v>
      </c>
      <c r="N56" s="129"/>
    </row>
    <row r="57" spans="1:15" x14ac:dyDescent="0.25">
      <c r="B57" s="16"/>
      <c r="C57" s="119">
        <v>100</v>
      </c>
      <c r="D57" s="198"/>
      <c r="E57" s="128"/>
      <c r="F57" s="122">
        <f t="shared" ref="F57:F63" si="15">F44</f>
        <v>2</v>
      </c>
      <c r="G57" s="120">
        <f t="shared" ref="G57:G63" si="16">(G44-$D$43)</f>
        <v>1063.7679999999964</v>
      </c>
      <c r="H57" s="129"/>
      <c r="I57" s="122">
        <f t="shared" ref="I57:I63" si="17">I44</f>
        <v>10</v>
      </c>
      <c r="J57" s="120">
        <f t="shared" ref="J57:J63" si="18">(J44-$D$43)</f>
        <v>1291.5296666666545</v>
      </c>
      <c r="K57" s="128"/>
      <c r="L57" s="122">
        <f t="shared" ref="L57:L63" si="19">L44</f>
        <v>18</v>
      </c>
      <c r="M57" s="120">
        <f t="shared" ref="M57:M63" si="20">(M44-$D$43)</f>
        <v>3252.538999999997</v>
      </c>
      <c r="N57" s="129"/>
    </row>
    <row r="58" spans="1:15" x14ac:dyDescent="0.25">
      <c r="B58" s="16"/>
      <c r="C58" s="119">
        <v>200</v>
      </c>
      <c r="D58" s="120">
        <f>(D45-$D$43)</f>
        <v>12064.763999999996</v>
      </c>
      <c r="E58" s="128"/>
      <c r="F58" s="122">
        <f t="shared" si="15"/>
        <v>3</v>
      </c>
      <c r="G58" s="120">
        <f t="shared" si="16"/>
        <v>1977.1416666666628</v>
      </c>
      <c r="H58" s="129"/>
      <c r="I58" s="122">
        <f t="shared" si="17"/>
        <v>11</v>
      </c>
      <c r="J58" s="120">
        <f t="shared" si="18"/>
        <v>824.0049999999901</v>
      </c>
      <c r="K58" s="128"/>
      <c r="L58" s="122">
        <f t="shared" si="19"/>
        <v>19</v>
      </c>
      <c r="M58" s="120">
        <f t="shared" si="20"/>
        <v>5175.153666666658</v>
      </c>
      <c r="N58" s="129"/>
    </row>
    <row r="59" spans="1:15" x14ac:dyDescent="0.25">
      <c r="B59" s="16"/>
      <c r="C59" s="119">
        <v>300</v>
      </c>
      <c r="D59" s="120">
        <f>(D46-$D$43)</f>
        <v>19987.633999999984</v>
      </c>
      <c r="E59" s="128"/>
      <c r="F59" s="122">
        <f t="shared" si="15"/>
        <v>4</v>
      </c>
      <c r="G59" s="120">
        <f t="shared" si="16"/>
        <v>1372.676999999996</v>
      </c>
      <c r="H59" s="129"/>
      <c r="I59" s="122">
        <f t="shared" si="17"/>
        <v>12</v>
      </c>
      <c r="J59" s="120">
        <f t="shared" si="18"/>
        <v>8648.0959999999977</v>
      </c>
      <c r="K59" s="128"/>
      <c r="L59" s="122">
        <f t="shared" si="19"/>
        <v>20</v>
      </c>
      <c r="M59" s="120">
        <f t="shared" si="20"/>
        <v>1143.7183333333305</v>
      </c>
      <c r="N59" s="129"/>
    </row>
    <row r="60" spans="1:15" x14ac:dyDescent="0.25">
      <c r="A60" s="6"/>
      <c r="B60" s="16"/>
      <c r="C60" s="119">
        <v>400</v>
      </c>
      <c r="D60" s="120">
        <f>(D47-$D$43)</f>
        <v>28061.380999999987</v>
      </c>
      <c r="E60" s="128"/>
      <c r="F60" s="122">
        <f t="shared" si="15"/>
        <v>5</v>
      </c>
      <c r="G60" s="120">
        <f t="shared" si="16"/>
        <v>953.58966666665219</v>
      </c>
      <c r="H60" s="129"/>
      <c r="I60" s="122">
        <f t="shared" si="17"/>
        <v>13</v>
      </c>
      <c r="J60" s="120">
        <f t="shared" si="18"/>
        <v>6323.9243333333288</v>
      </c>
      <c r="K60" s="128"/>
      <c r="L60" s="122">
        <f t="shared" si="19"/>
        <v>21</v>
      </c>
      <c r="M60" s="120">
        <f t="shared" si="20"/>
        <v>539.93466666666791</v>
      </c>
      <c r="N60" s="129"/>
    </row>
    <row r="61" spans="1:15" x14ac:dyDescent="0.25">
      <c r="A61" s="6"/>
      <c r="B61" s="16"/>
      <c r="C61" s="123"/>
      <c r="D61" s="128"/>
      <c r="E61" s="128"/>
      <c r="F61" s="122">
        <f t="shared" si="15"/>
        <v>6</v>
      </c>
      <c r="G61" s="120">
        <f t="shared" si="16"/>
        <v>971.24599999999191</v>
      </c>
      <c r="H61" s="129"/>
      <c r="I61" s="122">
        <f t="shared" si="17"/>
        <v>14</v>
      </c>
      <c r="J61" s="120">
        <f t="shared" si="18"/>
        <v>1987.6349999999948</v>
      </c>
      <c r="K61" s="128"/>
      <c r="L61" s="122">
        <f t="shared" si="19"/>
        <v>22</v>
      </c>
      <c r="M61" s="120">
        <f t="shared" si="20"/>
        <v>6656.3669999999984</v>
      </c>
      <c r="N61" s="129"/>
    </row>
    <row r="62" spans="1:15" x14ac:dyDescent="0.25">
      <c r="A62" s="6"/>
      <c r="B62" s="16"/>
      <c r="C62" s="123"/>
      <c r="D62" s="128"/>
      <c r="E62" s="128"/>
      <c r="F62" s="122">
        <f t="shared" si="15"/>
        <v>7</v>
      </c>
      <c r="G62" s="120">
        <f t="shared" si="16"/>
        <v>634.79133333333448</v>
      </c>
      <c r="H62" s="129"/>
      <c r="I62" s="122">
        <f t="shared" si="17"/>
        <v>15</v>
      </c>
      <c r="J62" s="120">
        <f t="shared" si="18"/>
        <v>349.68616666665912</v>
      </c>
      <c r="K62" s="128"/>
      <c r="L62" s="122">
        <f t="shared" si="19"/>
        <v>23</v>
      </c>
      <c r="M62" s="120">
        <f t="shared" si="20"/>
        <v>6838.1559999999954</v>
      </c>
      <c r="N62" s="129"/>
    </row>
    <row r="63" spans="1:15" x14ac:dyDescent="0.25">
      <c r="A63" s="6"/>
      <c r="B63" s="16"/>
      <c r="C63" s="124"/>
      <c r="D63" s="130"/>
      <c r="E63" s="130"/>
      <c r="F63" s="127">
        <f t="shared" si="15"/>
        <v>8</v>
      </c>
      <c r="G63" s="125">
        <f t="shared" si="16"/>
        <v>5171.8329999999914</v>
      </c>
      <c r="H63" s="131"/>
      <c r="I63" s="127">
        <f t="shared" si="17"/>
        <v>16</v>
      </c>
      <c r="J63" s="125">
        <f t="shared" si="18"/>
        <v>1557.5429999999906</v>
      </c>
      <c r="K63" s="130"/>
      <c r="L63" s="127">
        <f t="shared" si="19"/>
        <v>24</v>
      </c>
      <c r="M63" s="125">
        <f t="shared" si="20"/>
        <v>1038.8911666666609</v>
      </c>
      <c r="N63" s="131"/>
    </row>
    <row r="64" spans="1:15" x14ac:dyDescent="0.25">
      <c r="A64" s="94"/>
    </row>
    <row r="65" spans="1:16" x14ac:dyDescent="0.25">
      <c r="A65" s="95" t="s">
        <v>56</v>
      </c>
      <c r="B65" s="223" t="s">
        <v>47</v>
      </c>
      <c r="C65" s="223"/>
      <c r="D65" s="223"/>
      <c r="E65" s="223"/>
      <c r="F65" s="223"/>
      <c r="G65" s="223"/>
      <c r="H65" s="223"/>
      <c r="I65" s="223"/>
      <c r="J65" s="223"/>
      <c r="K65" s="223"/>
      <c r="L65" s="223"/>
      <c r="M65" s="223"/>
      <c r="N65" s="223"/>
      <c r="P65" s="89"/>
    </row>
    <row r="66" spans="1:16" x14ac:dyDescent="0.25">
      <c r="A66" s="94"/>
      <c r="B66" s="97"/>
      <c r="C66" s="16"/>
      <c r="D66" s="16"/>
      <c r="E66" s="16"/>
      <c r="F66" s="16"/>
      <c r="G66" s="16"/>
      <c r="H66" s="16"/>
      <c r="I66" s="16"/>
      <c r="J66" s="18"/>
      <c r="K66" s="18"/>
      <c r="L66" s="18"/>
      <c r="M66" s="18"/>
      <c r="N66" s="18"/>
      <c r="P66" s="89"/>
    </row>
    <row r="67" spans="1:16" x14ac:dyDescent="0.25">
      <c r="A67" s="94"/>
      <c r="B67" s="24"/>
      <c r="C67" s="27"/>
      <c r="D67" s="27"/>
      <c r="E67" s="27"/>
      <c r="F67" s="27"/>
      <c r="G67" s="27"/>
      <c r="H67" s="173"/>
      <c r="I67" s="16"/>
      <c r="J67" s="18"/>
      <c r="K67" s="39"/>
      <c r="L67" s="97"/>
      <c r="M67" s="16"/>
      <c r="N67" s="18"/>
      <c r="P67" s="89"/>
    </row>
    <row r="68" spans="1:16" x14ac:dyDescent="0.25">
      <c r="A68" s="94"/>
      <c r="B68" s="96"/>
      <c r="C68" s="16"/>
      <c r="D68" s="16"/>
      <c r="E68" s="16"/>
      <c r="F68" s="16"/>
      <c r="G68" s="16"/>
      <c r="H68" s="174"/>
      <c r="I68" s="16"/>
      <c r="J68" s="39" t="s">
        <v>65</v>
      </c>
      <c r="K68" s="39" t="s">
        <v>66</v>
      </c>
      <c r="L68" s="39"/>
      <c r="M68" s="16"/>
      <c r="N68" s="18"/>
      <c r="P68" s="89"/>
    </row>
    <row r="69" spans="1:16" ht="15.75" thickBot="1" x14ac:dyDescent="0.3">
      <c r="A69" s="94"/>
      <c r="B69" s="96"/>
      <c r="C69" s="16"/>
      <c r="D69" s="36"/>
      <c r="E69" s="36"/>
      <c r="F69" s="36"/>
      <c r="G69" s="16"/>
      <c r="H69" s="174"/>
      <c r="I69" s="16"/>
      <c r="J69" s="18"/>
      <c r="K69" s="18"/>
      <c r="L69" s="18"/>
      <c r="M69" s="18"/>
      <c r="N69" s="18"/>
    </row>
    <row r="70" spans="1:16" ht="15.75" thickBot="1" x14ac:dyDescent="0.3">
      <c r="A70" s="94"/>
      <c r="B70" s="96"/>
      <c r="C70" s="16"/>
      <c r="D70" s="36"/>
      <c r="E70" s="36"/>
      <c r="F70" s="36"/>
      <c r="G70" s="36"/>
      <c r="H70" s="175"/>
      <c r="I70" s="36"/>
      <c r="J70" s="16"/>
      <c r="K70" s="39" t="s">
        <v>63</v>
      </c>
      <c r="L70" s="99">
        <v>69.808000000000007</v>
      </c>
      <c r="M70" s="18"/>
      <c r="N70" s="18"/>
    </row>
    <row r="71" spans="1:16" ht="15.75" thickBot="1" x14ac:dyDescent="0.3">
      <c r="A71" s="94"/>
      <c r="B71" s="96"/>
      <c r="C71" s="16"/>
      <c r="D71" s="36"/>
      <c r="E71" s="36"/>
      <c r="F71" s="36"/>
      <c r="G71" s="36"/>
      <c r="H71" s="175"/>
      <c r="I71" s="36"/>
      <c r="J71" s="16"/>
      <c r="K71" s="39" t="s">
        <v>64</v>
      </c>
      <c r="L71" s="99">
        <v>-678.34</v>
      </c>
      <c r="M71" s="18"/>
      <c r="N71" s="18"/>
    </row>
    <row r="72" spans="1:16" x14ac:dyDescent="0.25">
      <c r="A72" s="94"/>
      <c r="B72" s="96"/>
      <c r="C72" s="16"/>
      <c r="D72" s="16"/>
      <c r="E72" s="16"/>
      <c r="F72" s="100"/>
      <c r="G72" s="36"/>
      <c r="H72" s="175"/>
      <c r="I72" s="36"/>
      <c r="J72" s="16"/>
      <c r="K72" s="18"/>
      <c r="L72" s="18"/>
      <c r="M72" s="18"/>
      <c r="N72" s="18"/>
    </row>
    <row r="73" spans="1:16" x14ac:dyDescent="0.25">
      <c r="A73" s="94"/>
      <c r="B73" s="96"/>
      <c r="C73" s="16"/>
      <c r="D73" s="100"/>
      <c r="E73" s="16" t="s">
        <v>36</v>
      </c>
      <c r="F73" s="101"/>
      <c r="G73" s="16"/>
      <c r="H73" s="174"/>
      <c r="I73" s="16"/>
      <c r="J73" s="97" t="s">
        <v>124</v>
      </c>
      <c r="K73" s="2" t="s">
        <v>111</v>
      </c>
      <c r="L73" s="18"/>
      <c r="M73" s="18"/>
      <c r="N73" s="18"/>
    </row>
    <row r="74" spans="1:16" x14ac:dyDescent="0.25">
      <c r="A74" s="94"/>
      <c r="B74" s="96"/>
      <c r="C74" s="16"/>
      <c r="D74" s="100"/>
      <c r="E74" s="16"/>
      <c r="F74" s="101"/>
      <c r="G74" s="16"/>
      <c r="H74" s="174"/>
      <c r="I74" s="16"/>
      <c r="K74" s="97" t="s">
        <v>109</v>
      </c>
      <c r="L74" s="18"/>
      <c r="M74" s="18"/>
      <c r="N74" s="18"/>
    </row>
    <row r="75" spans="1:16" x14ac:dyDescent="0.25">
      <c r="A75" s="94"/>
      <c r="B75" s="96"/>
      <c r="C75" s="16"/>
      <c r="D75" s="16" t="s">
        <v>35</v>
      </c>
      <c r="E75" s="16"/>
      <c r="F75" s="101"/>
      <c r="G75" s="16"/>
      <c r="H75" s="174"/>
      <c r="I75" s="16"/>
      <c r="K75" s="97" t="s">
        <v>110</v>
      </c>
      <c r="L75" s="18"/>
      <c r="M75" s="18"/>
      <c r="N75" s="18"/>
    </row>
    <row r="76" spans="1:16" x14ac:dyDescent="0.25">
      <c r="A76" s="94"/>
      <c r="B76" s="96"/>
      <c r="C76" s="16"/>
      <c r="D76" s="16"/>
      <c r="E76" s="16"/>
      <c r="F76" s="16"/>
      <c r="G76" s="16"/>
      <c r="H76" s="174"/>
      <c r="I76" s="16"/>
      <c r="J76" s="18"/>
      <c r="K76" s="18"/>
      <c r="L76" s="18"/>
      <c r="M76" s="18"/>
      <c r="N76" s="18"/>
    </row>
    <row r="77" spans="1:16" x14ac:dyDescent="0.25">
      <c r="A77" s="94"/>
      <c r="B77" s="96"/>
      <c r="C77" s="16"/>
      <c r="D77" s="16"/>
      <c r="E77" s="16"/>
      <c r="F77" s="16"/>
      <c r="G77" s="16"/>
      <c r="H77" s="174"/>
      <c r="I77" s="16"/>
      <c r="J77" s="18"/>
      <c r="K77" s="18"/>
      <c r="L77" s="18"/>
      <c r="M77" s="18"/>
      <c r="N77" s="18"/>
    </row>
    <row r="78" spans="1:16" x14ac:dyDescent="0.25">
      <c r="A78" s="94"/>
      <c r="B78" s="96"/>
      <c r="C78" s="16"/>
      <c r="D78" s="16"/>
      <c r="E78" s="16"/>
      <c r="F78" s="16"/>
      <c r="G78" s="16"/>
      <c r="H78" s="174"/>
      <c r="I78" s="16"/>
      <c r="J78" s="18"/>
      <c r="K78" s="18"/>
      <c r="L78" s="18"/>
      <c r="M78" s="18"/>
      <c r="N78" s="18"/>
    </row>
    <row r="79" spans="1:16" x14ac:dyDescent="0.25">
      <c r="A79" s="94"/>
      <c r="B79" s="96"/>
      <c r="C79" s="16"/>
      <c r="D79" s="16"/>
      <c r="E79" s="16"/>
      <c r="F79" s="16"/>
      <c r="G79" s="16"/>
      <c r="H79" s="174"/>
      <c r="I79" s="16"/>
      <c r="J79" s="18"/>
      <c r="K79" s="18"/>
      <c r="L79" s="18"/>
      <c r="M79" s="18"/>
      <c r="N79" s="18"/>
    </row>
    <row r="80" spans="1:16" x14ac:dyDescent="0.25">
      <c r="A80" s="94"/>
      <c r="B80" s="96"/>
      <c r="C80" s="16"/>
      <c r="D80" s="16"/>
      <c r="E80" s="16"/>
      <c r="F80" s="16"/>
      <c r="G80" s="16"/>
      <c r="H80" s="174"/>
      <c r="I80" s="16"/>
      <c r="J80" s="18"/>
      <c r="K80" s="18"/>
      <c r="L80" s="18"/>
      <c r="M80" s="18"/>
      <c r="N80" s="18"/>
    </row>
    <row r="81" spans="1:16" x14ac:dyDescent="0.25">
      <c r="B81" s="96"/>
      <c r="C81" s="16"/>
      <c r="D81" s="16"/>
      <c r="E81" s="16"/>
      <c r="F81" s="16"/>
      <c r="G81" s="16"/>
      <c r="H81" s="174"/>
      <c r="I81" s="16"/>
      <c r="J81" s="18"/>
      <c r="K81" s="18"/>
      <c r="L81" s="18"/>
      <c r="M81" s="18"/>
      <c r="N81" s="18"/>
      <c r="P81" s="89"/>
    </row>
    <row r="82" spans="1:16" x14ac:dyDescent="0.25">
      <c r="A82" s="94"/>
      <c r="B82" s="104"/>
      <c r="C82" s="105"/>
      <c r="D82" s="105"/>
      <c r="E82" s="105"/>
      <c r="F82" s="105"/>
      <c r="G82" s="105"/>
      <c r="H82" s="176"/>
      <c r="I82" s="16"/>
      <c r="J82" s="18"/>
      <c r="K82" s="18"/>
      <c r="L82" s="18"/>
      <c r="M82" s="18"/>
      <c r="N82" s="18"/>
      <c r="P82" s="89"/>
    </row>
    <row r="83" spans="1:16" s="18" customFormat="1" x14ac:dyDescent="0.25">
      <c r="A83" s="102"/>
      <c r="B83" s="16"/>
      <c r="C83" s="16"/>
      <c r="D83" s="16"/>
      <c r="E83" s="16"/>
      <c r="F83" s="16"/>
      <c r="G83" s="16"/>
      <c r="H83" s="16"/>
      <c r="I83" s="16"/>
      <c r="P83" s="103"/>
    </row>
    <row r="84" spans="1:16" x14ac:dyDescent="0.25">
      <c r="A84" s="2" t="s">
        <v>34</v>
      </c>
      <c r="B84" s="106" t="s">
        <v>48</v>
      </c>
      <c r="C84" s="36"/>
      <c r="D84" s="36"/>
      <c r="E84" s="36"/>
      <c r="F84" s="36"/>
      <c r="G84" s="16"/>
      <c r="H84" s="36"/>
      <c r="I84" s="36"/>
      <c r="J84" s="36"/>
      <c r="K84" s="16"/>
      <c r="L84" s="36"/>
      <c r="M84" s="36"/>
      <c r="N84" s="36"/>
      <c r="O84" s="16"/>
    </row>
    <row r="85" spans="1:16" x14ac:dyDescent="0.25">
      <c r="A85" s="2"/>
      <c r="B85" s="160" t="s">
        <v>62</v>
      </c>
      <c r="C85" s="36"/>
      <c r="D85" s="36"/>
      <c r="E85" s="36"/>
      <c r="F85" s="36"/>
      <c r="G85" s="16"/>
      <c r="H85" s="36"/>
      <c r="I85" s="36"/>
      <c r="J85" s="36"/>
      <c r="K85" s="16"/>
      <c r="L85" s="36"/>
      <c r="M85" s="36"/>
      <c r="N85" s="36"/>
      <c r="O85" s="16"/>
    </row>
    <row r="86" spans="1:16" x14ac:dyDescent="0.25">
      <c r="A86" s="2"/>
      <c r="B86" s="106"/>
      <c r="C86" s="36"/>
      <c r="D86" s="36"/>
      <c r="E86" s="36"/>
      <c r="F86" s="36"/>
      <c r="G86" s="16"/>
      <c r="H86" s="36"/>
      <c r="I86" s="36"/>
      <c r="J86" s="36"/>
      <c r="K86" s="16"/>
      <c r="L86" s="36"/>
      <c r="M86" s="36"/>
      <c r="N86" s="36"/>
      <c r="O86" s="16"/>
    </row>
    <row r="87" spans="1:16" x14ac:dyDescent="0.25">
      <c r="A87" s="94"/>
      <c r="B87" s="211" t="s">
        <v>38</v>
      </c>
      <c r="C87" s="211"/>
      <c r="D87" s="211"/>
      <c r="E87" s="211"/>
      <c r="F87" s="211"/>
      <c r="G87" s="211"/>
      <c r="H87" s="211"/>
      <c r="I87" s="211"/>
      <c r="J87" s="211"/>
      <c r="K87" s="10"/>
      <c r="L87" s="10"/>
      <c r="M87" s="10"/>
      <c r="N87" s="10"/>
      <c r="O87" s="107"/>
    </row>
    <row r="88" spans="1:16" ht="15.75" thickBot="1" x14ac:dyDescent="0.3">
      <c r="A88" s="94"/>
      <c r="B88" s="108" t="s">
        <v>1</v>
      </c>
      <c r="C88" s="108" t="s">
        <v>11</v>
      </c>
      <c r="D88" s="50"/>
      <c r="E88" s="195" t="s">
        <v>118</v>
      </c>
      <c r="F88" s="188" t="s">
        <v>142</v>
      </c>
      <c r="G88" s="108" t="s">
        <v>11</v>
      </c>
      <c r="J88" s="162"/>
      <c r="L88" s="50"/>
      <c r="N88" s="50"/>
      <c r="O88" s="107"/>
    </row>
    <row r="89" spans="1:16" x14ac:dyDescent="0.25">
      <c r="A89" s="107"/>
      <c r="B89" s="109">
        <v>0</v>
      </c>
      <c r="C89" s="48">
        <f>(D56-$L$71)/$L$70</f>
        <v>9.7172243868897539</v>
      </c>
      <c r="D89" s="110"/>
      <c r="E89" s="3">
        <f>Data!D9</f>
        <v>7220</v>
      </c>
      <c r="F89" s="170">
        <v>1</v>
      </c>
      <c r="G89" s="48">
        <f>(G56-$L$71)/$L$70</f>
        <v>20.978689166475608</v>
      </c>
      <c r="J89" s="20"/>
      <c r="L89" s="36"/>
      <c r="N89" s="110"/>
      <c r="O89" s="107"/>
    </row>
    <row r="90" spans="1:16" x14ac:dyDescent="0.25">
      <c r="A90" s="107"/>
      <c r="B90" s="109">
        <v>100</v>
      </c>
      <c r="C90" s="48">
        <f>(D57-$L$71)/$L$70</f>
        <v>9.7172243868897539</v>
      </c>
      <c r="D90" s="110"/>
      <c r="E90" s="3">
        <f>Data!D10</f>
        <v>7222</v>
      </c>
      <c r="F90" s="170">
        <v>2</v>
      </c>
      <c r="G90" s="48">
        <f t="shared" ref="G90:G95" si="21">(G57-$L$71)/$L$70</f>
        <v>24.955707082282782</v>
      </c>
      <c r="J90" s="20"/>
      <c r="N90" s="110"/>
      <c r="O90" s="107"/>
    </row>
    <row r="91" spans="1:16" x14ac:dyDescent="0.25">
      <c r="A91" s="107"/>
      <c r="B91" s="109">
        <v>200</v>
      </c>
      <c r="C91" s="48">
        <f>(D58-$L$71)/$L$70</f>
        <v>182.54503781801506</v>
      </c>
      <c r="D91" s="110"/>
      <c r="E91" s="3">
        <f>Data!D11</f>
        <v>7224</v>
      </c>
      <c r="F91" s="170">
        <v>3</v>
      </c>
      <c r="G91" s="48">
        <f t="shared" si="21"/>
        <v>38.039790090915979</v>
      </c>
      <c r="J91" s="20"/>
      <c r="K91" s="183"/>
      <c r="N91" s="110"/>
      <c r="O91" s="107"/>
    </row>
    <row r="92" spans="1:16" x14ac:dyDescent="0.25">
      <c r="A92" s="107"/>
      <c r="B92" s="109">
        <v>300</v>
      </c>
      <c r="C92" s="48">
        <f>(D59-$L$71)/$L$70</f>
        <v>296.0401959660781</v>
      </c>
      <c r="D92" s="110"/>
      <c r="E92" s="3">
        <f>Data!D12</f>
        <v>7229</v>
      </c>
      <c r="F92" s="170">
        <v>4</v>
      </c>
      <c r="G92" s="48">
        <f t="shared" si="21"/>
        <v>29.380830277332052</v>
      </c>
      <c r="J92" s="20"/>
      <c r="N92" s="110"/>
      <c r="O92" s="107"/>
    </row>
    <row r="93" spans="1:16" x14ac:dyDescent="0.25">
      <c r="A93" s="107"/>
      <c r="B93" s="109">
        <v>400</v>
      </c>
      <c r="C93" s="48">
        <f>(D60-$L$71)/$L$70</f>
        <v>411.69666800366696</v>
      </c>
      <c r="D93" s="110"/>
      <c r="E93" s="3">
        <f>Data!D13</f>
        <v>7234</v>
      </c>
      <c r="F93" s="170">
        <v>5</v>
      </c>
      <c r="G93" s="48">
        <f t="shared" si="21"/>
        <v>23.377401825960522</v>
      </c>
      <c r="J93" s="20"/>
      <c r="K93" s="183"/>
      <c r="N93" s="110"/>
      <c r="O93" s="107"/>
    </row>
    <row r="94" spans="1:16" x14ac:dyDescent="0.25">
      <c r="A94" s="94"/>
      <c r="B94" s="113"/>
      <c r="C94" s="66"/>
      <c r="D94" s="110"/>
      <c r="E94" s="3">
        <f>Data!D14</f>
        <v>7241</v>
      </c>
      <c r="F94" s="170">
        <v>6</v>
      </c>
      <c r="G94" s="48">
        <f t="shared" si="21"/>
        <v>23.630328902131446</v>
      </c>
      <c r="J94" s="20"/>
      <c r="N94" s="110"/>
      <c r="O94" s="107"/>
      <c r="P94" s="89"/>
    </row>
    <row r="95" spans="1:16" x14ac:dyDescent="0.25">
      <c r="A95" s="94"/>
      <c r="B95" s="113"/>
      <c r="C95" s="66"/>
      <c r="D95" s="110"/>
      <c r="E95" s="3">
        <f>Data!D15</f>
        <v>7246</v>
      </c>
      <c r="F95" s="170">
        <v>7</v>
      </c>
      <c r="G95" s="48">
        <f t="shared" si="21"/>
        <v>18.810613874245565</v>
      </c>
      <c r="J95" s="20"/>
      <c r="K95" s="183"/>
      <c r="N95" s="110"/>
      <c r="O95" s="107"/>
      <c r="P95" s="89"/>
    </row>
    <row r="96" spans="1:16" x14ac:dyDescent="0.25">
      <c r="A96" s="94"/>
      <c r="B96" s="113"/>
      <c r="C96" s="66"/>
      <c r="D96" s="110"/>
      <c r="E96" s="3" t="str">
        <f>Data!D16</f>
        <v>TMC</v>
      </c>
      <c r="F96" s="170">
        <v>8</v>
      </c>
      <c r="G96" s="48">
        <f>(G63-$L$71)/$L$70</f>
        <v>83.803761746504563</v>
      </c>
      <c r="J96" s="20"/>
      <c r="N96" s="110"/>
      <c r="O96" s="107"/>
      <c r="P96" s="89"/>
    </row>
    <row r="97" spans="1:16" x14ac:dyDescent="0.25">
      <c r="A97" s="94"/>
      <c r="B97" s="34"/>
      <c r="C97" s="34"/>
      <c r="D97" s="34"/>
      <c r="E97" s="3">
        <f>Data!D17</f>
        <v>7247</v>
      </c>
      <c r="F97" s="170">
        <v>9</v>
      </c>
      <c r="G97" s="48">
        <f>(J56-$L$71)/$L$70</f>
        <v>19.163610665444175</v>
      </c>
      <c r="J97" s="20"/>
      <c r="K97" s="183"/>
      <c r="P97" s="89"/>
    </row>
    <row r="98" spans="1:16" x14ac:dyDescent="0.25">
      <c r="A98" s="94"/>
      <c r="B98" s="34"/>
      <c r="C98" s="34"/>
      <c r="D98" s="34"/>
      <c r="E98" s="3">
        <f>Data!D18</f>
        <v>7250</v>
      </c>
      <c r="F98" s="170">
        <v>10</v>
      </c>
      <c r="G98" s="48">
        <f>(J57-$L$71)/$L$70</f>
        <v>28.218394262357531</v>
      </c>
      <c r="J98" s="20"/>
      <c r="P98" s="89"/>
    </row>
    <row r="99" spans="1:16" x14ac:dyDescent="0.25">
      <c r="A99" s="94"/>
      <c r="B99" s="34"/>
      <c r="C99" s="34"/>
      <c r="D99" s="34"/>
      <c r="E99" s="3">
        <f>Data!D19</f>
        <v>7256</v>
      </c>
      <c r="F99" s="170">
        <v>11</v>
      </c>
      <c r="G99" s="48">
        <f t="shared" ref="G99:G104" si="22">(J58-$L$71)/$L$70</f>
        <v>21.52110073344015</v>
      </c>
      <c r="J99" s="20"/>
      <c r="K99" s="183"/>
      <c r="P99" s="89"/>
    </row>
    <row r="100" spans="1:16" x14ac:dyDescent="0.25">
      <c r="E100" s="3">
        <f>Data!D20</f>
        <v>7262</v>
      </c>
      <c r="F100" s="170">
        <v>12</v>
      </c>
      <c r="G100" s="48">
        <f t="shared" si="22"/>
        <v>133.60124914049962</v>
      </c>
      <c r="J100" s="20"/>
    </row>
    <row r="101" spans="1:16" x14ac:dyDescent="0.25">
      <c r="E101" s="3">
        <f>Data!D21</f>
        <v>7274</v>
      </c>
      <c r="F101" s="170">
        <v>13</v>
      </c>
      <c r="G101" s="48">
        <f t="shared" si="22"/>
        <v>100.30747669799061</v>
      </c>
      <c r="J101" s="20"/>
      <c r="K101" s="183"/>
    </row>
    <row r="102" spans="1:16" x14ac:dyDescent="0.25">
      <c r="E102" s="3">
        <f>Data!D22</f>
        <v>7276</v>
      </c>
      <c r="F102" s="170">
        <v>14</v>
      </c>
      <c r="G102" s="48">
        <f t="shared" si="22"/>
        <v>38.190107151042781</v>
      </c>
      <c r="J102" s="20"/>
    </row>
    <row r="103" spans="1:16" x14ac:dyDescent="0.25">
      <c r="E103" s="3">
        <f>Data!D23</f>
        <v>7283</v>
      </c>
      <c r="F103" s="170">
        <v>15</v>
      </c>
      <c r="G103" s="48">
        <f t="shared" si="22"/>
        <v>14.726480728092184</v>
      </c>
      <c r="J103" s="20"/>
      <c r="K103" s="183"/>
    </row>
    <row r="104" spans="1:16" x14ac:dyDescent="0.25">
      <c r="E104" s="3">
        <f>Data!D24</f>
        <v>7285</v>
      </c>
      <c r="F104" s="170">
        <v>16</v>
      </c>
      <c r="G104" s="48">
        <f t="shared" si="22"/>
        <v>32.029036786614576</v>
      </c>
      <c r="J104" s="20"/>
    </row>
    <row r="105" spans="1:16" x14ac:dyDescent="0.25">
      <c r="E105" s="3">
        <f>Data!D25</f>
        <v>7295</v>
      </c>
      <c r="F105" s="170">
        <v>17</v>
      </c>
      <c r="G105" s="48">
        <f>(M56-$L$71)/$L$70</f>
        <v>110.60777179310851</v>
      </c>
      <c r="J105" s="184"/>
      <c r="K105" s="183"/>
    </row>
    <row r="106" spans="1:16" x14ac:dyDescent="0.25">
      <c r="E106" s="3">
        <f>Data!D26</f>
        <v>7297</v>
      </c>
      <c r="F106" s="170">
        <v>18</v>
      </c>
      <c r="G106" s="48">
        <f t="shared" ref="G106:G112" si="23">(M57-$L$71)/$L$70</f>
        <v>56.309864198945633</v>
      </c>
      <c r="K106" s="183"/>
    </row>
    <row r="107" spans="1:16" x14ac:dyDescent="0.25">
      <c r="E107" s="3">
        <f>Data!D27</f>
        <v>7301</v>
      </c>
      <c r="F107" s="170">
        <v>19</v>
      </c>
      <c r="G107" s="48">
        <f t="shared" si="23"/>
        <v>83.851330315531996</v>
      </c>
      <c r="K107" s="183"/>
    </row>
    <row r="108" spans="1:16" x14ac:dyDescent="0.25">
      <c r="E108" s="3">
        <f>Data!D28</f>
        <v>7305</v>
      </c>
      <c r="F108" s="170">
        <v>20</v>
      </c>
      <c r="G108" s="48">
        <f t="shared" si="23"/>
        <v>26.100996065398384</v>
      </c>
      <c r="J108" s="20"/>
      <c r="K108" s="183"/>
    </row>
    <row r="109" spans="1:16" x14ac:dyDescent="0.25">
      <c r="E109" s="3">
        <f>Data!D29</f>
        <v>7306</v>
      </c>
      <c r="F109" s="170">
        <v>21</v>
      </c>
      <c r="G109" s="48">
        <f t="shared" si="23"/>
        <v>17.451791580716652</v>
      </c>
      <c r="J109" s="20"/>
    </row>
    <row r="110" spans="1:16" x14ac:dyDescent="0.25">
      <c r="E110" s="3">
        <f>Data!D30</f>
        <v>7307</v>
      </c>
      <c r="F110" s="170">
        <v>22</v>
      </c>
      <c r="G110" s="48">
        <f t="shared" si="23"/>
        <v>105.06971980288789</v>
      </c>
      <c r="J110" s="20"/>
      <c r="K110" s="183"/>
    </row>
    <row r="111" spans="1:16" x14ac:dyDescent="0.25">
      <c r="E111" s="3">
        <f>Data!D31</f>
        <v>7314</v>
      </c>
      <c r="F111" s="170">
        <v>23</v>
      </c>
      <c r="G111" s="48">
        <f t="shared" si="23"/>
        <v>107.67384826953923</v>
      </c>
      <c r="J111" s="20"/>
    </row>
    <row r="112" spans="1:16" x14ac:dyDescent="0.25">
      <c r="E112" s="3">
        <f>Data!D32</f>
        <v>7476</v>
      </c>
      <c r="F112" s="170">
        <v>24</v>
      </c>
      <c r="G112" s="48">
        <f t="shared" si="23"/>
        <v>24.599346302238438</v>
      </c>
      <c r="J112" s="20"/>
      <c r="K112" s="183"/>
    </row>
    <row r="114" spans="1:3" x14ac:dyDescent="0.25">
      <c r="A114" s="2" t="s">
        <v>99</v>
      </c>
      <c r="B114" s="2" t="s">
        <v>102</v>
      </c>
    </row>
    <row r="115" spans="1:3" x14ac:dyDescent="0.25">
      <c r="A115" s="2"/>
      <c r="C115" s="3" t="s">
        <v>96</v>
      </c>
    </row>
    <row r="116" spans="1:3" x14ac:dyDescent="0.25">
      <c r="A116" s="2"/>
      <c r="C116" s="3" t="s">
        <v>113</v>
      </c>
    </row>
    <row r="117" spans="1:3" x14ac:dyDescent="0.25">
      <c r="A117" s="2"/>
      <c r="C117" s="3" t="s">
        <v>100</v>
      </c>
    </row>
    <row r="118" spans="1:3" x14ac:dyDescent="0.25">
      <c r="A118" s="2"/>
      <c r="C118" s="3" t="s">
        <v>114</v>
      </c>
    </row>
  </sheetData>
  <mergeCells count="14">
    <mergeCell ref="B87:J87"/>
    <mergeCell ref="G13:I13"/>
    <mergeCell ref="J13:L13"/>
    <mergeCell ref="M13:O13"/>
    <mergeCell ref="D27:O27"/>
    <mergeCell ref="D13:F13"/>
    <mergeCell ref="C40:N40"/>
    <mergeCell ref="B65:N65"/>
    <mergeCell ref="B52:N52"/>
    <mergeCell ref="C41:E41"/>
    <mergeCell ref="F41:H41"/>
    <mergeCell ref="I41:K41"/>
    <mergeCell ref="L41:N41"/>
    <mergeCell ref="D55:E55"/>
  </mergeCells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9"/>
  <sheetViews>
    <sheetView zoomScaleNormal="100" workbookViewId="0">
      <selection activeCell="B13" sqref="B13"/>
    </sheetView>
  </sheetViews>
  <sheetFormatPr defaultRowHeight="15" x14ac:dyDescent="0.25"/>
  <cols>
    <col min="1" max="1" width="11.7109375" style="3" customWidth="1"/>
    <col min="2" max="2" width="11.140625" style="3" customWidth="1"/>
    <col min="3" max="3" width="11.28515625" style="3" customWidth="1"/>
    <col min="4" max="4" width="11.140625" style="3" customWidth="1"/>
    <col min="5" max="5" width="10.28515625" style="3" customWidth="1"/>
    <col min="6" max="6" width="12.140625" style="3" customWidth="1"/>
    <col min="7" max="7" width="10.5703125" style="3" customWidth="1"/>
    <col min="8" max="8" width="10.85546875" style="3" customWidth="1"/>
    <col min="9" max="9" width="10.7109375" style="3" customWidth="1"/>
    <col min="10" max="11" width="11" style="3" customWidth="1"/>
    <col min="12" max="12" width="11.7109375" style="3" customWidth="1"/>
    <col min="13" max="13" width="11" style="3" customWidth="1"/>
    <col min="14" max="14" width="12.42578125" style="3" customWidth="1"/>
    <col min="15" max="15" width="9.140625" style="3"/>
    <col min="16" max="16" width="10.28515625" style="3" customWidth="1"/>
    <col min="17" max="18" width="9.140625" style="3"/>
    <col min="19" max="19" width="10.85546875" style="3" customWidth="1"/>
    <col min="20" max="20" width="9.140625" style="3"/>
    <col min="21" max="32" width="9.5703125" style="3" bestFit="1" customWidth="1"/>
    <col min="33" max="16384" width="9.140625" style="3"/>
  </cols>
  <sheetData>
    <row r="1" spans="1:25" ht="15.75" x14ac:dyDescent="0.25">
      <c r="A1" s="1" t="s">
        <v>108</v>
      </c>
      <c r="J1" s="2" t="s">
        <v>68</v>
      </c>
    </row>
    <row r="2" spans="1:25" ht="18" x14ac:dyDescent="0.35">
      <c r="A2" s="2" t="s">
        <v>51</v>
      </c>
      <c r="J2" s="2" t="s">
        <v>130</v>
      </c>
    </row>
    <row r="3" spans="1:25" x14ac:dyDescent="0.25">
      <c r="A3" s="2"/>
      <c r="J3" s="2" t="s">
        <v>131</v>
      </c>
    </row>
    <row r="4" spans="1:25" x14ac:dyDescent="0.25">
      <c r="A4" s="2" t="s">
        <v>60</v>
      </c>
      <c r="B4" s="4">
        <v>1</v>
      </c>
      <c r="J4" s="2" t="s">
        <v>69</v>
      </c>
    </row>
    <row r="5" spans="1:25" x14ac:dyDescent="0.25">
      <c r="A5" s="2" t="s">
        <v>52</v>
      </c>
      <c r="B5" s="185">
        <v>44623</v>
      </c>
      <c r="C5" s="6"/>
      <c r="J5" s="2" t="s">
        <v>132</v>
      </c>
    </row>
    <row r="6" spans="1:25" x14ac:dyDescent="0.25">
      <c r="A6" s="2" t="s">
        <v>5</v>
      </c>
      <c r="B6" s="186" t="s">
        <v>156</v>
      </c>
      <c r="C6" s="191" t="s">
        <v>149</v>
      </c>
      <c r="J6" s="2" t="s">
        <v>83</v>
      </c>
    </row>
    <row r="7" spans="1:25" ht="17.25" x14ac:dyDescent="0.25">
      <c r="A7" s="2" t="s">
        <v>53</v>
      </c>
      <c r="B7" s="2" t="s">
        <v>133</v>
      </c>
      <c r="J7" s="2" t="s">
        <v>84</v>
      </c>
    </row>
    <row r="8" spans="1:25" x14ac:dyDescent="0.25">
      <c r="B8" s="2" t="s">
        <v>21</v>
      </c>
    </row>
    <row r="9" spans="1:25" x14ac:dyDescent="0.2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</row>
    <row r="10" spans="1:25" x14ac:dyDescent="0.25">
      <c r="A10" s="2" t="s">
        <v>23</v>
      </c>
      <c r="B10" s="229" t="s">
        <v>43</v>
      </c>
      <c r="C10" s="229"/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P10" s="33"/>
      <c r="Q10" s="33"/>
      <c r="R10" s="33"/>
      <c r="S10" s="33"/>
      <c r="T10" s="33"/>
      <c r="U10" s="33"/>
      <c r="V10" s="33"/>
      <c r="W10" s="33"/>
      <c r="X10" s="33"/>
      <c r="Y10" s="33"/>
    </row>
    <row r="11" spans="1:25" ht="15.75" thickBot="1" x14ac:dyDescent="0.3">
      <c r="A11" s="2"/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P11" s="33"/>
      <c r="Q11" s="33"/>
      <c r="R11" s="33"/>
      <c r="S11" s="33"/>
      <c r="T11" s="33"/>
      <c r="U11" s="33"/>
      <c r="V11" s="33"/>
      <c r="W11" s="33"/>
      <c r="X11" s="33"/>
      <c r="Y11" s="33"/>
    </row>
    <row r="12" spans="1:25" ht="15.75" thickBot="1" x14ac:dyDescent="0.3">
      <c r="B12" s="18"/>
      <c r="C12" s="40"/>
      <c r="D12" s="219" t="s">
        <v>39</v>
      </c>
      <c r="E12" s="212"/>
      <c r="F12" s="212"/>
      <c r="G12" s="212" t="s">
        <v>20</v>
      </c>
      <c r="H12" s="212"/>
      <c r="I12" s="212"/>
      <c r="J12" s="212" t="s">
        <v>20</v>
      </c>
      <c r="K12" s="212"/>
      <c r="L12" s="212"/>
      <c r="M12" s="213" t="s">
        <v>20</v>
      </c>
      <c r="N12" s="214"/>
      <c r="O12" s="215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 spans="1:25" x14ac:dyDescent="0.25">
      <c r="B13" s="18"/>
      <c r="C13" s="41" t="s">
        <v>12</v>
      </c>
      <c r="D13" s="42">
        <v>0</v>
      </c>
      <c r="E13" s="43">
        <v>0</v>
      </c>
      <c r="F13" s="44">
        <v>0</v>
      </c>
      <c r="G13" s="17">
        <v>1</v>
      </c>
      <c r="H13" s="17">
        <f t="shared" ref="H13:H20" si="0">G13</f>
        <v>1</v>
      </c>
      <c r="I13" s="17">
        <f t="shared" ref="I13:I20" si="1">G13</f>
        <v>1</v>
      </c>
      <c r="J13" s="45">
        <v>9</v>
      </c>
      <c r="K13" s="17">
        <f t="shared" ref="K13:K20" si="2">J13</f>
        <v>9</v>
      </c>
      <c r="L13" s="46">
        <f t="shared" ref="L13:L20" si="3">J13</f>
        <v>9</v>
      </c>
      <c r="M13" s="17">
        <v>17</v>
      </c>
      <c r="N13" s="17">
        <f t="shared" ref="N13:N20" si="4">M13</f>
        <v>17</v>
      </c>
      <c r="O13" s="47">
        <f t="shared" ref="O13:O20" si="5">M13</f>
        <v>17</v>
      </c>
      <c r="P13" s="33"/>
      <c r="Q13" s="33"/>
      <c r="R13" s="33"/>
      <c r="S13" s="33"/>
      <c r="T13" s="33"/>
      <c r="U13" s="33"/>
      <c r="V13" s="33"/>
      <c r="W13" s="33"/>
      <c r="X13" s="33"/>
      <c r="Y13" s="33"/>
    </row>
    <row r="14" spans="1:25" x14ac:dyDescent="0.25">
      <c r="B14" s="18"/>
      <c r="C14" s="51" t="s">
        <v>13</v>
      </c>
      <c r="D14" s="52">
        <v>75</v>
      </c>
      <c r="E14" s="53">
        <v>75</v>
      </c>
      <c r="F14" s="54">
        <v>75</v>
      </c>
      <c r="G14" s="31">
        <v>2</v>
      </c>
      <c r="H14" s="31">
        <f t="shared" si="0"/>
        <v>2</v>
      </c>
      <c r="I14" s="31">
        <f t="shared" si="1"/>
        <v>2</v>
      </c>
      <c r="J14" s="55">
        <v>10</v>
      </c>
      <c r="K14" s="31">
        <f t="shared" si="2"/>
        <v>10</v>
      </c>
      <c r="L14" s="56">
        <f t="shared" si="3"/>
        <v>10</v>
      </c>
      <c r="M14" s="31">
        <v>18</v>
      </c>
      <c r="N14" s="31">
        <f t="shared" si="4"/>
        <v>18</v>
      </c>
      <c r="O14" s="57">
        <f t="shared" si="5"/>
        <v>18</v>
      </c>
      <c r="P14" s="33"/>
      <c r="Q14" s="33"/>
      <c r="R14" s="33"/>
      <c r="S14" s="33"/>
      <c r="T14" s="33"/>
      <c r="U14" s="33"/>
      <c r="V14" s="33"/>
      <c r="W14" s="33"/>
      <c r="X14" s="33"/>
      <c r="Y14" s="33"/>
    </row>
    <row r="15" spans="1:25" x14ac:dyDescent="0.25">
      <c r="B15" s="18"/>
      <c r="C15" s="58" t="s">
        <v>14</v>
      </c>
      <c r="D15" s="59">
        <v>150</v>
      </c>
      <c r="E15" s="48">
        <v>150</v>
      </c>
      <c r="F15" s="49">
        <v>150</v>
      </c>
      <c r="G15" s="15">
        <v>3</v>
      </c>
      <c r="H15" s="15">
        <f t="shared" si="0"/>
        <v>3</v>
      </c>
      <c r="I15" s="15">
        <f t="shared" si="1"/>
        <v>3</v>
      </c>
      <c r="J15" s="25">
        <v>11</v>
      </c>
      <c r="K15" s="15">
        <f t="shared" si="2"/>
        <v>11</v>
      </c>
      <c r="L15" s="60">
        <f t="shared" si="3"/>
        <v>11</v>
      </c>
      <c r="M15" s="15">
        <v>19</v>
      </c>
      <c r="N15" s="15">
        <f t="shared" si="4"/>
        <v>19</v>
      </c>
      <c r="O15" s="61">
        <f t="shared" si="5"/>
        <v>19</v>
      </c>
      <c r="P15" s="33"/>
      <c r="Q15" s="33"/>
      <c r="R15" s="33"/>
      <c r="S15" s="33"/>
      <c r="T15" s="33"/>
      <c r="U15" s="33"/>
      <c r="V15" s="33"/>
      <c r="W15" s="33"/>
      <c r="X15" s="33"/>
      <c r="Y15" s="33"/>
    </row>
    <row r="16" spans="1:25" x14ac:dyDescent="0.25">
      <c r="B16" s="18"/>
      <c r="C16" s="51" t="s">
        <v>15</v>
      </c>
      <c r="D16" s="52">
        <v>225</v>
      </c>
      <c r="E16" s="53">
        <v>225</v>
      </c>
      <c r="F16" s="54">
        <v>225</v>
      </c>
      <c r="G16" s="31">
        <v>4</v>
      </c>
      <c r="H16" s="31">
        <f t="shared" si="0"/>
        <v>4</v>
      </c>
      <c r="I16" s="31">
        <f t="shared" si="1"/>
        <v>4</v>
      </c>
      <c r="J16" s="55">
        <v>12</v>
      </c>
      <c r="K16" s="31">
        <f t="shared" si="2"/>
        <v>12</v>
      </c>
      <c r="L16" s="56">
        <f t="shared" si="3"/>
        <v>12</v>
      </c>
      <c r="M16" s="31">
        <v>20</v>
      </c>
      <c r="N16" s="31">
        <f t="shared" si="4"/>
        <v>20</v>
      </c>
      <c r="O16" s="57">
        <f t="shared" si="5"/>
        <v>20</v>
      </c>
      <c r="P16" s="33"/>
      <c r="Q16" s="33"/>
      <c r="R16" s="33"/>
      <c r="S16" s="33"/>
      <c r="T16" s="33"/>
      <c r="U16" s="33"/>
      <c r="V16" s="33"/>
      <c r="W16" s="33"/>
      <c r="X16" s="33"/>
      <c r="Y16" s="33"/>
    </row>
    <row r="17" spans="1:25" x14ac:dyDescent="0.25">
      <c r="B17" s="18"/>
      <c r="C17" s="58" t="s">
        <v>16</v>
      </c>
      <c r="D17" s="59">
        <v>300</v>
      </c>
      <c r="E17" s="48">
        <v>300</v>
      </c>
      <c r="F17" s="49">
        <v>300</v>
      </c>
      <c r="G17" s="15">
        <v>5</v>
      </c>
      <c r="H17" s="15">
        <f t="shared" si="0"/>
        <v>5</v>
      </c>
      <c r="I17" s="15">
        <f t="shared" si="1"/>
        <v>5</v>
      </c>
      <c r="J17" s="25">
        <v>13</v>
      </c>
      <c r="K17" s="15">
        <f t="shared" si="2"/>
        <v>13</v>
      </c>
      <c r="L17" s="60">
        <f t="shared" si="3"/>
        <v>13</v>
      </c>
      <c r="M17" s="15">
        <v>21</v>
      </c>
      <c r="N17" s="15">
        <f t="shared" si="4"/>
        <v>21</v>
      </c>
      <c r="O17" s="61">
        <f t="shared" si="5"/>
        <v>21</v>
      </c>
      <c r="P17" s="33"/>
      <c r="Q17" s="33"/>
      <c r="R17" s="33"/>
      <c r="S17" s="33"/>
      <c r="T17" s="33"/>
      <c r="U17" s="33"/>
      <c r="V17" s="33"/>
      <c r="W17" s="33"/>
      <c r="X17" s="33"/>
      <c r="Y17" s="33"/>
    </row>
    <row r="18" spans="1:25" x14ac:dyDescent="0.25">
      <c r="B18" s="18"/>
      <c r="C18" s="51" t="s">
        <v>17</v>
      </c>
      <c r="D18" s="62"/>
      <c r="E18" s="63"/>
      <c r="F18" s="64"/>
      <c r="G18" s="31">
        <v>6</v>
      </c>
      <c r="H18" s="31">
        <f t="shared" si="0"/>
        <v>6</v>
      </c>
      <c r="I18" s="31">
        <f t="shared" si="1"/>
        <v>6</v>
      </c>
      <c r="J18" s="55">
        <v>14</v>
      </c>
      <c r="K18" s="31">
        <f t="shared" si="2"/>
        <v>14</v>
      </c>
      <c r="L18" s="56">
        <f t="shared" si="3"/>
        <v>14</v>
      </c>
      <c r="M18" s="31">
        <v>22</v>
      </c>
      <c r="N18" s="31">
        <f t="shared" si="4"/>
        <v>22</v>
      </c>
      <c r="O18" s="57">
        <f t="shared" si="5"/>
        <v>22</v>
      </c>
      <c r="P18" s="33"/>
      <c r="Q18" s="33"/>
      <c r="R18" s="33"/>
      <c r="S18" s="33"/>
      <c r="T18" s="33"/>
      <c r="U18" s="33"/>
      <c r="V18" s="33"/>
      <c r="W18" s="33"/>
      <c r="X18" s="33"/>
      <c r="Y18" s="33"/>
    </row>
    <row r="19" spans="1:25" x14ac:dyDescent="0.25">
      <c r="B19" s="18"/>
      <c r="C19" s="58" t="s">
        <v>18</v>
      </c>
      <c r="D19" s="65"/>
      <c r="E19" s="66"/>
      <c r="F19" s="67"/>
      <c r="G19" s="15">
        <v>7</v>
      </c>
      <c r="H19" s="15">
        <f t="shared" si="0"/>
        <v>7</v>
      </c>
      <c r="I19" s="15">
        <f t="shared" si="1"/>
        <v>7</v>
      </c>
      <c r="J19" s="25">
        <v>15</v>
      </c>
      <c r="K19" s="15">
        <f t="shared" si="2"/>
        <v>15</v>
      </c>
      <c r="L19" s="60">
        <f t="shared" si="3"/>
        <v>15</v>
      </c>
      <c r="M19" s="15">
        <v>23</v>
      </c>
      <c r="N19" s="15">
        <f t="shared" si="4"/>
        <v>23</v>
      </c>
      <c r="O19" s="61">
        <f t="shared" si="5"/>
        <v>23</v>
      </c>
      <c r="P19" s="33"/>
      <c r="Q19" s="33"/>
      <c r="R19" s="33"/>
      <c r="S19" s="33"/>
      <c r="T19" s="33"/>
      <c r="U19" s="33"/>
      <c r="V19" s="33"/>
      <c r="W19" s="33"/>
      <c r="X19" s="33"/>
      <c r="Y19" s="33"/>
    </row>
    <row r="20" spans="1:25" ht="15.75" thickBot="1" x14ac:dyDescent="0.3">
      <c r="B20" s="18"/>
      <c r="C20" s="68" t="s">
        <v>19</v>
      </c>
      <c r="D20" s="69"/>
      <c r="E20" s="70"/>
      <c r="F20" s="71"/>
      <c r="G20" s="19">
        <v>8</v>
      </c>
      <c r="H20" s="19">
        <f t="shared" si="0"/>
        <v>8</v>
      </c>
      <c r="I20" s="19">
        <f t="shared" si="1"/>
        <v>8</v>
      </c>
      <c r="J20" s="72">
        <v>16</v>
      </c>
      <c r="K20" s="19">
        <f t="shared" si="2"/>
        <v>16</v>
      </c>
      <c r="L20" s="73">
        <f t="shared" si="3"/>
        <v>16</v>
      </c>
      <c r="M20" s="19">
        <v>24</v>
      </c>
      <c r="N20" s="19">
        <f t="shared" si="4"/>
        <v>24</v>
      </c>
      <c r="O20" s="74">
        <f t="shared" si="5"/>
        <v>24</v>
      </c>
      <c r="P20" s="33"/>
      <c r="Q20" s="33"/>
      <c r="R20" s="33"/>
      <c r="S20" s="33"/>
      <c r="T20" s="33"/>
      <c r="U20" s="33"/>
      <c r="V20" s="33"/>
      <c r="W20" s="33"/>
      <c r="X20" s="33"/>
      <c r="Y20" s="33"/>
    </row>
    <row r="21" spans="1:25" x14ac:dyDescent="0.25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33"/>
      <c r="Q21" s="33"/>
      <c r="R21" s="33"/>
      <c r="S21" s="33"/>
      <c r="T21" s="33"/>
      <c r="U21" s="33"/>
      <c r="V21" s="33"/>
      <c r="W21" s="33"/>
      <c r="X21" s="33"/>
      <c r="Y21" s="33"/>
    </row>
    <row r="22" spans="1:25" x14ac:dyDescent="0.25">
      <c r="A22" s="2" t="s">
        <v>25</v>
      </c>
      <c r="B22" s="39" t="s">
        <v>105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33"/>
      <c r="Q22" s="33"/>
      <c r="R22" s="33"/>
      <c r="S22" s="33"/>
      <c r="T22" s="33"/>
      <c r="U22" s="33"/>
      <c r="V22" s="33"/>
      <c r="W22" s="33"/>
      <c r="X22" s="33"/>
      <c r="Y22" s="33"/>
    </row>
    <row r="23" spans="1:25" x14ac:dyDescent="0.25">
      <c r="A23" s="2"/>
      <c r="B23" s="9" t="s">
        <v>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33"/>
      <c r="Q23" s="33"/>
      <c r="R23" s="33"/>
      <c r="S23" s="33"/>
      <c r="T23" s="33"/>
      <c r="U23" s="33"/>
      <c r="V23" s="33"/>
      <c r="W23" s="33"/>
      <c r="X23" s="33"/>
      <c r="Y23" s="33"/>
    </row>
    <row r="24" spans="1:25" ht="15.75" thickBot="1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8"/>
      <c r="P24" s="33"/>
      <c r="Q24" s="33"/>
      <c r="R24" s="33"/>
      <c r="S24" s="33"/>
      <c r="T24" s="33"/>
      <c r="U24" s="33"/>
      <c r="V24" s="33"/>
      <c r="W24" s="33"/>
      <c r="X24" s="33"/>
      <c r="Y24" s="33"/>
    </row>
    <row r="25" spans="1:25" ht="15.75" thickBot="1" x14ac:dyDescent="0.3">
      <c r="B25" s="18"/>
      <c r="C25" s="18"/>
      <c r="D25" s="216" t="s">
        <v>44</v>
      </c>
      <c r="E25" s="217"/>
      <c r="F25" s="217"/>
      <c r="G25" s="217"/>
      <c r="H25" s="217"/>
      <c r="I25" s="217"/>
      <c r="J25" s="217"/>
      <c r="K25" s="217"/>
      <c r="L25" s="217"/>
      <c r="M25" s="217"/>
      <c r="N25" s="217"/>
      <c r="O25" s="218"/>
      <c r="P25" s="33"/>
      <c r="Q25" s="33"/>
      <c r="R25" s="33"/>
      <c r="S25" s="33"/>
      <c r="T25" s="33"/>
      <c r="U25" s="33"/>
      <c r="V25" s="33"/>
      <c r="W25" s="33"/>
      <c r="X25" s="33"/>
      <c r="Y25" s="33"/>
    </row>
    <row r="26" spans="1:25" ht="15.75" thickBot="1" x14ac:dyDescent="0.3">
      <c r="B26" s="75"/>
      <c r="C26" s="18" t="s">
        <v>155</v>
      </c>
      <c r="D26" s="76">
        <v>1</v>
      </c>
      <c r="E26" s="14">
        <v>2</v>
      </c>
      <c r="F26" s="14">
        <v>3</v>
      </c>
      <c r="G26" s="77">
        <v>4</v>
      </c>
      <c r="H26" s="14">
        <v>5</v>
      </c>
      <c r="I26" s="78">
        <v>6</v>
      </c>
      <c r="J26" s="14">
        <v>7</v>
      </c>
      <c r="K26" s="14">
        <v>8</v>
      </c>
      <c r="L26" s="14">
        <v>9</v>
      </c>
      <c r="M26" s="77">
        <v>10</v>
      </c>
      <c r="N26" s="14">
        <v>11</v>
      </c>
      <c r="O26" s="79">
        <v>12</v>
      </c>
      <c r="P26" s="33"/>
      <c r="Q26" s="33"/>
      <c r="R26" s="33"/>
      <c r="S26" s="33"/>
      <c r="T26" s="33"/>
      <c r="U26" s="33"/>
      <c r="V26" s="33"/>
      <c r="W26" s="33"/>
      <c r="X26" s="33"/>
      <c r="Y26" s="33"/>
    </row>
    <row r="27" spans="1:25" x14ac:dyDescent="0.25">
      <c r="B27" s="18"/>
      <c r="C27" s="18">
        <v>20.2</v>
      </c>
      <c r="D27" s="140">
        <v>5.33E-2</v>
      </c>
      <c r="E27" s="141">
        <v>5.4800000000000001E-2</v>
      </c>
      <c r="F27" s="141">
        <v>5.4600000000000003E-2</v>
      </c>
      <c r="G27" s="142">
        <v>0.219</v>
      </c>
      <c r="H27" s="141">
        <v>0.2046</v>
      </c>
      <c r="I27" s="29">
        <v>0.21</v>
      </c>
      <c r="J27" s="141">
        <v>0.2311</v>
      </c>
      <c r="K27" s="141">
        <v>0.22770000000000001</v>
      </c>
      <c r="L27" s="141">
        <v>0.223</v>
      </c>
      <c r="M27" s="142">
        <v>0.18179999999999999</v>
      </c>
      <c r="N27" s="141">
        <v>0.16919999999999999</v>
      </c>
      <c r="O27" s="23">
        <v>0.17100000000000001</v>
      </c>
      <c r="P27" s="33"/>
      <c r="Q27" s="33"/>
      <c r="R27" s="33"/>
      <c r="S27" s="33"/>
      <c r="T27" s="33"/>
      <c r="U27" s="33"/>
      <c r="V27" s="33"/>
      <c r="W27" s="33"/>
      <c r="X27" s="33"/>
      <c r="Y27" s="33"/>
    </row>
    <row r="28" spans="1:25" x14ac:dyDescent="0.25">
      <c r="B28" s="18"/>
      <c r="C28" s="18"/>
      <c r="D28" s="143">
        <v>0.1225</v>
      </c>
      <c r="E28" s="144">
        <v>0.1231</v>
      </c>
      <c r="F28" s="144">
        <v>0.12609999999999999</v>
      </c>
      <c r="G28" s="145">
        <v>0.24660000000000001</v>
      </c>
      <c r="H28" s="144">
        <v>0.2445</v>
      </c>
      <c r="I28" s="28">
        <v>0.25430000000000003</v>
      </c>
      <c r="J28" s="144">
        <v>0.218</v>
      </c>
      <c r="K28" s="144">
        <v>0.21429999999999999</v>
      </c>
      <c r="L28" s="144">
        <v>0.2104</v>
      </c>
      <c r="M28" s="145">
        <v>0.22070000000000001</v>
      </c>
      <c r="N28" s="144">
        <v>0.23089999999999999</v>
      </c>
      <c r="O28" s="21">
        <v>0.22770000000000001</v>
      </c>
      <c r="P28" s="33"/>
      <c r="Q28" s="33"/>
      <c r="R28" s="33"/>
      <c r="S28" s="33"/>
      <c r="T28" s="33"/>
      <c r="U28" s="33"/>
      <c r="V28" s="33"/>
      <c r="W28" s="33"/>
      <c r="X28" s="33"/>
      <c r="Y28" s="33"/>
    </row>
    <row r="29" spans="1:25" x14ac:dyDescent="0.25">
      <c r="B29" s="18"/>
      <c r="C29" s="18"/>
      <c r="D29" s="146">
        <v>0.17929999999999999</v>
      </c>
      <c r="E29" s="147">
        <v>0.21279999999999999</v>
      </c>
      <c r="F29" s="147">
        <v>0.21790000000000001</v>
      </c>
      <c r="G29" s="148">
        <v>0.23300000000000001</v>
      </c>
      <c r="H29" s="147">
        <v>0.22620000000000001</v>
      </c>
      <c r="I29" s="149">
        <v>0.2412</v>
      </c>
      <c r="J29" s="147">
        <v>0.23419999999999999</v>
      </c>
      <c r="K29" s="147">
        <v>0.21260000000000001</v>
      </c>
      <c r="L29" s="147">
        <v>0.21229999999999999</v>
      </c>
      <c r="M29" s="148">
        <v>0.2016</v>
      </c>
      <c r="N29" s="147">
        <v>0.19239999999999999</v>
      </c>
      <c r="O29" s="150">
        <v>0.1981</v>
      </c>
      <c r="P29" s="33"/>
      <c r="Q29" s="33"/>
      <c r="R29" s="33"/>
      <c r="S29" s="33"/>
      <c r="T29" s="33"/>
      <c r="U29" s="33"/>
      <c r="V29" s="33"/>
      <c r="W29" s="33"/>
      <c r="X29" s="33"/>
      <c r="Y29" s="33"/>
    </row>
    <row r="30" spans="1:25" x14ac:dyDescent="0.25">
      <c r="B30" s="18"/>
      <c r="C30" s="18"/>
      <c r="D30" s="143">
        <v>0.28449999999999998</v>
      </c>
      <c r="E30" s="144">
        <v>0.28549999999999998</v>
      </c>
      <c r="F30" s="144">
        <v>0.29920000000000002</v>
      </c>
      <c r="G30" s="145">
        <v>0.25530000000000003</v>
      </c>
      <c r="H30" s="144">
        <v>0.22919999999999999</v>
      </c>
      <c r="I30" s="28">
        <v>0.25130000000000002</v>
      </c>
      <c r="J30" s="144">
        <v>0.21840000000000001</v>
      </c>
      <c r="K30" s="144">
        <v>0.20100000000000001</v>
      </c>
      <c r="L30" s="144">
        <v>0.2079</v>
      </c>
      <c r="M30" s="145">
        <v>0.2049</v>
      </c>
      <c r="N30" s="144">
        <v>0.2039</v>
      </c>
      <c r="O30" s="21">
        <v>0.2094</v>
      </c>
      <c r="P30" s="33"/>
      <c r="Q30" s="33"/>
      <c r="R30" s="33"/>
      <c r="S30" s="33"/>
      <c r="T30" s="33"/>
      <c r="U30" s="33"/>
      <c r="V30" s="33"/>
      <c r="W30" s="33"/>
      <c r="X30" s="33"/>
      <c r="Y30" s="33"/>
    </row>
    <row r="31" spans="1:25" x14ac:dyDescent="0.25">
      <c r="B31" s="18"/>
      <c r="C31" s="18"/>
      <c r="D31" s="146">
        <v>0.36430000000000001</v>
      </c>
      <c r="E31" s="147">
        <v>0.34839999999999999</v>
      </c>
      <c r="F31" s="147">
        <v>0.36809999999999998</v>
      </c>
      <c r="G31" s="148">
        <v>0.2702</v>
      </c>
      <c r="H31" s="147">
        <v>0.2621</v>
      </c>
      <c r="I31" s="149">
        <v>0.29199999999999998</v>
      </c>
      <c r="J31" s="147">
        <v>0.1951</v>
      </c>
      <c r="K31" s="147">
        <v>0.1847</v>
      </c>
      <c r="L31" s="147">
        <v>0.1847</v>
      </c>
      <c r="M31" s="148">
        <v>0.21809999999999999</v>
      </c>
      <c r="N31" s="147">
        <v>0.21510000000000001</v>
      </c>
      <c r="O31" s="150">
        <v>0.20319999999999999</v>
      </c>
      <c r="P31" s="33"/>
      <c r="Q31" s="33"/>
      <c r="R31" s="33"/>
      <c r="S31" s="33"/>
      <c r="T31" s="33"/>
      <c r="U31" s="33"/>
      <c r="V31" s="33"/>
      <c r="W31" s="33"/>
      <c r="X31" s="33"/>
      <c r="Y31" s="33"/>
    </row>
    <row r="32" spans="1:25" x14ac:dyDescent="0.25">
      <c r="A32" s="2"/>
      <c r="B32" s="18"/>
      <c r="C32" s="18"/>
      <c r="D32" s="143">
        <v>5.5899999999999998E-2</v>
      </c>
      <c r="E32" s="144">
        <v>5.5E-2</v>
      </c>
      <c r="F32" s="144">
        <v>5.5800000000000002E-2</v>
      </c>
      <c r="G32" s="145">
        <v>0.21659999999999999</v>
      </c>
      <c r="H32" s="144">
        <v>0.21099999999999999</v>
      </c>
      <c r="I32" s="28">
        <v>0.21590000000000001</v>
      </c>
      <c r="J32" s="144">
        <v>0.1951</v>
      </c>
      <c r="K32" s="144">
        <v>0.18729999999999999</v>
      </c>
      <c r="L32" s="144">
        <v>0.19900000000000001</v>
      </c>
      <c r="M32" s="145">
        <v>0.18310000000000001</v>
      </c>
      <c r="N32" s="144">
        <v>0.18529999999999999</v>
      </c>
      <c r="O32" s="21">
        <v>0.18379999999999999</v>
      </c>
      <c r="P32" s="33"/>
      <c r="Q32" s="33"/>
      <c r="R32" s="33"/>
      <c r="S32" s="33"/>
      <c r="T32" s="33"/>
      <c r="U32" s="33"/>
      <c r="V32" s="33"/>
      <c r="W32" s="33"/>
      <c r="X32" s="33"/>
      <c r="Y32" s="33"/>
    </row>
    <row r="33" spans="1:25" x14ac:dyDescent="0.25">
      <c r="A33" s="89"/>
      <c r="B33" s="18"/>
      <c r="C33" s="18"/>
      <c r="D33" s="146">
        <v>5.4800000000000001E-2</v>
      </c>
      <c r="E33" s="147">
        <v>5.4899999999999997E-2</v>
      </c>
      <c r="F33" s="147">
        <v>5.3699999999999998E-2</v>
      </c>
      <c r="G33" s="148">
        <v>0.192</v>
      </c>
      <c r="H33" s="147">
        <v>0.189</v>
      </c>
      <c r="I33" s="149">
        <v>0.18440000000000001</v>
      </c>
      <c r="J33" s="147">
        <v>0.25469999999999998</v>
      </c>
      <c r="K33" s="147">
        <v>0.22620000000000001</v>
      </c>
      <c r="L33" s="147">
        <v>0.2283</v>
      </c>
      <c r="M33" s="148">
        <v>0.18870000000000001</v>
      </c>
      <c r="N33" s="147">
        <v>0.18210000000000001</v>
      </c>
      <c r="O33" s="150">
        <v>0.18579999999999999</v>
      </c>
      <c r="P33" s="33"/>
      <c r="Q33" s="33"/>
      <c r="R33" s="33"/>
      <c r="S33" s="33"/>
      <c r="T33" s="33"/>
      <c r="U33" s="33"/>
      <c r="V33" s="33"/>
      <c r="W33" s="33"/>
      <c r="X33" s="33"/>
      <c r="Y33" s="33"/>
    </row>
    <row r="34" spans="1:25" ht="15.75" thickBot="1" x14ac:dyDescent="0.3">
      <c r="A34" s="89"/>
      <c r="B34" s="18"/>
      <c r="C34" s="18"/>
      <c r="D34" s="151">
        <v>5.5E-2</v>
      </c>
      <c r="E34" s="152">
        <v>5.4199999999999998E-2</v>
      </c>
      <c r="F34" s="152">
        <v>5.4199999999999998E-2</v>
      </c>
      <c r="G34" s="153">
        <v>0.30070000000000002</v>
      </c>
      <c r="H34" s="152">
        <v>0.2888</v>
      </c>
      <c r="I34" s="154">
        <v>0.30130000000000001</v>
      </c>
      <c r="J34" s="152">
        <v>0.21629999999999999</v>
      </c>
      <c r="K34" s="152">
        <v>0.21190000000000001</v>
      </c>
      <c r="L34" s="152">
        <v>0.21260000000000001</v>
      </c>
      <c r="M34" s="153">
        <v>0.23200000000000001</v>
      </c>
      <c r="N34" s="152">
        <v>0.21920000000000001</v>
      </c>
      <c r="O34" s="155">
        <v>0.2225</v>
      </c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 spans="1:25" x14ac:dyDescent="0.2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 spans="1:25" x14ac:dyDescent="0.25">
      <c r="A36" s="2" t="s">
        <v>27</v>
      </c>
      <c r="B36" s="223" t="s">
        <v>40</v>
      </c>
      <c r="C36" s="223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23"/>
    </row>
    <row r="37" spans="1:25" x14ac:dyDescent="0.25">
      <c r="A37" s="2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</row>
    <row r="38" spans="1:25" x14ac:dyDescent="0.25">
      <c r="A38" s="36"/>
      <c r="B38" s="97"/>
      <c r="C38" s="220" t="s">
        <v>28</v>
      </c>
      <c r="D38" s="221"/>
      <c r="E38" s="222"/>
      <c r="F38" s="220" t="s">
        <v>29</v>
      </c>
      <c r="G38" s="221"/>
      <c r="H38" s="222"/>
      <c r="I38" s="220" t="s">
        <v>30</v>
      </c>
      <c r="J38" s="221"/>
      <c r="K38" s="222"/>
      <c r="L38" s="220" t="s">
        <v>31</v>
      </c>
      <c r="M38" s="221"/>
      <c r="N38" s="222"/>
    </row>
    <row r="39" spans="1:25" x14ac:dyDescent="0.25">
      <c r="A39" s="36"/>
      <c r="B39" s="97"/>
      <c r="C39" s="114" t="s">
        <v>3</v>
      </c>
      <c r="D39" s="115" t="s">
        <v>4</v>
      </c>
      <c r="E39" s="116" t="s">
        <v>7</v>
      </c>
      <c r="F39" s="117" t="s">
        <v>20</v>
      </c>
      <c r="G39" s="118" t="s">
        <v>4</v>
      </c>
      <c r="H39" s="116" t="s">
        <v>7</v>
      </c>
      <c r="I39" s="117" t="s">
        <v>20</v>
      </c>
      <c r="J39" s="118" t="s">
        <v>4</v>
      </c>
      <c r="K39" s="116" t="s">
        <v>7</v>
      </c>
      <c r="L39" s="117" t="s">
        <v>20</v>
      </c>
      <c r="M39" s="118" t="s">
        <v>4</v>
      </c>
      <c r="N39" s="116" t="s">
        <v>7</v>
      </c>
    </row>
    <row r="40" spans="1:25" x14ac:dyDescent="0.25">
      <c r="A40" s="36"/>
      <c r="B40" s="16"/>
      <c r="C40" s="119">
        <v>0</v>
      </c>
      <c r="D40" s="136">
        <f>AVERAGE(D27:F27)</f>
        <v>5.4233333333333335E-2</v>
      </c>
      <c r="E40" s="137">
        <f>STDEV(D27:F27)</f>
        <v>8.1445278152470879E-4</v>
      </c>
      <c r="F40" s="122">
        <f t="shared" ref="F40:F47" si="6">G13</f>
        <v>1</v>
      </c>
      <c r="G40" s="136">
        <f t="shared" ref="G40:G47" si="7">AVERAGE(G27:I27)</f>
        <v>0.21119999999999997</v>
      </c>
      <c r="H40" s="137">
        <f t="shared" ref="H40:H47" si="8">STDEV(G27:I27)</f>
        <v>7.2746133917892834E-3</v>
      </c>
      <c r="I40" s="122">
        <f t="shared" ref="I40:I47" si="9">J13</f>
        <v>9</v>
      </c>
      <c r="J40" s="136">
        <f t="shared" ref="J40:J47" si="10">AVERAGE(J27:L27)</f>
        <v>0.22726666666666664</v>
      </c>
      <c r="K40" s="137">
        <f t="shared" ref="K40:K47" si="11">STDEV(J27:L27)</f>
        <v>4.067349669420287E-3</v>
      </c>
      <c r="L40" s="122">
        <f t="shared" ref="L40:L47" si="12">M13</f>
        <v>17</v>
      </c>
      <c r="M40" s="136">
        <f t="shared" ref="M40:M47" si="13">AVERAGE(M27:O27)</f>
        <v>0.17400000000000002</v>
      </c>
      <c r="N40" s="137">
        <f t="shared" ref="N40:N47" si="14">STDEV(M27:O27)</f>
        <v>6.8146900149603229E-3</v>
      </c>
    </row>
    <row r="41" spans="1:25" x14ac:dyDescent="0.25">
      <c r="A41" s="36"/>
      <c r="B41" s="16"/>
      <c r="C41" s="119">
        <v>75</v>
      </c>
      <c r="D41" s="136">
        <f>AVERAGE(D28:F28)</f>
        <v>0.1239</v>
      </c>
      <c r="E41" s="137">
        <f>STDEV(D28:F28)</f>
        <v>1.9287301521985858E-3</v>
      </c>
      <c r="F41" s="122">
        <f t="shared" si="6"/>
        <v>2</v>
      </c>
      <c r="G41" s="136">
        <f t="shared" si="7"/>
        <v>0.2484666666666667</v>
      </c>
      <c r="H41" s="137">
        <f t="shared" si="8"/>
        <v>5.1597803570824097E-3</v>
      </c>
      <c r="I41" s="122">
        <f t="shared" si="9"/>
        <v>10</v>
      </c>
      <c r="J41" s="136">
        <f t="shared" si="10"/>
        <v>0.21423333333333336</v>
      </c>
      <c r="K41" s="137">
        <f t="shared" si="11"/>
        <v>3.800438571182715E-3</v>
      </c>
      <c r="L41" s="122">
        <f t="shared" si="12"/>
        <v>18</v>
      </c>
      <c r="M41" s="136">
        <f t="shared" si="13"/>
        <v>0.22643333333333335</v>
      </c>
      <c r="N41" s="137">
        <f t="shared" si="14"/>
        <v>5.216640042530564E-3</v>
      </c>
    </row>
    <row r="42" spans="1:25" x14ac:dyDescent="0.25">
      <c r="A42" s="36"/>
      <c r="B42" s="16"/>
      <c r="C42" s="119">
        <v>150</v>
      </c>
      <c r="D42" s="136">
        <f>AVERAGE(D29:F29)</f>
        <v>0.20333333333333334</v>
      </c>
      <c r="E42" s="137">
        <f>STDEV(D29:F29)</f>
        <v>2.0969104256818735E-2</v>
      </c>
      <c r="F42" s="122">
        <f t="shared" si="6"/>
        <v>3</v>
      </c>
      <c r="G42" s="136">
        <f t="shared" si="7"/>
        <v>0.23346666666666668</v>
      </c>
      <c r="H42" s="137">
        <f t="shared" si="8"/>
        <v>7.5108809958175492E-3</v>
      </c>
      <c r="I42" s="122">
        <f t="shared" si="9"/>
        <v>11</v>
      </c>
      <c r="J42" s="136">
        <f t="shared" si="10"/>
        <v>0.21970000000000001</v>
      </c>
      <c r="K42" s="137">
        <f t="shared" si="11"/>
        <v>1.2558264211267411E-2</v>
      </c>
      <c r="L42" s="122">
        <f t="shared" si="12"/>
        <v>19</v>
      </c>
      <c r="M42" s="136">
        <f t="shared" si="13"/>
        <v>0.19736666666666669</v>
      </c>
      <c r="N42" s="137">
        <f t="shared" si="14"/>
        <v>4.6436336347017515E-3</v>
      </c>
    </row>
    <row r="43" spans="1:25" x14ac:dyDescent="0.25">
      <c r="A43" s="36"/>
      <c r="B43" s="16"/>
      <c r="C43" s="119">
        <v>225</v>
      </c>
      <c r="D43" s="136">
        <f>AVERAGE(D30:F30)</f>
        <v>0.28973333333333334</v>
      </c>
      <c r="E43" s="137">
        <f>STDEV(D30:F30)</f>
        <v>8.21360659718578E-3</v>
      </c>
      <c r="F43" s="122">
        <f t="shared" si="6"/>
        <v>4</v>
      </c>
      <c r="G43" s="136">
        <f t="shared" si="7"/>
        <v>0.24526666666666666</v>
      </c>
      <c r="H43" s="137">
        <f t="shared" si="8"/>
        <v>1.4057145276809725E-2</v>
      </c>
      <c r="I43" s="122">
        <f t="shared" si="9"/>
        <v>12</v>
      </c>
      <c r="J43" s="136">
        <f t="shared" si="10"/>
        <v>0.20909999999999998</v>
      </c>
      <c r="K43" s="137">
        <f t="shared" si="11"/>
        <v>8.7618491199061409E-3</v>
      </c>
      <c r="L43" s="122">
        <f t="shared" si="12"/>
        <v>20</v>
      </c>
      <c r="M43" s="136">
        <f t="shared" si="13"/>
        <v>0.20606666666666665</v>
      </c>
      <c r="N43" s="137">
        <f t="shared" si="14"/>
        <v>2.92973263854116E-3</v>
      </c>
    </row>
    <row r="44" spans="1:25" x14ac:dyDescent="0.25">
      <c r="A44" s="36"/>
      <c r="B44" s="16"/>
      <c r="C44" s="119">
        <v>300</v>
      </c>
      <c r="D44" s="136">
        <f>AVERAGE(D31:F31)</f>
        <v>0.36026666666666668</v>
      </c>
      <c r="E44" s="137">
        <f>STDEV(D31:F31)</f>
        <v>1.045099676266974E-2</v>
      </c>
      <c r="F44" s="122">
        <f t="shared" si="6"/>
        <v>5</v>
      </c>
      <c r="G44" s="136">
        <f t="shared" si="7"/>
        <v>0.27476666666666666</v>
      </c>
      <c r="H44" s="137">
        <f t="shared" si="8"/>
        <v>1.5464259870208242E-2</v>
      </c>
      <c r="I44" s="122">
        <f t="shared" si="9"/>
        <v>13</v>
      </c>
      <c r="J44" s="136">
        <f t="shared" si="10"/>
        <v>0.18816666666666668</v>
      </c>
      <c r="K44" s="137">
        <f t="shared" si="11"/>
        <v>6.0044427995721034E-3</v>
      </c>
      <c r="L44" s="122">
        <f t="shared" si="12"/>
        <v>21</v>
      </c>
      <c r="M44" s="136">
        <f t="shared" si="13"/>
        <v>0.21213333333333337</v>
      </c>
      <c r="N44" s="137">
        <f t="shared" si="14"/>
        <v>7.8805668154856342E-3</v>
      </c>
    </row>
    <row r="45" spans="1:25" x14ac:dyDescent="0.25">
      <c r="A45" s="36"/>
      <c r="B45" s="16"/>
      <c r="C45" s="123"/>
      <c r="D45" s="120"/>
      <c r="E45" s="121"/>
      <c r="F45" s="122">
        <f t="shared" si="6"/>
        <v>6</v>
      </c>
      <c r="G45" s="136">
        <f t="shared" si="7"/>
        <v>0.2145</v>
      </c>
      <c r="H45" s="137">
        <f t="shared" si="8"/>
        <v>3.0512292604784729E-3</v>
      </c>
      <c r="I45" s="122">
        <f t="shared" si="9"/>
        <v>14</v>
      </c>
      <c r="J45" s="136">
        <f t="shared" si="10"/>
        <v>0.19379999999999997</v>
      </c>
      <c r="K45" s="137">
        <f t="shared" si="11"/>
        <v>5.9573484034425991E-3</v>
      </c>
      <c r="L45" s="122">
        <f t="shared" si="12"/>
        <v>22</v>
      </c>
      <c r="M45" s="136">
        <f t="shared" si="13"/>
        <v>0.18406666666666668</v>
      </c>
      <c r="N45" s="137">
        <f t="shared" si="14"/>
        <v>1.1239810200058158E-3</v>
      </c>
    </row>
    <row r="46" spans="1:25" x14ac:dyDescent="0.25">
      <c r="A46" s="36"/>
      <c r="B46" s="16"/>
      <c r="C46" s="123"/>
      <c r="D46" s="120"/>
      <c r="E46" s="121"/>
      <c r="F46" s="122">
        <f t="shared" si="6"/>
        <v>7</v>
      </c>
      <c r="G46" s="136">
        <f t="shared" si="7"/>
        <v>0.18846666666666667</v>
      </c>
      <c r="H46" s="137">
        <f t="shared" si="8"/>
        <v>3.8279672586548222E-3</v>
      </c>
      <c r="I46" s="122">
        <f t="shared" si="9"/>
        <v>15</v>
      </c>
      <c r="J46" s="136">
        <f t="shared" si="10"/>
        <v>0.23640000000000003</v>
      </c>
      <c r="K46" s="137">
        <f t="shared" si="11"/>
        <v>1.588300979033884E-2</v>
      </c>
      <c r="L46" s="122">
        <f t="shared" si="12"/>
        <v>23</v>
      </c>
      <c r="M46" s="136">
        <f t="shared" si="13"/>
        <v>0.18553333333333333</v>
      </c>
      <c r="N46" s="137">
        <f t="shared" si="14"/>
        <v>3.3080709383768226E-3</v>
      </c>
    </row>
    <row r="47" spans="1:25" x14ac:dyDescent="0.25">
      <c r="A47" s="36"/>
      <c r="B47" s="16"/>
      <c r="C47" s="124"/>
      <c r="D47" s="125"/>
      <c r="E47" s="126"/>
      <c r="F47" s="127">
        <f t="shared" si="6"/>
        <v>8</v>
      </c>
      <c r="G47" s="138">
        <f t="shared" si="7"/>
        <v>0.29693333333333333</v>
      </c>
      <c r="H47" s="139">
        <f t="shared" si="8"/>
        <v>7.0500591014071266E-3</v>
      </c>
      <c r="I47" s="127">
        <f t="shared" si="9"/>
        <v>16</v>
      </c>
      <c r="J47" s="138">
        <f t="shared" si="10"/>
        <v>0.21360000000000001</v>
      </c>
      <c r="K47" s="139">
        <f t="shared" si="11"/>
        <v>2.3643180835073692E-3</v>
      </c>
      <c r="L47" s="127">
        <f t="shared" si="12"/>
        <v>24</v>
      </c>
      <c r="M47" s="138">
        <f t="shared" si="13"/>
        <v>0.22456666666666669</v>
      </c>
      <c r="N47" s="139">
        <f t="shared" si="14"/>
        <v>6.6455498894623741E-3</v>
      </c>
    </row>
    <row r="48" spans="1:25" x14ac:dyDescent="0.25">
      <c r="A48" s="39"/>
      <c r="B48" s="1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48"/>
      <c r="N48" s="48"/>
    </row>
    <row r="49" spans="1:18" x14ac:dyDescent="0.25">
      <c r="A49" s="2" t="s">
        <v>32</v>
      </c>
      <c r="B49" s="223" t="s">
        <v>58</v>
      </c>
      <c r="C49" s="223"/>
      <c r="D49" s="223"/>
      <c r="E49" s="223"/>
      <c r="F49" s="223"/>
      <c r="G49" s="223"/>
      <c r="H49" s="223"/>
      <c r="I49" s="223"/>
      <c r="J49" s="223"/>
      <c r="K49" s="223"/>
      <c r="L49" s="223"/>
      <c r="M49" s="223"/>
      <c r="N49" s="223"/>
    </row>
    <row r="50" spans="1:18" x14ac:dyDescent="0.25">
      <c r="A50" s="2"/>
      <c r="B50" s="10" t="s">
        <v>128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</row>
    <row r="51" spans="1:18" x14ac:dyDescent="0.25">
      <c r="B51" s="97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36"/>
    </row>
    <row r="52" spans="1:18" x14ac:dyDescent="0.25">
      <c r="B52" s="16"/>
      <c r="C52" s="157" t="s">
        <v>1</v>
      </c>
      <c r="D52" s="158" t="s">
        <v>129</v>
      </c>
      <c r="E52" s="159"/>
      <c r="F52" s="157" t="s">
        <v>20</v>
      </c>
      <c r="G52" s="158" t="s">
        <v>129</v>
      </c>
      <c r="H52" s="159"/>
      <c r="I52" s="157" t="s">
        <v>20</v>
      </c>
      <c r="J52" s="158" t="s">
        <v>129</v>
      </c>
      <c r="K52" s="159"/>
      <c r="L52" s="157" t="s">
        <v>20</v>
      </c>
      <c r="M52" s="158" t="s">
        <v>129</v>
      </c>
      <c r="N52" s="159"/>
      <c r="O52" s="36"/>
    </row>
    <row r="53" spans="1:18" x14ac:dyDescent="0.25">
      <c r="B53" s="16"/>
      <c r="C53" s="119">
        <v>0</v>
      </c>
      <c r="D53" s="136">
        <f>(D40-$D$40)</f>
        <v>0</v>
      </c>
      <c r="E53" s="129"/>
      <c r="F53" s="122">
        <f>F40</f>
        <v>1</v>
      </c>
      <c r="G53" s="163">
        <f t="shared" ref="G53:G60" si="15">(G40-$D$40)</f>
        <v>0.15696666666666664</v>
      </c>
      <c r="H53" s="129"/>
      <c r="I53" s="122">
        <f>I40</f>
        <v>9</v>
      </c>
      <c r="J53" s="163">
        <f t="shared" ref="J53:J60" si="16">(J40-$D$40)</f>
        <v>0.17303333333333332</v>
      </c>
      <c r="K53" s="129"/>
      <c r="L53" s="122">
        <f>L40</f>
        <v>17</v>
      </c>
      <c r="M53" s="163">
        <f t="shared" ref="M53:M60" si="17">(M40-$D$40)</f>
        <v>0.11976666666666669</v>
      </c>
      <c r="N53" s="129"/>
      <c r="O53" s="36"/>
      <c r="P53" s="36"/>
      <c r="Q53" s="36"/>
    </row>
    <row r="54" spans="1:18" x14ac:dyDescent="0.25">
      <c r="B54" s="16"/>
      <c r="C54" s="119">
        <v>75</v>
      </c>
      <c r="D54" s="136">
        <f>(D41-$D$40)</f>
        <v>6.9666666666666655E-2</v>
      </c>
      <c r="E54" s="129"/>
      <c r="F54" s="122">
        <f t="shared" ref="F54:F60" si="18">F41</f>
        <v>2</v>
      </c>
      <c r="G54" s="136">
        <f t="shared" si="15"/>
        <v>0.19423333333333337</v>
      </c>
      <c r="H54" s="129"/>
      <c r="I54" s="122">
        <f t="shared" ref="I54:I60" si="19">I41</f>
        <v>10</v>
      </c>
      <c r="J54" s="136">
        <f t="shared" si="16"/>
        <v>0.16000000000000003</v>
      </c>
      <c r="K54" s="129"/>
      <c r="L54" s="122">
        <f t="shared" ref="L54:L60" si="20">L41</f>
        <v>18</v>
      </c>
      <c r="M54" s="136">
        <f t="shared" si="17"/>
        <v>0.17220000000000002</v>
      </c>
      <c r="N54" s="129"/>
      <c r="O54" s="36"/>
      <c r="P54" s="36"/>
      <c r="Q54" s="36"/>
    </row>
    <row r="55" spans="1:18" x14ac:dyDescent="0.25">
      <c r="B55" s="16"/>
      <c r="C55" s="119">
        <v>150</v>
      </c>
      <c r="D55" s="136">
        <f>(D42-$D$40)</f>
        <v>0.14910000000000001</v>
      </c>
      <c r="E55" s="129"/>
      <c r="F55" s="122">
        <f t="shared" si="18"/>
        <v>3</v>
      </c>
      <c r="G55" s="136">
        <f t="shared" si="15"/>
        <v>0.17923333333333336</v>
      </c>
      <c r="H55" s="129"/>
      <c r="I55" s="122">
        <f t="shared" si="19"/>
        <v>11</v>
      </c>
      <c r="J55" s="136">
        <f t="shared" si="16"/>
        <v>0.16546666666666668</v>
      </c>
      <c r="K55" s="129"/>
      <c r="L55" s="122">
        <f t="shared" si="20"/>
        <v>19</v>
      </c>
      <c r="M55" s="136">
        <f t="shared" si="17"/>
        <v>0.14313333333333336</v>
      </c>
      <c r="N55" s="129"/>
      <c r="O55" s="36"/>
      <c r="P55" s="36"/>
      <c r="Q55" s="36"/>
    </row>
    <row r="56" spans="1:18" x14ac:dyDescent="0.25">
      <c r="B56" s="16"/>
      <c r="C56" s="119">
        <v>225</v>
      </c>
      <c r="D56" s="136">
        <f>(D43-$D$40)</f>
        <v>0.23550000000000001</v>
      </c>
      <c r="E56" s="129"/>
      <c r="F56" s="122">
        <f t="shared" si="18"/>
        <v>4</v>
      </c>
      <c r="G56" s="136">
        <f t="shared" si="15"/>
        <v>0.19103333333333333</v>
      </c>
      <c r="H56" s="129"/>
      <c r="I56" s="122">
        <f t="shared" si="19"/>
        <v>12</v>
      </c>
      <c r="J56" s="136">
        <f t="shared" si="16"/>
        <v>0.15486666666666665</v>
      </c>
      <c r="K56" s="129"/>
      <c r="L56" s="122">
        <f t="shared" si="20"/>
        <v>20</v>
      </c>
      <c r="M56" s="136">
        <f t="shared" si="17"/>
        <v>0.15183333333333332</v>
      </c>
      <c r="N56" s="129"/>
      <c r="O56" s="36"/>
      <c r="P56" s="36"/>
      <c r="Q56" s="36"/>
    </row>
    <row r="57" spans="1:18" x14ac:dyDescent="0.25">
      <c r="A57" s="6"/>
      <c r="B57" s="16"/>
      <c r="C57" s="119">
        <v>300</v>
      </c>
      <c r="D57" s="136">
        <f>(D44-$D$40)</f>
        <v>0.30603333333333332</v>
      </c>
      <c r="E57" s="129"/>
      <c r="F57" s="122">
        <f t="shared" si="18"/>
        <v>5</v>
      </c>
      <c r="G57" s="136">
        <f t="shared" si="15"/>
        <v>0.22053333333333333</v>
      </c>
      <c r="H57" s="129"/>
      <c r="I57" s="122">
        <f t="shared" si="19"/>
        <v>13</v>
      </c>
      <c r="J57" s="136">
        <f t="shared" si="16"/>
        <v>0.13393333333333335</v>
      </c>
      <c r="K57" s="129"/>
      <c r="L57" s="122">
        <f t="shared" si="20"/>
        <v>21</v>
      </c>
      <c r="M57" s="136">
        <f t="shared" si="17"/>
        <v>0.15790000000000004</v>
      </c>
      <c r="N57" s="129"/>
      <c r="O57" s="36"/>
      <c r="P57" s="36"/>
      <c r="Q57" s="36"/>
    </row>
    <row r="58" spans="1:18" x14ac:dyDescent="0.25">
      <c r="A58" s="6"/>
      <c r="B58" s="16"/>
      <c r="C58" s="123"/>
      <c r="D58" s="128"/>
      <c r="E58" s="129"/>
      <c r="F58" s="122">
        <f t="shared" si="18"/>
        <v>6</v>
      </c>
      <c r="G58" s="136">
        <f t="shared" si="15"/>
        <v>0.16026666666666667</v>
      </c>
      <c r="H58" s="129"/>
      <c r="I58" s="122">
        <f t="shared" si="19"/>
        <v>14</v>
      </c>
      <c r="J58" s="136">
        <f t="shared" si="16"/>
        <v>0.13956666666666664</v>
      </c>
      <c r="K58" s="129"/>
      <c r="L58" s="122">
        <f t="shared" si="20"/>
        <v>22</v>
      </c>
      <c r="M58" s="136">
        <f t="shared" si="17"/>
        <v>0.12983333333333336</v>
      </c>
      <c r="N58" s="129"/>
      <c r="O58" s="36"/>
    </row>
    <row r="59" spans="1:18" x14ac:dyDescent="0.25">
      <c r="A59" s="6"/>
      <c r="B59" s="16"/>
      <c r="C59" s="123"/>
      <c r="D59" s="128"/>
      <c r="E59" s="129"/>
      <c r="F59" s="122">
        <f t="shared" si="18"/>
        <v>7</v>
      </c>
      <c r="G59" s="136">
        <f t="shared" si="15"/>
        <v>0.13423333333333334</v>
      </c>
      <c r="H59" s="129"/>
      <c r="I59" s="122">
        <f t="shared" si="19"/>
        <v>15</v>
      </c>
      <c r="J59" s="136">
        <f t="shared" si="16"/>
        <v>0.1821666666666667</v>
      </c>
      <c r="K59" s="129"/>
      <c r="L59" s="122">
        <f t="shared" si="20"/>
        <v>23</v>
      </c>
      <c r="M59" s="136">
        <f t="shared" si="17"/>
        <v>0.1313</v>
      </c>
      <c r="N59" s="129"/>
      <c r="O59" s="36"/>
    </row>
    <row r="60" spans="1:18" x14ac:dyDescent="0.25">
      <c r="A60" s="6"/>
      <c r="B60" s="16"/>
      <c r="C60" s="124"/>
      <c r="D60" s="130"/>
      <c r="E60" s="131"/>
      <c r="F60" s="127">
        <f t="shared" si="18"/>
        <v>8</v>
      </c>
      <c r="G60" s="138">
        <f t="shared" si="15"/>
        <v>0.2427</v>
      </c>
      <c r="H60" s="131"/>
      <c r="I60" s="127">
        <f t="shared" si="19"/>
        <v>16</v>
      </c>
      <c r="J60" s="138">
        <f t="shared" si="16"/>
        <v>0.15936666666666668</v>
      </c>
      <c r="K60" s="131"/>
      <c r="L60" s="127">
        <f t="shared" si="20"/>
        <v>24</v>
      </c>
      <c r="M60" s="138">
        <f t="shared" si="17"/>
        <v>0.17033333333333336</v>
      </c>
      <c r="N60" s="131"/>
      <c r="O60" s="36"/>
    </row>
    <row r="61" spans="1:18" x14ac:dyDescent="0.25">
      <c r="A61" s="94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</row>
    <row r="62" spans="1:18" x14ac:dyDescent="0.25">
      <c r="A62" s="95" t="s">
        <v>49</v>
      </c>
      <c r="B62" s="223" t="s">
        <v>41</v>
      </c>
      <c r="C62" s="223"/>
      <c r="D62" s="223"/>
      <c r="E62" s="223"/>
      <c r="F62" s="223"/>
      <c r="G62" s="223"/>
      <c r="H62" s="223"/>
      <c r="I62" s="223"/>
      <c r="J62" s="223"/>
      <c r="K62" s="223"/>
      <c r="L62" s="223"/>
      <c r="M62" s="223"/>
      <c r="N62" s="223"/>
      <c r="R62" s="89"/>
    </row>
    <row r="63" spans="1:18" x14ac:dyDescent="0.25">
      <c r="A63" s="94"/>
      <c r="B63" s="39"/>
      <c r="C63" s="18"/>
      <c r="D63" s="18"/>
      <c r="E63" s="18"/>
      <c r="F63" s="18"/>
      <c r="G63" s="18"/>
      <c r="H63" s="18"/>
      <c r="I63" s="16"/>
      <c r="J63" s="18"/>
      <c r="K63" s="18"/>
      <c r="L63" s="18"/>
      <c r="M63" s="18"/>
      <c r="N63" s="18"/>
      <c r="R63" s="89"/>
    </row>
    <row r="64" spans="1:18" x14ac:dyDescent="0.25">
      <c r="A64" s="94"/>
      <c r="B64" s="24"/>
      <c r="C64" s="27"/>
      <c r="D64" s="27"/>
      <c r="E64" s="27"/>
      <c r="F64" s="27"/>
      <c r="G64" s="27"/>
      <c r="H64" s="27"/>
      <c r="I64" s="96"/>
      <c r="J64" s="18"/>
      <c r="K64" s="18"/>
      <c r="L64" s="18"/>
      <c r="M64" s="18"/>
      <c r="N64" s="18"/>
      <c r="R64" s="89"/>
    </row>
    <row r="65" spans="1:32" x14ac:dyDescent="0.25">
      <c r="A65" s="94"/>
      <c r="B65" s="96"/>
      <c r="F65" s="16"/>
      <c r="G65" s="16"/>
      <c r="H65" s="16"/>
      <c r="I65" s="96"/>
      <c r="J65" s="39" t="s">
        <v>65</v>
      </c>
      <c r="K65" s="39" t="s">
        <v>66</v>
      </c>
      <c r="L65" s="97"/>
      <c r="M65" s="16"/>
      <c r="N65" s="18"/>
      <c r="R65" s="89"/>
    </row>
    <row r="66" spans="1:32" ht="15.75" thickBot="1" x14ac:dyDescent="0.3">
      <c r="A66" s="94"/>
      <c r="B66" s="96"/>
      <c r="F66" s="16"/>
      <c r="G66" s="16"/>
      <c r="H66" s="16"/>
      <c r="I66" s="96"/>
      <c r="J66" s="18"/>
      <c r="K66" s="18"/>
      <c r="L66" s="39"/>
      <c r="M66" s="16"/>
      <c r="N66" s="18"/>
      <c r="R66" s="89"/>
    </row>
    <row r="67" spans="1:32" ht="15.75" thickBot="1" x14ac:dyDescent="0.3">
      <c r="A67" s="94"/>
      <c r="B67" s="96"/>
      <c r="F67" s="16"/>
      <c r="G67" s="36"/>
      <c r="H67" s="36"/>
      <c r="I67" s="98"/>
      <c r="J67" s="16"/>
      <c r="K67" s="39" t="s">
        <v>63</v>
      </c>
      <c r="L67" s="99">
        <v>1E-3</v>
      </c>
      <c r="M67" s="18"/>
      <c r="N67" s="18"/>
      <c r="R67" s="89"/>
    </row>
    <row r="68" spans="1:32" ht="15.75" thickBot="1" x14ac:dyDescent="0.3">
      <c r="A68" s="94"/>
      <c r="B68" s="96"/>
      <c r="F68" s="16"/>
      <c r="G68" s="36"/>
      <c r="H68" s="36"/>
      <c r="I68" s="98"/>
      <c r="J68" s="16"/>
      <c r="K68" s="39" t="s">
        <v>64</v>
      </c>
      <c r="L68" s="156">
        <v>-3.5000000000000001E-3</v>
      </c>
      <c r="M68" s="18"/>
      <c r="N68" s="18"/>
      <c r="R68" s="89"/>
    </row>
    <row r="69" spans="1:32" x14ac:dyDescent="0.25">
      <c r="A69" s="94"/>
      <c r="B69" s="96"/>
      <c r="C69" s="16"/>
      <c r="D69" s="16"/>
      <c r="E69" s="16"/>
      <c r="F69" s="100"/>
      <c r="G69" s="36"/>
      <c r="H69" s="36"/>
      <c r="I69" s="98"/>
      <c r="J69" s="16"/>
      <c r="M69" s="18"/>
      <c r="N69" s="18"/>
      <c r="R69" s="89"/>
    </row>
    <row r="70" spans="1:32" x14ac:dyDescent="0.25">
      <c r="A70" s="94"/>
      <c r="B70" s="96"/>
      <c r="C70" s="16"/>
      <c r="D70" s="100"/>
      <c r="E70" s="16" t="s">
        <v>36</v>
      </c>
      <c r="F70" s="101"/>
      <c r="G70" s="16"/>
      <c r="H70" s="16"/>
      <c r="I70" s="96"/>
      <c r="J70" s="97" t="s">
        <v>124</v>
      </c>
      <c r="K70" s="2" t="s">
        <v>111</v>
      </c>
      <c r="L70" s="18"/>
      <c r="M70" s="18"/>
      <c r="N70" s="18"/>
      <c r="R70" s="89"/>
    </row>
    <row r="71" spans="1:32" x14ac:dyDescent="0.25">
      <c r="A71" s="94"/>
      <c r="B71" s="96"/>
      <c r="C71" s="16"/>
      <c r="D71" s="100"/>
      <c r="E71" s="16"/>
      <c r="F71" s="101"/>
      <c r="G71" s="16"/>
      <c r="H71" s="16"/>
      <c r="I71" s="96"/>
      <c r="K71" s="97" t="s">
        <v>109</v>
      </c>
      <c r="L71" s="18"/>
      <c r="M71" s="18"/>
      <c r="N71" s="18"/>
      <c r="R71" s="89"/>
    </row>
    <row r="72" spans="1:32" x14ac:dyDescent="0.25">
      <c r="A72" s="94"/>
      <c r="B72" s="96"/>
      <c r="C72" s="16"/>
      <c r="D72" s="16" t="s">
        <v>35</v>
      </c>
      <c r="E72" s="16"/>
      <c r="F72" s="101"/>
      <c r="G72" s="16"/>
      <c r="H72" s="16"/>
      <c r="I72" s="96"/>
      <c r="K72" s="97" t="s">
        <v>110</v>
      </c>
      <c r="L72" s="18"/>
      <c r="M72" s="18"/>
      <c r="N72" s="18"/>
      <c r="R72" s="89"/>
    </row>
    <row r="73" spans="1:32" x14ac:dyDescent="0.25">
      <c r="A73" s="94"/>
      <c r="B73" s="96"/>
      <c r="C73" s="16"/>
      <c r="D73" s="16"/>
      <c r="E73" s="16"/>
      <c r="F73" s="16"/>
      <c r="G73" s="16"/>
      <c r="H73" s="16"/>
      <c r="I73" s="96"/>
      <c r="J73" s="18"/>
      <c r="K73" s="18"/>
      <c r="L73" s="18"/>
      <c r="M73" s="18"/>
      <c r="N73" s="18"/>
      <c r="R73" s="89"/>
    </row>
    <row r="74" spans="1:32" x14ac:dyDescent="0.25">
      <c r="A74" s="94"/>
      <c r="B74" s="96"/>
      <c r="C74" s="16"/>
      <c r="D74" s="16"/>
      <c r="E74" s="16"/>
      <c r="F74" s="16"/>
      <c r="G74" s="16"/>
      <c r="H74" s="16"/>
      <c r="I74" s="96"/>
      <c r="J74" s="18"/>
      <c r="K74" s="18"/>
      <c r="L74" s="18"/>
      <c r="M74" s="18"/>
      <c r="N74" s="18"/>
      <c r="R74" s="89"/>
    </row>
    <row r="75" spans="1:32" x14ac:dyDescent="0.25">
      <c r="A75" s="94"/>
      <c r="B75" s="96"/>
      <c r="C75" s="16"/>
      <c r="D75" s="16"/>
      <c r="E75" s="16"/>
      <c r="F75" s="16"/>
      <c r="G75" s="16"/>
      <c r="H75" s="16"/>
      <c r="I75" s="96"/>
      <c r="J75" s="18"/>
      <c r="K75" s="18"/>
      <c r="L75" s="18"/>
      <c r="M75" s="18"/>
      <c r="N75" s="18"/>
      <c r="R75" s="89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</row>
    <row r="76" spans="1:32" x14ac:dyDescent="0.25">
      <c r="A76" s="94"/>
      <c r="B76" s="96"/>
      <c r="C76" s="16"/>
      <c r="D76" s="16"/>
      <c r="E76" s="16"/>
      <c r="F76" s="16"/>
      <c r="G76" s="16"/>
      <c r="H76" s="16"/>
      <c r="I76" s="96"/>
      <c r="J76" s="18"/>
      <c r="K76" s="18"/>
      <c r="L76" s="18"/>
      <c r="M76" s="18"/>
      <c r="N76" s="18"/>
      <c r="R76" s="89"/>
    </row>
    <row r="77" spans="1:32" x14ac:dyDescent="0.25">
      <c r="A77" s="94"/>
      <c r="B77" s="96"/>
      <c r="C77" s="16"/>
      <c r="D77" s="16"/>
      <c r="E77" s="16"/>
      <c r="F77" s="16"/>
      <c r="G77" s="16"/>
      <c r="H77" s="16"/>
      <c r="I77" s="96"/>
      <c r="J77" s="18"/>
      <c r="K77" s="18"/>
      <c r="L77" s="18"/>
      <c r="M77" s="18"/>
      <c r="N77" s="18"/>
      <c r="R77" s="89"/>
    </row>
    <row r="78" spans="1:32" x14ac:dyDescent="0.25">
      <c r="B78" s="96"/>
      <c r="C78" s="16"/>
      <c r="D78" s="16"/>
      <c r="E78" s="16"/>
      <c r="F78" s="16"/>
      <c r="G78" s="16"/>
      <c r="H78" s="16"/>
      <c r="I78" s="96"/>
      <c r="J78" s="18"/>
      <c r="K78" s="18"/>
      <c r="L78" s="18"/>
      <c r="M78" s="18"/>
      <c r="N78" s="18"/>
      <c r="R78" s="89"/>
    </row>
    <row r="79" spans="1:32" x14ac:dyDescent="0.25">
      <c r="A79" s="102"/>
      <c r="B79" s="104"/>
      <c r="C79" s="105"/>
      <c r="D79" s="105"/>
      <c r="E79" s="105"/>
      <c r="F79" s="105"/>
      <c r="G79" s="105"/>
      <c r="H79" s="105"/>
      <c r="I79" s="96"/>
      <c r="J79" s="18"/>
      <c r="K79" s="18"/>
      <c r="L79" s="18"/>
      <c r="M79" s="18"/>
      <c r="N79" s="18"/>
      <c r="R79" s="89"/>
    </row>
    <row r="80" spans="1:32" x14ac:dyDescent="0.25">
      <c r="A80" s="102"/>
      <c r="B80" s="18"/>
      <c r="C80" s="18"/>
      <c r="D80" s="18"/>
      <c r="E80" s="18"/>
      <c r="F80" s="18"/>
      <c r="G80" s="18"/>
      <c r="H80" s="18"/>
      <c r="I80" s="16"/>
      <c r="J80" s="18"/>
      <c r="K80" s="18"/>
      <c r="L80" s="18"/>
      <c r="M80" s="18"/>
      <c r="N80" s="18"/>
      <c r="R80" s="89"/>
    </row>
    <row r="81" spans="1:18" x14ac:dyDescent="0.25">
      <c r="A81" s="2" t="s">
        <v>34</v>
      </c>
      <c r="B81" s="106" t="s">
        <v>50</v>
      </c>
      <c r="C81" s="36"/>
      <c r="D81" s="36"/>
      <c r="E81" s="36"/>
      <c r="F81" s="36"/>
      <c r="G81" s="16"/>
      <c r="H81" s="36"/>
      <c r="I81" s="36"/>
      <c r="J81" s="36"/>
      <c r="K81" s="16"/>
      <c r="L81" s="36"/>
      <c r="M81" s="36"/>
      <c r="N81" s="36"/>
      <c r="R81" s="89"/>
    </row>
    <row r="82" spans="1:18" x14ac:dyDescent="0.25">
      <c r="A82" s="2"/>
      <c r="B82" s="160" t="s">
        <v>104</v>
      </c>
      <c r="C82" s="36"/>
      <c r="D82" s="36"/>
      <c r="E82" s="36"/>
      <c r="F82" s="36"/>
      <c r="G82" s="16"/>
      <c r="H82" s="36"/>
      <c r="I82" s="36"/>
      <c r="J82" s="36"/>
      <c r="K82" s="16"/>
      <c r="L82" s="36"/>
      <c r="M82" s="36"/>
      <c r="N82" s="36"/>
      <c r="R82" s="89"/>
    </row>
    <row r="83" spans="1:18" ht="15.75" thickBot="1" x14ac:dyDescent="0.3">
      <c r="A83" s="2"/>
      <c r="B83" s="106"/>
      <c r="C83" s="36"/>
      <c r="D83" s="36"/>
      <c r="E83" s="36"/>
      <c r="F83" s="36"/>
      <c r="G83" s="16"/>
      <c r="H83" s="36"/>
      <c r="I83" s="36"/>
      <c r="J83" s="36"/>
      <c r="K83" s="16"/>
      <c r="L83" s="36"/>
      <c r="M83" s="36"/>
      <c r="N83" s="36"/>
    </row>
    <row r="84" spans="1:18" ht="15.75" thickBot="1" x14ac:dyDescent="0.3">
      <c r="A84" s="94"/>
      <c r="B84" s="216" t="s">
        <v>42</v>
      </c>
      <c r="C84" s="217"/>
      <c r="D84" s="217"/>
      <c r="E84" s="217"/>
      <c r="F84" s="217"/>
      <c r="G84" s="217"/>
      <c r="H84" s="217"/>
      <c r="I84" s="217"/>
      <c r="J84" s="218"/>
      <c r="K84" s="10"/>
      <c r="L84" s="10"/>
      <c r="M84" s="10"/>
      <c r="N84" s="10"/>
    </row>
    <row r="85" spans="1:18" ht="15.75" thickBot="1" x14ac:dyDescent="0.3">
      <c r="A85" s="94"/>
      <c r="B85" s="108" t="s">
        <v>1</v>
      </c>
      <c r="C85" s="108" t="s">
        <v>11</v>
      </c>
      <c r="D85" s="50"/>
      <c r="E85" s="188" t="s">
        <v>118</v>
      </c>
      <c r="F85" s="188" t="s">
        <v>142</v>
      </c>
      <c r="G85" s="108" t="s">
        <v>11</v>
      </c>
      <c r="I85" s="162"/>
      <c r="J85" s="162"/>
      <c r="L85" s="50"/>
      <c r="N85" s="50"/>
    </row>
    <row r="86" spans="1:18" x14ac:dyDescent="0.25">
      <c r="A86" s="94"/>
      <c r="B86" s="109">
        <v>0</v>
      </c>
      <c r="C86" s="48">
        <f>(D53-$L$68)/$L$67</f>
        <v>3.5</v>
      </c>
      <c r="D86" s="110"/>
      <c r="E86" s="3">
        <f>Data!D9</f>
        <v>7220</v>
      </c>
      <c r="F86" s="170">
        <v>1</v>
      </c>
      <c r="G86" s="48">
        <f t="shared" ref="G86:G93" si="21">(G53-$L$68)/$L$67</f>
        <v>160.46666666666664</v>
      </c>
      <c r="I86" s="111"/>
      <c r="J86" s="20"/>
      <c r="N86" s="110"/>
    </row>
    <row r="87" spans="1:18" x14ac:dyDescent="0.25">
      <c r="A87" s="94"/>
      <c r="B87" s="109">
        <v>75</v>
      </c>
      <c r="C87" s="48">
        <f>(D54-$L$68)/$L$67</f>
        <v>73.166666666666657</v>
      </c>
      <c r="D87" s="110"/>
      <c r="E87" s="3">
        <f>Data!D10</f>
        <v>7222</v>
      </c>
      <c r="F87" s="170">
        <v>2</v>
      </c>
      <c r="G87" s="48">
        <f t="shared" si="21"/>
        <v>197.73333333333338</v>
      </c>
      <c r="I87" s="111"/>
      <c r="J87" s="20"/>
      <c r="N87" s="110"/>
    </row>
    <row r="88" spans="1:18" x14ac:dyDescent="0.25">
      <c r="A88" s="94"/>
      <c r="B88" s="109">
        <v>150</v>
      </c>
      <c r="C88" s="48">
        <f>(D55-$L$68)/$L$67</f>
        <v>152.60000000000002</v>
      </c>
      <c r="D88" s="110"/>
      <c r="E88" s="3">
        <f>Data!D11</f>
        <v>7224</v>
      </c>
      <c r="F88" s="170">
        <v>3</v>
      </c>
      <c r="G88" s="48">
        <f t="shared" si="21"/>
        <v>182.73333333333335</v>
      </c>
      <c r="I88" s="111"/>
      <c r="J88" s="20"/>
      <c r="N88" s="110"/>
    </row>
    <row r="89" spans="1:18" x14ac:dyDescent="0.25">
      <c r="A89" s="94"/>
      <c r="B89" s="109">
        <v>225</v>
      </c>
      <c r="C89" s="48">
        <f>(D56-$L$68)/$L$67</f>
        <v>239</v>
      </c>
      <c r="D89" s="110"/>
      <c r="E89" s="3">
        <f>Data!D12</f>
        <v>7229</v>
      </c>
      <c r="F89" s="170">
        <v>4</v>
      </c>
      <c r="G89" s="48">
        <f t="shared" si="21"/>
        <v>194.53333333333333</v>
      </c>
      <c r="I89" s="111"/>
      <c r="J89" s="20"/>
      <c r="N89" s="110"/>
    </row>
    <row r="90" spans="1:18" x14ac:dyDescent="0.25">
      <c r="A90" s="94"/>
      <c r="B90" s="109">
        <v>300</v>
      </c>
      <c r="C90" s="48">
        <f>(D57-$L$68)/$L$67</f>
        <v>309.5333333333333</v>
      </c>
      <c r="D90" s="110"/>
      <c r="E90" s="3">
        <f>Data!D13</f>
        <v>7234</v>
      </c>
      <c r="F90" s="170">
        <v>5</v>
      </c>
      <c r="G90" s="48">
        <f t="shared" si="21"/>
        <v>224.03333333333333</v>
      </c>
      <c r="I90" s="111"/>
      <c r="J90" s="20"/>
      <c r="N90" s="110"/>
    </row>
    <row r="91" spans="1:18" x14ac:dyDescent="0.25">
      <c r="A91" s="94"/>
      <c r="B91" s="113"/>
      <c r="C91" s="66"/>
      <c r="D91" s="110"/>
      <c r="E91" s="3">
        <f>Data!D14</f>
        <v>7241</v>
      </c>
      <c r="F91" s="170">
        <v>6</v>
      </c>
      <c r="G91" s="48">
        <f t="shared" si="21"/>
        <v>163.76666666666668</v>
      </c>
      <c r="I91" s="111"/>
      <c r="J91" s="20"/>
      <c r="N91" s="110"/>
    </row>
    <row r="92" spans="1:18" x14ac:dyDescent="0.25">
      <c r="A92" s="94"/>
      <c r="B92" s="113"/>
      <c r="C92" s="66"/>
      <c r="D92" s="110"/>
      <c r="E92" s="3">
        <f>Data!D15</f>
        <v>7246</v>
      </c>
      <c r="F92" s="170">
        <v>7</v>
      </c>
      <c r="G92" s="48">
        <f t="shared" si="21"/>
        <v>137.73333333333335</v>
      </c>
      <c r="I92" s="111"/>
      <c r="J92" s="20"/>
      <c r="N92" s="110"/>
    </row>
    <row r="93" spans="1:18" x14ac:dyDescent="0.25">
      <c r="A93" s="94"/>
      <c r="B93" s="113"/>
      <c r="C93" s="66"/>
      <c r="D93" s="110"/>
      <c r="E93" s="3" t="str">
        <f>Data!D16</f>
        <v>TMC</v>
      </c>
      <c r="F93" s="170">
        <v>8</v>
      </c>
      <c r="G93" s="48">
        <f t="shared" si="21"/>
        <v>246.2</v>
      </c>
      <c r="I93" s="111"/>
      <c r="J93" s="20"/>
      <c r="N93" s="110"/>
    </row>
    <row r="94" spans="1:18" x14ac:dyDescent="0.25">
      <c r="A94" s="94"/>
      <c r="B94" s="16"/>
      <c r="C94" s="16"/>
      <c r="D94" s="16"/>
      <c r="E94" s="3">
        <f>Data!D17</f>
        <v>7247</v>
      </c>
      <c r="F94" s="170">
        <v>9</v>
      </c>
      <c r="G94" s="48">
        <f t="shared" ref="G94:G101" si="22">(J53-$L$68)/$L$67</f>
        <v>176.5333333333333</v>
      </c>
      <c r="I94" s="111"/>
      <c r="J94" s="111"/>
      <c r="L94" s="16"/>
      <c r="N94" s="16"/>
    </row>
    <row r="95" spans="1:18" x14ac:dyDescent="0.25">
      <c r="A95" s="94"/>
      <c r="B95" s="18"/>
      <c r="C95" s="18"/>
      <c r="D95" s="18"/>
      <c r="E95" s="3">
        <f>Data!D18</f>
        <v>7250</v>
      </c>
      <c r="F95" s="170">
        <v>10</v>
      </c>
      <c r="G95" s="48">
        <f t="shared" si="22"/>
        <v>163.50000000000003</v>
      </c>
      <c r="I95" s="111"/>
      <c r="J95" s="111"/>
      <c r="L95" s="18"/>
      <c r="N95" s="18"/>
    </row>
    <row r="96" spans="1:18" x14ac:dyDescent="0.25">
      <c r="A96" s="94"/>
      <c r="E96" s="3">
        <f>Data!D19</f>
        <v>7256</v>
      </c>
      <c r="F96" s="170">
        <v>11</v>
      </c>
      <c r="G96" s="48">
        <f t="shared" si="22"/>
        <v>168.96666666666667</v>
      </c>
      <c r="I96" s="111"/>
      <c r="J96" s="111"/>
    </row>
    <row r="97" spans="1:10" x14ac:dyDescent="0.25">
      <c r="E97" s="3">
        <f>Data!D20</f>
        <v>7262</v>
      </c>
      <c r="F97" s="170">
        <v>12</v>
      </c>
      <c r="G97" s="48">
        <f t="shared" si="22"/>
        <v>158.36666666666665</v>
      </c>
      <c r="I97" s="111"/>
      <c r="J97" s="111"/>
    </row>
    <row r="98" spans="1:10" x14ac:dyDescent="0.25">
      <c r="E98" s="3">
        <f>Data!D21</f>
        <v>7274</v>
      </c>
      <c r="F98" s="170">
        <v>13</v>
      </c>
      <c r="G98" s="48">
        <f t="shared" si="22"/>
        <v>137.43333333333334</v>
      </c>
    </row>
    <row r="99" spans="1:10" x14ac:dyDescent="0.25">
      <c r="E99" s="3">
        <f>Data!D22</f>
        <v>7276</v>
      </c>
      <c r="F99" s="170">
        <v>14</v>
      </c>
      <c r="G99" s="48">
        <f t="shared" si="22"/>
        <v>143.06666666666663</v>
      </c>
    </row>
    <row r="100" spans="1:10" x14ac:dyDescent="0.25">
      <c r="E100" s="3">
        <f>Data!D23</f>
        <v>7283</v>
      </c>
      <c r="F100" s="170">
        <v>15</v>
      </c>
      <c r="G100" s="48">
        <f t="shared" si="22"/>
        <v>185.66666666666669</v>
      </c>
    </row>
    <row r="101" spans="1:10" x14ac:dyDescent="0.25">
      <c r="E101" s="3">
        <f>Data!D24</f>
        <v>7285</v>
      </c>
      <c r="F101" s="170">
        <v>16</v>
      </c>
      <c r="G101" s="48">
        <f t="shared" si="22"/>
        <v>162.86666666666667</v>
      </c>
    </row>
    <row r="102" spans="1:10" x14ac:dyDescent="0.25">
      <c r="E102" s="3">
        <f>Data!D25</f>
        <v>7295</v>
      </c>
      <c r="F102" s="170">
        <v>17</v>
      </c>
      <c r="G102" s="48">
        <f t="shared" ref="G102:G109" si="23">(M53-$L$68)/$L$67</f>
        <v>123.26666666666669</v>
      </c>
    </row>
    <row r="103" spans="1:10" x14ac:dyDescent="0.25">
      <c r="E103" s="3">
        <f>Data!D26</f>
        <v>7297</v>
      </c>
      <c r="F103" s="170">
        <v>18</v>
      </c>
      <c r="G103" s="48">
        <f t="shared" si="23"/>
        <v>175.70000000000002</v>
      </c>
    </row>
    <row r="104" spans="1:10" x14ac:dyDescent="0.25">
      <c r="E104" s="3">
        <f>Data!D27</f>
        <v>7301</v>
      </c>
      <c r="F104" s="170">
        <v>19</v>
      </c>
      <c r="G104" s="48">
        <f t="shared" si="23"/>
        <v>146.63333333333335</v>
      </c>
    </row>
    <row r="105" spans="1:10" x14ac:dyDescent="0.25">
      <c r="E105" s="3">
        <f>Data!D28</f>
        <v>7305</v>
      </c>
      <c r="F105" s="170">
        <v>20</v>
      </c>
      <c r="G105" s="48">
        <f t="shared" si="23"/>
        <v>155.33333333333331</v>
      </c>
    </row>
    <row r="106" spans="1:10" x14ac:dyDescent="0.25">
      <c r="E106" s="3">
        <f>Data!D29</f>
        <v>7306</v>
      </c>
      <c r="F106" s="170">
        <v>21</v>
      </c>
      <c r="G106" s="48">
        <f t="shared" si="23"/>
        <v>161.40000000000003</v>
      </c>
    </row>
    <row r="107" spans="1:10" x14ac:dyDescent="0.25">
      <c r="E107" s="3">
        <f>Data!D30</f>
        <v>7307</v>
      </c>
      <c r="F107" s="170">
        <v>22</v>
      </c>
      <c r="G107" s="48">
        <f t="shared" si="23"/>
        <v>133.33333333333334</v>
      </c>
    </row>
    <row r="108" spans="1:10" x14ac:dyDescent="0.25">
      <c r="E108" s="3">
        <f>Data!D31</f>
        <v>7314</v>
      </c>
      <c r="F108" s="170">
        <v>23</v>
      </c>
      <c r="G108" s="48">
        <f t="shared" si="23"/>
        <v>134.80000000000001</v>
      </c>
    </row>
    <row r="109" spans="1:10" x14ac:dyDescent="0.25">
      <c r="E109" s="3">
        <f>Data!D32</f>
        <v>7476</v>
      </c>
      <c r="F109" s="170">
        <v>24</v>
      </c>
      <c r="G109" s="48">
        <f t="shared" si="23"/>
        <v>173.83333333333337</v>
      </c>
    </row>
    <row r="110" spans="1:10" x14ac:dyDescent="0.25">
      <c r="F110" s="170"/>
      <c r="G110" s="48"/>
    </row>
    <row r="111" spans="1:10" x14ac:dyDescent="0.25">
      <c r="A111" s="2" t="s">
        <v>99</v>
      </c>
      <c r="B111" s="2" t="s">
        <v>101</v>
      </c>
    </row>
    <row r="112" spans="1:10" x14ac:dyDescent="0.25">
      <c r="A112" s="2"/>
      <c r="C112" s="3" t="s">
        <v>96</v>
      </c>
    </row>
    <row r="113" spans="1:3" x14ac:dyDescent="0.25">
      <c r="A113" s="2"/>
      <c r="C113" s="3" t="s">
        <v>113</v>
      </c>
    </row>
    <row r="114" spans="1:3" x14ac:dyDescent="0.25">
      <c r="A114" s="2"/>
      <c r="C114" s="3" t="s">
        <v>103</v>
      </c>
    </row>
    <row r="115" spans="1:3" x14ac:dyDescent="0.25">
      <c r="A115" s="2"/>
      <c r="C115" s="3" t="s">
        <v>114</v>
      </c>
    </row>
    <row r="119" spans="1:3" x14ac:dyDescent="0.25">
      <c r="A119" s="2"/>
    </row>
  </sheetData>
  <mergeCells count="14">
    <mergeCell ref="B84:J84"/>
    <mergeCell ref="B49:N49"/>
    <mergeCell ref="B62:N62"/>
    <mergeCell ref="B36:N36"/>
    <mergeCell ref="C38:E38"/>
    <mergeCell ref="F38:H38"/>
    <mergeCell ref="I38:K38"/>
    <mergeCell ref="L38:N38"/>
    <mergeCell ref="D25:O25"/>
    <mergeCell ref="B10:N10"/>
    <mergeCell ref="D12:F12"/>
    <mergeCell ref="G12:I12"/>
    <mergeCell ref="J12:L12"/>
    <mergeCell ref="M12:O12"/>
  </mergeCells>
  <phoneticPr fontId="1" type="noConversion"/>
  <pageMargins left="0.27" right="0.75" top="0.57999999999999996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zoomScale="85" zoomScaleNormal="85" workbookViewId="0">
      <selection activeCell="J51" activeCellId="1" sqref="B4:B51 J4:J51"/>
    </sheetView>
  </sheetViews>
  <sheetFormatPr defaultRowHeight="12.75" x14ac:dyDescent="0.2"/>
  <cols>
    <col min="3" max="3" width="20.42578125" customWidth="1"/>
    <col min="4" max="4" width="13.85546875" bestFit="1" customWidth="1"/>
  </cols>
  <sheetData>
    <row r="1" spans="1:11" ht="30" x14ac:dyDescent="0.2">
      <c r="A1" s="230" t="s">
        <v>160</v>
      </c>
      <c r="B1" s="230" t="s">
        <v>6</v>
      </c>
      <c r="C1" s="230" t="s">
        <v>161</v>
      </c>
      <c r="D1" s="230" t="s">
        <v>134</v>
      </c>
      <c r="E1" s="230" t="s">
        <v>135</v>
      </c>
      <c r="F1" s="230" t="s">
        <v>136</v>
      </c>
      <c r="G1" s="230" t="s">
        <v>137</v>
      </c>
      <c r="H1" s="230" t="s">
        <v>138</v>
      </c>
      <c r="I1" s="230" t="s">
        <v>162</v>
      </c>
      <c r="J1" s="230" t="s">
        <v>4</v>
      </c>
      <c r="K1" s="230" t="s">
        <v>7</v>
      </c>
    </row>
    <row r="2" spans="1:11" ht="15" x14ac:dyDescent="0.2">
      <c r="A2" s="231">
        <v>1</v>
      </c>
      <c r="B2" s="232" t="s">
        <v>163</v>
      </c>
      <c r="C2" s="232" t="s">
        <v>164</v>
      </c>
      <c r="D2" s="233">
        <v>44623.62777777778</v>
      </c>
      <c r="E2" s="232">
        <v>225</v>
      </c>
      <c r="F2" s="232">
        <v>-1E-3</v>
      </c>
      <c r="G2" s="232">
        <v>215</v>
      </c>
      <c r="H2" s="232">
        <v>-2E-3</v>
      </c>
      <c r="I2" s="234">
        <f>H2-F2</f>
        <v>-1E-3</v>
      </c>
      <c r="J2" s="235">
        <f>AVERAGE(I2:I3)</f>
        <v>1.3499999999999998E-2</v>
      </c>
      <c r="K2" s="235">
        <f>STDEV(I2:I3)</f>
        <v>2.0506096654409878E-2</v>
      </c>
    </row>
    <row r="3" spans="1:11" s="239" customFormat="1" ht="15" x14ac:dyDescent="0.25">
      <c r="A3" s="231">
        <v>2</v>
      </c>
      <c r="B3" s="236" t="s">
        <v>163</v>
      </c>
      <c r="C3" s="236" t="s">
        <v>164</v>
      </c>
      <c r="D3" s="237">
        <v>44623.62777777778</v>
      </c>
      <c r="E3" s="236">
        <v>225</v>
      </c>
      <c r="F3" s="236">
        <v>8.9999999999999993E-3</v>
      </c>
      <c r="G3" s="236">
        <v>215</v>
      </c>
      <c r="H3" s="236">
        <v>3.6999999999999998E-2</v>
      </c>
      <c r="I3" s="238">
        <f t="shared" ref="I3:I51" si="0">H3-F3</f>
        <v>2.7999999999999997E-2</v>
      </c>
    </row>
    <row r="4" spans="1:11" ht="15" x14ac:dyDescent="0.2">
      <c r="A4" s="231">
        <v>3</v>
      </c>
      <c r="B4" s="232">
        <v>7220</v>
      </c>
      <c r="C4" s="232" t="s">
        <v>164</v>
      </c>
      <c r="D4" s="233">
        <v>44623.628472222219</v>
      </c>
      <c r="E4" s="232">
        <v>225</v>
      </c>
      <c r="F4" s="232">
        <v>2.1989999999999998</v>
      </c>
      <c r="G4" s="232">
        <v>215</v>
      </c>
      <c r="H4" s="232">
        <v>5.5940000000000003</v>
      </c>
      <c r="I4" s="234">
        <f t="shared" si="0"/>
        <v>3.3950000000000005</v>
      </c>
      <c r="J4" s="235">
        <f t="shared" ref="J4" si="1">AVERAGE(I4:I5)</f>
        <v>3.4170000000000003</v>
      </c>
      <c r="K4" s="235">
        <f t="shared" ref="K4" si="2">STDEV(I4:I5)</f>
        <v>3.1112698372207804E-2</v>
      </c>
    </row>
    <row r="5" spans="1:11" ht="15" x14ac:dyDescent="0.2">
      <c r="A5" s="231">
        <v>4</v>
      </c>
      <c r="B5" s="232">
        <v>7220</v>
      </c>
      <c r="C5" s="232" t="s">
        <v>164</v>
      </c>
      <c r="D5" s="233">
        <v>44623.628472222219</v>
      </c>
      <c r="E5" s="232">
        <v>225</v>
      </c>
      <c r="F5" s="232">
        <v>2.1909999999999998</v>
      </c>
      <c r="G5" s="232">
        <v>215</v>
      </c>
      <c r="H5" s="232">
        <v>5.63</v>
      </c>
      <c r="I5" s="234">
        <f t="shared" si="0"/>
        <v>3.4390000000000001</v>
      </c>
    </row>
    <row r="6" spans="1:11" ht="15" x14ac:dyDescent="0.2">
      <c r="A6" s="231">
        <v>5</v>
      </c>
      <c r="B6" s="232">
        <v>7222</v>
      </c>
      <c r="C6" s="232" t="s">
        <v>164</v>
      </c>
      <c r="D6" s="233">
        <v>44623.628472222219</v>
      </c>
      <c r="E6" s="232">
        <v>225</v>
      </c>
      <c r="F6" s="232">
        <v>2.786</v>
      </c>
      <c r="G6" s="232">
        <v>215</v>
      </c>
      <c r="H6" s="232">
        <v>6.625</v>
      </c>
      <c r="I6" s="234">
        <f t="shared" si="0"/>
        <v>3.839</v>
      </c>
      <c r="J6" s="235">
        <f t="shared" ref="J6" si="3">AVERAGE(I6:I7)</f>
        <v>3.8165</v>
      </c>
      <c r="K6" s="235">
        <f t="shared" ref="K6" si="4">STDEV(I6:I7)</f>
        <v>3.1819805153394588E-2</v>
      </c>
    </row>
    <row r="7" spans="1:11" ht="15" x14ac:dyDescent="0.2">
      <c r="A7" s="231">
        <v>6</v>
      </c>
      <c r="B7" s="232">
        <v>7222</v>
      </c>
      <c r="C7" s="232" t="s">
        <v>164</v>
      </c>
      <c r="D7" s="233">
        <v>44623.629166666666</v>
      </c>
      <c r="E7" s="232">
        <v>225</v>
      </c>
      <c r="F7" s="232">
        <v>2.597</v>
      </c>
      <c r="G7" s="232">
        <v>215</v>
      </c>
      <c r="H7" s="232">
        <v>6.391</v>
      </c>
      <c r="I7" s="234">
        <f t="shared" si="0"/>
        <v>3.794</v>
      </c>
    </row>
    <row r="8" spans="1:11" ht="15" x14ac:dyDescent="0.2">
      <c r="A8" s="231">
        <v>7</v>
      </c>
      <c r="B8" s="232">
        <v>7224</v>
      </c>
      <c r="C8" s="232" t="s">
        <v>164</v>
      </c>
      <c r="D8" s="233">
        <v>44623.629166666666</v>
      </c>
      <c r="E8" s="232">
        <v>225</v>
      </c>
      <c r="F8" s="232">
        <v>2.3279999999999998</v>
      </c>
      <c r="G8" s="232">
        <v>215</v>
      </c>
      <c r="H8" s="232">
        <v>5.899</v>
      </c>
      <c r="I8" s="234">
        <f t="shared" si="0"/>
        <v>3.5710000000000002</v>
      </c>
      <c r="J8" s="235">
        <f t="shared" ref="J8" si="5">AVERAGE(I8:I9)</f>
        <v>3.5615000000000001</v>
      </c>
      <c r="K8" s="235">
        <f t="shared" ref="K8" si="6">STDEV(I8:I9)</f>
        <v>1.3435028842544494E-2</v>
      </c>
    </row>
    <row r="9" spans="1:11" ht="15" x14ac:dyDescent="0.2">
      <c r="A9" s="231">
        <v>8</v>
      </c>
      <c r="B9" s="232">
        <v>7224</v>
      </c>
      <c r="C9" s="232" t="s">
        <v>164</v>
      </c>
      <c r="D9" s="233">
        <v>44623.629861111112</v>
      </c>
      <c r="E9" s="232">
        <v>225</v>
      </c>
      <c r="F9" s="232">
        <v>2.339</v>
      </c>
      <c r="G9" s="232">
        <v>215</v>
      </c>
      <c r="H9" s="232">
        <v>5.891</v>
      </c>
      <c r="I9" s="234">
        <f t="shared" si="0"/>
        <v>3.552</v>
      </c>
    </row>
    <row r="10" spans="1:11" ht="15" x14ac:dyDescent="0.2">
      <c r="A10" s="231">
        <v>9</v>
      </c>
      <c r="B10" s="232">
        <v>7229</v>
      </c>
      <c r="C10" s="232" t="s">
        <v>164</v>
      </c>
      <c r="D10" s="233">
        <v>44623.629861111112</v>
      </c>
      <c r="E10" s="232">
        <v>225</v>
      </c>
      <c r="F10" s="232">
        <v>2.42</v>
      </c>
      <c r="G10" s="232">
        <v>215</v>
      </c>
      <c r="H10" s="232">
        <v>6.0279999999999996</v>
      </c>
      <c r="I10" s="234">
        <f t="shared" si="0"/>
        <v>3.6079999999999997</v>
      </c>
      <c r="J10" s="235">
        <f t="shared" ref="J10" si="7">AVERAGE(I10:I11)</f>
        <v>3.617</v>
      </c>
      <c r="K10" s="235">
        <f t="shared" ref="K10" si="8">STDEV(I10:I11)</f>
        <v>1.2727922061358024E-2</v>
      </c>
    </row>
    <row r="11" spans="1:11" ht="15" x14ac:dyDescent="0.2">
      <c r="A11" s="231">
        <v>10</v>
      </c>
      <c r="B11" s="232">
        <v>7229</v>
      </c>
      <c r="C11" s="232" t="s">
        <v>164</v>
      </c>
      <c r="D11" s="233">
        <v>44623.629861111112</v>
      </c>
      <c r="E11" s="232">
        <v>225</v>
      </c>
      <c r="F11" s="232">
        <v>2.4689999999999999</v>
      </c>
      <c r="G11" s="232">
        <v>215</v>
      </c>
      <c r="H11" s="232">
        <v>6.0949999999999998</v>
      </c>
      <c r="I11" s="234">
        <f t="shared" si="0"/>
        <v>3.6259999999999999</v>
      </c>
    </row>
    <row r="12" spans="1:11" ht="15" x14ac:dyDescent="0.2">
      <c r="A12" s="231">
        <v>11</v>
      </c>
      <c r="B12" s="232">
        <v>7234</v>
      </c>
      <c r="C12" s="232" t="s">
        <v>164</v>
      </c>
      <c r="D12" s="233">
        <v>44623.630555555559</v>
      </c>
      <c r="E12" s="232">
        <v>225</v>
      </c>
      <c r="F12" s="232">
        <v>2.7879999999999998</v>
      </c>
      <c r="G12" s="232">
        <v>215</v>
      </c>
      <c r="H12" s="232">
        <v>6.9509999999999996</v>
      </c>
      <c r="I12" s="234">
        <f t="shared" si="0"/>
        <v>4.1630000000000003</v>
      </c>
      <c r="J12" s="235">
        <f t="shared" ref="J12" si="9">AVERAGE(I12:I13)</f>
        <v>4.1865000000000006</v>
      </c>
      <c r="K12" s="235">
        <f t="shared" ref="K12" si="10">STDEV(I12:I13)</f>
        <v>3.3234018715767526E-2</v>
      </c>
    </row>
    <row r="13" spans="1:11" ht="15" x14ac:dyDescent="0.2">
      <c r="A13" s="231">
        <v>12</v>
      </c>
      <c r="B13" s="232">
        <v>7234</v>
      </c>
      <c r="C13" s="232" t="s">
        <v>164</v>
      </c>
      <c r="D13" s="233">
        <v>44623.630555555559</v>
      </c>
      <c r="E13" s="232">
        <v>225</v>
      </c>
      <c r="F13" s="232">
        <v>2.7930000000000001</v>
      </c>
      <c r="G13" s="232">
        <v>215</v>
      </c>
      <c r="H13" s="232">
        <v>7.0030000000000001</v>
      </c>
      <c r="I13" s="234">
        <f t="shared" si="0"/>
        <v>4.21</v>
      </c>
    </row>
    <row r="14" spans="1:11" ht="15" x14ac:dyDescent="0.2">
      <c r="A14" s="231">
        <v>13</v>
      </c>
      <c r="B14" s="232">
        <v>7241</v>
      </c>
      <c r="C14" s="232" t="s">
        <v>164</v>
      </c>
      <c r="D14" s="233">
        <v>44623.631249999999</v>
      </c>
      <c r="E14" s="232">
        <v>225</v>
      </c>
      <c r="F14" s="232">
        <v>2.302</v>
      </c>
      <c r="G14" s="232">
        <v>215</v>
      </c>
      <c r="H14" s="232">
        <v>5.8760000000000003</v>
      </c>
      <c r="I14" s="234">
        <f t="shared" si="0"/>
        <v>3.5740000000000003</v>
      </c>
      <c r="J14" s="235">
        <f t="shared" ref="J14:J50" si="11">AVERAGE(I14:I15)</f>
        <v>3.5995000000000004</v>
      </c>
      <c r="K14" s="235">
        <f t="shared" ref="K14" si="12">STDEV(I14:I15)</f>
        <v>3.6062445840514032E-2</v>
      </c>
    </row>
    <row r="15" spans="1:11" ht="15" x14ac:dyDescent="0.2">
      <c r="A15" s="231">
        <v>14</v>
      </c>
      <c r="B15" s="232">
        <v>7241</v>
      </c>
      <c r="C15" s="232" t="s">
        <v>164</v>
      </c>
      <c r="D15" s="233">
        <v>44623.631249999999</v>
      </c>
      <c r="E15" s="232">
        <v>225</v>
      </c>
      <c r="F15" s="232">
        <v>2.3809999999999998</v>
      </c>
      <c r="G15" s="232">
        <v>215</v>
      </c>
      <c r="H15" s="232">
        <v>6.0060000000000002</v>
      </c>
      <c r="I15" s="234">
        <f t="shared" si="0"/>
        <v>3.6250000000000004</v>
      </c>
    </row>
    <row r="16" spans="1:11" ht="15" x14ac:dyDescent="0.2">
      <c r="A16" s="231">
        <v>15</v>
      </c>
      <c r="B16" s="232">
        <v>7246</v>
      </c>
      <c r="C16" s="232" t="s">
        <v>164</v>
      </c>
      <c r="D16" s="233">
        <v>44623.631944444445</v>
      </c>
      <c r="E16" s="232">
        <v>225</v>
      </c>
      <c r="F16" s="232">
        <v>1.7410000000000001</v>
      </c>
      <c r="G16" s="232">
        <v>215</v>
      </c>
      <c r="H16" s="232">
        <v>4.6829999999999998</v>
      </c>
      <c r="I16" s="234">
        <f t="shared" si="0"/>
        <v>2.9419999999999997</v>
      </c>
      <c r="J16" s="235">
        <f t="shared" si="11"/>
        <v>2.927</v>
      </c>
      <c r="K16" s="235">
        <f t="shared" ref="K16" si="13">STDEV(I16:I17)</f>
        <v>2.1213203435595972E-2</v>
      </c>
    </row>
    <row r="17" spans="1:11" ht="15" x14ac:dyDescent="0.2">
      <c r="A17" s="231">
        <v>16</v>
      </c>
      <c r="B17" s="232">
        <v>7246</v>
      </c>
      <c r="C17" s="232" t="s">
        <v>164</v>
      </c>
      <c r="D17" s="233">
        <v>44623.632638888892</v>
      </c>
      <c r="E17" s="232">
        <v>225</v>
      </c>
      <c r="F17" s="232">
        <v>1.754</v>
      </c>
      <c r="G17" s="232">
        <v>215</v>
      </c>
      <c r="H17" s="232">
        <v>4.6660000000000004</v>
      </c>
      <c r="I17" s="234">
        <f t="shared" si="0"/>
        <v>2.9120000000000004</v>
      </c>
    </row>
    <row r="18" spans="1:11" ht="15" x14ac:dyDescent="0.2">
      <c r="A18" s="231">
        <v>17</v>
      </c>
      <c r="B18" s="232" t="s">
        <v>159</v>
      </c>
      <c r="C18" s="232" t="s">
        <v>164</v>
      </c>
      <c r="D18" s="233">
        <v>44623.634027777778</v>
      </c>
      <c r="E18" s="232">
        <v>225</v>
      </c>
      <c r="F18" s="232">
        <v>3.1070000000000002</v>
      </c>
      <c r="G18" s="232">
        <v>215</v>
      </c>
      <c r="H18" s="232">
        <v>7.6079999999999997</v>
      </c>
      <c r="I18" s="234">
        <f t="shared" si="0"/>
        <v>4.5009999999999994</v>
      </c>
      <c r="J18" s="235">
        <f t="shared" si="11"/>
        <v>4.4944999999999995</v>
      </c>
      <c r="K18" s="235">
        <f t="shared" ref="K18" si="14">STDEV(I18:I19)</f>
        <v>9.1923881554250471E-3</v>
      </c>
    </row>
    <row r="19" spans="1:11" ht="15" x14ac:dyDescent="0.2">
      <c r="A19" s="231">
        <v>18</v>
      </c>
      <c r="B19" s="232" t="s">
        <v>159</v>
      </c>
      <c r="C19" s="232" t="s">
        <v>164</v>
      </c>
      <c r="D19" s="233">
        <v>44623.634027777778</v>
      </c>
      <c r="E19" s="232">
        <v>225</v>
      </c>
      <c r="F19" s="232">
        <v>3.1840000000000002</v>
      </c>
      <c r="G19" s="232">
        <v>215</v>
      </c>
      <c r="H19" s="232">
        <v>7.6719999999999997</v>
      </c>
      <c r="I19" s="234">
        <f t="shared" si="0"/>
        <v>4.4879999999999995</v>
      </c>
    </row>
    <row r="20" spans="1:11" ht="15" x14ac:dyDescent="0.2">
      <c r="A20" s="231">
        <v>19</v>
      </c>
      <c r="B20" s="232">
        <v>7247</v>
      </c>
      <c r="C20" s="232" t="s">
        <v>164</v>
      </c>
      <c r="D20" s="233">
        <v>44623.634722222225</v>
      </c>
      <c r="E20" s="232">
        <v>225</v>
      </c>
      <c r="F20" s="232">
        <v>2.1760000000000002</v>
      </c>
      <c r="G20" s="232">
        <v>215</v>
      </c>
      <c r="H20" s="232">
        <v>5.67</v>
      </c>
      <c r="I20" s="234">
        <f t="shared" si="0"/>
        <v>3.4939999999999998</v>
      </c>
      <c r="J20" s="235">
        <f t="shared" si="11"/>
        <v>3.5179999999999998</v>
      </c>
      <c r="K20" s="235">
        <f t="shared" ref="K20" si="15">STDEV(I20:I21)</f>
        <v>3.3941125496954314E-2</v>
      </c>
    </row>
    <row r="21" spans="1:11" ht="15" x14ac:dyDescent="0.2">
      <c r="A21" s="231">
        <v>20</v>
      </c>
      <c r="B21" s="232">
        <v>7247</v>
      </c>
      <c r="C21" s="232" t="s">
        <v>164</v>
      </c>
      <c r="D21" s="233">
        <v>44623.634722222225</v>
      </c>
      <c r="E21" s="232">
        <v>225</v>
      </c>
      <c r="F21" s="232">
        <v>2.2320000000000002</v>
      </c>
      <c r="G21" s="232">
        <v>215</v>
      </c>
      <c r="H21" s="232">
        <v>5.774</v>
      </c>
      <c r="I21" s="234">
        <f t="shared" si="0"/>
        <v>3.5419999999999998</v>
      </c>
    </row>
    <row r="22" spans="1:11" ht="15" x14ac:dyDescent="0.2">
      <c r="A22" s="231">
        <v>21</v>
      </c>
      <c r="B22" s="232">
        <v>7250</v>
      </c>
      <c r="C22" s="232" t="s">
        <v>164</v>
      </c>
      <c r="D22" s="233">
        <v>44623.635416666664</v>
      </c>
      <c r="E22" s="232">
        <v>225</v>
      </c>
      <c r="F22" s="232">
        <v>2.2210000000000001</v>
      </c>
      <c r="G22" s="232">
        <v>215</v>
      </c>
      <c r="H22" s="232">
        <v>5.6929999999999996</v>
      </c>
      <c r="I22" s="234">
        <f t="shared" si="0"/>
        <v>3.4719999999999995</v>
      </c>
      <c r="J22" s="235">
        <f t="shared" si="11"/>
        <v>3.5194999999999999</v>
      </c>
      <c r="K22" s="235">
        <f t="shared" ref="K22" si="16">STDEV(I22:I23)</f>
        <v>6.7175144212722471E-2</v>
      </c>
    </row>
    <row r="23" spans="1:11" ht="15" x14ac:dyDescent="0.2">
      <c r="A23" s="231">
        <v>22</v>
      </c>
      <c r="B23" s="232">
        <v>7250</v>
      </c>
      <c r="C23" s="232" t="s">
        <v>164</v>
      </c>
      <c r="D23" s="233">
        <v>44623.635416666664</v>
      </c>
      <c r="E23" s="232">
        <v>225</v>
      </c>
      <c r="F23" s="232">
        <v>2.242</v>
      </c>
      <c r="G23" s="232">
        <v>215</v>
      </c>
      <c r="H23" s="232">
        <v>5.8090000000000002</v>
      </c>
      <c r="I23" s="234">
        <f t="shared" si="0"/>
        <v>3.5670000000000002</v>
      </c>
    </row>
    <row r="24" spans="1:11" ht="15" x14ac:dyDescent="0.2">
      <c r="A24" s="231">
        <v>23</v>
      </c>
      <c r="B24" s="232">
        <v>7256</v>
      </c>
      <c r="C24" s="232" t="s">
        <v>164</v>
      </c>
      <c r="D24" s="233">
        <v>44623.636111111111</v>
      </c>
      <c r="E24" s="232">
        <v>225</v>
      </c>
      <c r="F24" s="232">
        <v>2.302</v>
      </c>
      <c r="G24" s="232">
        <v>215</v>
      </c>
      <c r="H24" s="232">
        <v>5.8470000000000004</v>
      </c>
      <c r="I24" s="234">
        <f t="shared" si="0"/>
        <v>3.5450000000000004</v>
      </c>
      <c r="J24" s="235">
        <f t="shared" si="11"/>
        <v>3.5034999999999998</v>
      </c>
      <c r="K24" s="235">
        <f t="shared" ref="K24" si="17">STDEV(I24:I25)</f>
        <v>5.8689862838483889E-2</v>
      </c>
    </row>
    <row r="25" spans="1:11" ht="15" x14ac:dyDescent="0.2">
      <c r="A25" s="231">
        <v>24</v>
      </c>
      <c r="B25" s="232">
        <v>7256</v>
      </c>
      <c r="C25" s="232" t="s">
        <v>164</v>
      </c>
      <c r="D25" s="233">
        <v>44623.636111111111</v>
      </c>
      <c r="E25" s="232">
        <v>225</v>
      </c>
      <c r="F25" s="232">
        <v>2.306</v>
      </c>
      <c r="G25" s="232">
        <v>215</v>
      </c>
      <c r="H25" s="232">
        <v>5.7679999999999998</v>
      </c>
      <c r="I25" s="234">
        <f t="shared" si="0"/>
        <v>3.4619999999999997</v>
      </c>
    </row>
    <row r="26" spans="1:11" ht="15" x14ac:dyDescent="0.2">
      <c r="A26" s="231">
        <v>25</v>
      </c>
      <c r="B26" s="232">
        <v>7262</v>
      </c>
      <c r="C26" s="232" t="s">
        <v>164</v>
      </c>
      <c r="D26" s="233">
        <v>44623.636805555558</v>
      </c>
      <c r="E26" s="232">
        <v>225</v>
      </c>
      <c r="F26" s="232">
        <v>2.1880000000000002</v>
      </c>
      <c r="G26" s="232">
        <v>215</v>
      </c>
      <c r="H26" s="232">
        <v>5.5279999999999996</v>
      </c>
      <c r="I26" s="234">
        <f t="shared" si="0"/>
        <v>3.3399999999999994</v>
      </c>
      <c r="J26" s="235">
        <f t="shared" si="11"/>
        <v>3.3339999999999996</v>
      </c>
      <c r="K26" s="235">
        <f t="shared" ref="K26" si="18">STDEV(I26:I27)</f>
        <v>8.4852813742382644E-3</v>
      </c>
    </row>
    <row r="27" spans="1:11" ht="15" x14ac:dyDescent="0.2">
      <c r="A27" s="231">
        <v>26</v>
      </c>
      <c r="B27" s="232">
        <v>7262</v>
      </c>
      <c r="C27" s="232" t="s">
        <v>164</v>
      </c>
      <c r="D27" s="233">
        <v>44623.636805555558</v>
      </c>
      <c r="E27" s="232">
        <v>225</v>
      </c>
      <c r="F27" s="232">
        <v>2.161</v>
      </c>
      <c r="G27" s="232">
        <v>215</v>
      </c>
      <c r="H27" s="232">
        <v>5.4889999999999999</v>
      </c>
      <c r="I27" s="234">
        <f t="shared" si="0"/>
        <v>3.3279999999999998</v>
      </c>
    </row>
    <row r="28" spans="1:11" ht="15" x14ac:dyDescent="0.2">
      <c r="A28" s="231">
        <v>27</v>
      </c>
      <c r="B28" s="232">
        <v>7274</v>
      </c>
      <c r="C28" s="232" t="s">
        <v>164</v>
      </c>
      <c r="D28" s="233">
        <v>44623.637499999997</v>
      </c>
      <c r="E28" s="232">
        <v>225</v>
      </c>
      <c r="F28" s="232">
        <v>1.74</v>
      </c>
      <c r="G28" s="232">
        <v>215</v>
      </c>
      <c r="H28" s="232">
        <v>4.66</v>
      </c>
      <c r="I28" s="234">
        <f t="shared" si="0"/>
        <v>2.92</v>
      </c>
      <c r="J28" s="235">
        <f t="shared" si="11"/>
        <v>2.8809999999999998</v>
      </c>
      <c r="K28" s="235">
        <f t="shared" ref="K28" si="19">STDEV(I28:I29)</f>
        <v>5.5154328932550914E-2</v>
      </c>
    </row>
    <row r="29" spans="1:11" ht="15" x14ac:dyDescent="0.2">
      <c r="A29" s="231">
        <v>28</v>
      </c>
      <c r="B29" s="232">
        <v>7274</v>
      </c>
      <c r="C29" s="232" t="s">
        <v>164</v>
      </c>
      <c r="D29" s="233">
        <v>44623.637499999997</v>
      </c>
      <c r="E29" s="232">
        <v>225</v>
      </c>
      <c r="F29" s="232">
        <v>1.764</v>
      </c>
      <c r="G29" s="232">
        <v>215</v>
      </c>
      <c r="H29" s="232">
        <v>4.6059999999999999</v>
      </c>
      <c r="I29" s="234">
        <f t="shared" si="0"/>
        <v>2.8419999999999996</v>
      </c>
    </row>
    <row r="30" spans="1:11" ht="15" x14ac:dyDescent="0.2">
      <c r="A30" s="231">
        <v>29</v>
      </c>
      <c r="B30" s="232">
        <v>7276</v>
      </c>
      <c r="C30" s="232" t="s">
        <v>164</v>
      </c>
      <c r="D30" s="233">
        <v>44623.637499999997</v>
      </c>
      <c r="E30" s="232">
        <v>225</v>
      </c>
      <c r="F30" s="232">
        <v>2.0270000000000001</v>
      </c>
      <c r="G30" s="232">
        <v>215</v>
      </c>
      <c r="H30" s="232">
        <v>5.2969999999999997</v>
      </c>
      <c r="I30" s="234">
        <f t="shared" si="0"/>
        <v>3.2699999999999996</v>
      </c>
      <c r="J30" s="235">
        <f t="shared" si="11"/>
        <v>3.2324999999999999</v>
      </c>
      <c r="K30" s="235">
        <f t="shared" ref="K30" si="20">STDEV(I30:I31)</f>
        <v>5.3033008588990876E-2</v>
      </c>
    </row>
    <row r="31" spans="1:11" ht="15" x14ac:dyDescent="0.2">
      <c r="A31" s="231">
        <v>30</v>
      </c>
      <c r="B31" s="232">
        <v>7276</v>
      </c>
      <c r="C31" s="232" t="s">
        <v>164</v>
      </c>
      <c r="D31" s="233">
        <v>44623.638194444444</v>
      </c>
      <c r="E31" s="232">
        <v>225</v>
      </c>
      <c r="F31" s="232">
        <v>2.012</v>
      </c>
      <c r="G31" s="232">
        <v>215</v>
      </c>
      <c r="H31" s="232">
        <v>5.2069999999999999</v>
      </c>
      <c r="I31" s="234">
        <f t="shared" si="0"/>
        <v>3.1949999999999998</v>
      </c>
    </row>
    <row r="32" spans="1:11" ht="15" x14ac:dyDescent="0.2">
      <c r="A32" s="231">
        <v>31</v>
      </c>
      <c r="B32" s="232">
        <v>7283</v>
      </c>
      <c r="C32" s="232" t="s">
        <v>164</v>
      </c>
      <c r="D32" s="233">
        <v>44623.638194444444</v>
      </c>
      <c r="E32" s="232">
        <v>225</v>
      </c>
      <c r="F32" s="232">
        <v>2.3650000000000002</v>
      </c>
      <c r="G32" s="232">
        <v>215</v>
      </c>
      <c r="H32" s="232">
        <v>6.1639999999999997</v>
      </c>
      <c r="I32" s="234">
        <f t="shared" si="0"/>
        <v>3.7989999999999995</v>
      </c>
      <c r="J32" s="235">
        <f t="shared" si="11"/>
        <v>3.7639999999999993</v>
      </c>
      <c r="K32" s="235">
        <f t="shared" ref="K32" si="21">STDEV(I32:I33)</f>
        <v>4.9497474683058214E-2</v>
      </c>
    </row>
    <row r="33" spans="1:11" ht="15" x14ac:dyDescent="0.2">
      <c r="A33" s="231">
        <v>32</v>
      </c>
      <c r="B33" s="232">
        <v>7283</v>
      </c>
      <c r="C33" s="232" t="s">
        <v>164</v>
      </c>
      <c r="D33" s="233">
        <v>44623.638194444444</v>
      </c>
      <c r="E33" s="232">
        <v>225</v>
      </c>
      <c r="F33" s="232">
        <v>2.355</v>
      </c>
      <c r="G33" s="232">
        <v>215</v>
      </c>
      <c r="H33" s="232">
        <v>6.0839999999999996</v>
      </c>
      <c r="I33" s="234">
        <f t="shared" si="0"/>
        <v>3.7289999999999996</v>
      </c>
    </row>
    <row r="34" spans="1:11" ht="15" x14ac:dyDescent="0.2">
      <c r="A34" s="231">
        <v>33</v>
      </c>
      <c r="B34" s="232">
        <v>7285</v>
      </c>
      <c r="C34" s="232" t="s">
        <v>164</v>
      </c>
      <c r="D34" s="233">
        <v>44623.638888888891</v>
      </c>
      <c r="E34" s="232">
        <v>225</v>
      </c>
      <c r="F34" s="232">
        <v>2.2229999999999999</v>
      </c>
      <c r="G34" s="232">
        <v>215</v>
      </c>
      <c r="H34" s="232">
        <v>5.6390000000000002</v>
      </c>
      <c r="I34" s="234">
        <f t="shared" si="0"/>
        <v>3.4160000000000004</v>
      </c>
      <c r="J34" s="235">
        <f t="shared" si="11"/>
        <v>3.4065000000000003</v>
      </c>
      <c r="K34" s="235">
        <f t="shared" ref="K34" si="22">STDEV(I34:I35)</f>
        <v>1.3435028842544808E-2</v>
      </c>
    </row>
    <row r="35" spans="1:11" ht="15" x14ac:dyDescent="0.2">
      <c r="A35" s="231">
        <v>34</v>
      </c>
      <c r="B35" s="232">
        <v>7285</v>
      </c>
      <c r="C35" s="232" t="s">
        <v>164</v>
      </c>
      <c r="D35" s="233">
        <v>44623.63958333333</v>
      </c>
      <c r="E35" s="232">
        <v>225</v>
      </c>
      <c r="F35" s="232">
        <v>2.1930000000000001</v>
      </c>
      <c r="G35" s="232">
        <v>215</v>
      </c>
      <c r="H35" s="232">
        <v>5.59</v>
      </c>
      <c r="I35" s="234">
        <f t="shared" si="0"/>
        <v>3.3969999999999998</v>
      </c>
    </row>
    <row r="36" spans="1:11" ht="15" x14ac:dyDescent="0.2">
      <c r="A36" s="231">
        <v>35</v>
      </c>
      <c r="B36" s="232">
        <v>7295</v>
      </c>
      <c r="C36" s="232" t="s">
        <v>164</v>
      </c>
      <c r="D36" s="233">
        <v>44623.63958333333</v>
      </c>
      <c r="E36" s="232">
        <v>225</v>
      </c>
      <c r="F36" s="232">
        <v>1.954</v>
      </c>
      <c r="G36" s="232">
        <v>215</v>
      </c>
      <c r="H36" s="232">
        <v>5.0250000000000004</v>
      </c>
      <c r="I36" s="234">
        <f t="shared" si="0"/>
        <v>3.0710000000000006</v>
      </c>
      <c r="J36" s="235">
        <f t="shared" si="11"/>
        <v>3.0470000000000006</v>
      </c>
      <c r="K36" s="235">
        <f t="shared" ref="K36" si="23">STDEV(I36:I37)</f>
        <v>3.3941125496954314E-2</v>
      </c>
    </row>
    <row r="37" spans="1:11" ht="15" x14ac:dyDescent="0.2">
      <c r="A37" s="231">
        <v>36</v>
      </c>
      <c r="B37" s="232">
        <v>7295</v>
      </c>
      <c r="C37" s="232" t="s">
        <v>164</v>
      </c>
      <c r="D37" s="233">
        <v>44623.63958333333</v>
      </c>
      <c r="E37" s="232">
        <v>225</v>
      </c>
      <c r="F37" s="232">
        <v>1.954</v>
      </c>
      <c r="G37" s="232">
        <v>215</v>
      </c>
      <c r="H37" s="232">
        <v>4.9770000000000003</v>
      </c>
      <c r="I37" s="234">
        <f t="shared" si="0"/>
        <v>3.0230000000000006</v>
      </c>
    </row>
    <row r="38" spans="1:11" ht="15" x14ac:dyDescent="0.2">
      <c r="A38" s="231">
        <v>37</v>
      </c>
      <c r="B38" s="232">
        <v>7297</v>
      </c>
      <c r="C38" s="232" t="s">
        <v>164</v>
      </c>
      <c r="D38" s="233">
        <v>44623.640277777777</v>
      </c>
      <c r="E38" s="232">
        <v>225</v>
      </c>
      <c r="F38" s="232">
        <v>2.456</v>
      </c>
      <c r="G38" s="232">
        <v>215</v>
      </c>
      <c r="H38" s="232">
        <v>6.2969999999999997</v>
      </c>
      <c r="I38" s="234">
        <f t="shared" si="0"/>
        <v>3.8409999999999997</v>
      </c>
      <c r="J38" s="235">
        <f t="shared" si="11"/>
        <v>3.8440000000000003</v>
      </c>
      <c r="K38" s="235">
        <f t="shared" ref="K38" si="24">STDEV(I38:I39)</f>
        <v>4.2426406871197602E-3</v>
      </c>
    </row>
    <row r="39" spans="1:11" ht="15" x14ac:dyDescent="0.2">
      <c r="A39" s="231">
        <v>38</v>
      </c>
      <c r="B39" s="232">
        <v>7297</v>
      </c>
      <c r="C39" s="232" t="s">
        <v>164</v>
      </c>
      <c r="D39" s="233">
        <v>44623.640277777777</v>
      </c>
      <c r="E39" s="232">
        <v>225</v>
      </c>
      <c r="F39" s="232">
        <v>2.4649999999999999</v>
      </c>
      <c r="G39" s="232">
        <v>215</v>
      </c>
      <c r="H39" s="232">
        <v>6.3120000000000003</v>
      </c>
      <c r="I39" s="234">
        <f t="shared" si="0"/>
        <v>3.8470000000000004</v>
      </c>
    </row>
    <row r="40" spans="1:11" ht="15" x14ac:dyDescent="0.2">
      <c r="A40" s="231">
        <v>39</v>
      </c>
      <c r="B40" s="232">
        <v>7301</v>
      </c>
      <c r="C40" s="232" t="s">
        <v>164</v>
      </c>
      <c r="D40" s="233">
        <v>44623.640972222223</v>
      </c>
      <c r="E40" s="232">
        <v>225</v>
      </c>
      <c r="F40" s="232">
        <v>2.1469999999999998</v>
      </c>
      <c r="G40" s="232">
        <v>215</v>
      </c>
      <c r="H40" s="232">
        <v>5.4809999999999999</v>
      </c>
      <c r="I40" s="234">
        <f t="shared" si="0"/>
        <v>3.3340000000000001</v>
      </c>
      <c r="J40" s="235">
        <f t="shared" si="11"/>
        <v>3.3105000000000002</v>
      </c>
      <c r="K40" s="235">
        <f t="shared" ref="K40" si="25">STDEV(I40:I41)</f>
        <v>3.3234018715767845E-2</v>
      </c>
    </row>
    <row r="41" spans="1:11" ht="15" x14ac:dyDescent="0.2">
      <c r="A41" s="231">
        <v>40</v>
      </c>
      <c r="B41" s="232">
        <v>7301</v>
      </c>
      <c r="C41" s="232" t="s">
        <v>164</v>
      </c>
      <c r="D41" s="233">
        <v>44623.640972222223</v>
      </c>
      <c r="E41" s="232">
        <v>225</v>
      </c>
      <c r="F41" s="232">
        <v>2.1379999999999999</v>
      </c>
      <c r="G41" s="232">
        <v>215</v>
      </c>
      <c r="H41" s="232">
        <v>5.4249999999999998</v>
      </c>
      <c r="I41" s="234">
        <f t="shared" si="0"/>
        <v>3.2869999999999999</v>
      </c>
    </row>
    <row r="42" spans="1:11" ht="15" x14ac:dyDescent="0.2">
      <c r="A42" s="231">
        <v>41</v>
      </c>
      <c r="B42" s="232">
        <v>7305</v>
      </c>
      <c r="C42" s="232" t="s">
        <v>164</v>
      </c>
      <c r="D42" s="233">
        <v>44623.64166666667</v>
      </c>
      <c r="E42" s="232">
        <v>225</v>
      </c>
      <c r="F42" s="232">
        <v>2.3279999999999998</v>
      </c>
      <c r="G42" s="232">
        <v>215</v>
      </c>
      <c r="H42" s="232">
        <v>5.86</v>
      </c>
      <c r="I42" s="234">
        <f t="shared" si="0"/>
        <v>3.5320000000000005</v>
      </c>
      <c r="J42" s="235">
        <f t="shared" si="11"/>
        <v>3.5535000000000001</v>
      </c>
      <c r="K42" s="235">
        <f t="shared" ref="K42" si="26">STDEV(I42:I43)</f>
        <v>3.0405591591021019E-2</v>
      </c>
    </row>
    <row r="43" spans="1:11" ht="15" x14ac:dyDescent="0.2">
      <c r="A43" s="231">
        <v>42</v>
      </c>
      <c r="B43" s="232">
        <v>7305</v>
      </c>
      <c r="C43" s="232" t="s">
        <v>164</v>
      </c>
      <c r="D43" s="233">
        <v>44623.64166666667</v>
      </c>
      <c r="E43" s="232">
        <v>225</v>
      </c>
      <c r="F43" s="232">
        <v>2.3149999999999999</v>
      </c>
      <c r="G43" s="232">
        <v>215</v>
      </c>
      <c r="H43" s="232">
        <v>5.89</v>
      </c>
      <c r="I43" s="234">
        <f t="shared" si="0"/>
        <v>3.5749999999999997</v>
      </c>
    </row>
    <row r="44" spans="1:11" ht="15" x14ac:dyDescent="0.2">
      <c r="A44" s="231">
        <v>43</v>
      </c>
      <c r="B44" s="232">
        <v>7306</v>
      </c>
      <c r="C44" s="232" t="s">
        <v>164</v>
      </c>
      <c r="D44" s="233">
        <v>44623.642361111109</v>
      </c>
      <c r="E44" s="232">
        <v>225</v>
      </c>
      <c r="F44" s="232">
        <v>2.2709999999999999</v>
      </c>
      <c r="G44" s="232">
        <v>215</v>
      </c>
      <c r="H44" s="232">
        <v>5.8630000000000004</v>
      </c>
      <c r="I44" s="234">
        <f t="shared" si="0"/>
        <v>3.5920000000000005</v>
      </c>
      <c r="J44" s="235">
        <f t="shared" si="11"/>
        <v>3.6080000000000001</v>
      </c>
      <c r="K44" s="235">
        <f t="shared" ref="K44" si="27">STDEV(I44:I45)</f>
        <v>2.2627416997968913E-2</v>
      </c>
    </row>
    <row r="45" spans="1:11" ht="15" x14ac:dyDescent="0.2">
      <c r="A45" s="231">
        <v>44</v>
      </c>
      <c r="B45" s="232">
        <v>7306</v>
      </c>
      <c r="C45" s="232" t="s">
        <v>164</v>
      </c>
      <c r="D45" s="233">
        <v>44623.642361111109</v>
      </c>
      <c r="E45" s="232">
        <v>225</v>
      </c>
      <c r="F45" s="232">
        <v>2.2480000000000002</v>
      </c>
      <c r="G45" s="232">
        <v>215</v>
      </c>
      <c r="H45" s="232">
        <v>5.8719999999999999</v>
      </c>
      <c r="I45" s="234">
        <f t="shared" si="0"/>
        <v>3.6239999999999997</v>
      </c>
    </row>
    <row r="46" spans="1:11" ht="15" x14ac:dyDescent="0.2">
      <c r="A46" s="231">
        <v>45</v>
      </c>
      <c r="B46" s="232">
        <v>7307</v>
      </c>
      <c r="C46" s="232" t="s">
        <v>164</v>
      </c>
      <c r="D46" s="233">
        <v>44623.643750000003</v>
      </c>
      <c r="E46" s="232">
        <v>225</v>
      </c>
      <c r="F46" s="232">
        <v>2.0489999999999999</v>
      </c>
      <c r="G46" s="232">
        <v>215</v>
      </c>
      <c r="H46" s="232">
        <v>5.2160000000000002</v>
      </c>
      <c r="I46" s="234">
        <f t="shared" si="0"/>
        <v>3.1670000000000003</v>
      </c>
      <c r="J46" s="235">
        <f t="shared" si="11"/>
        <v>3.1870000000000003</v>
      </c>
      <c r="K46" s="235">
        <f t="shared" ref="K46" si="28">STDEV(I46:I47)</f>
        <v>2.8284271247461613E-2</v>
      </c>
    </row>
    <row r="47" spans="1:11" ht="15" x14ac:dyDescent="0.2">
      <c r="A47" s="231">
        <v>46</v>
      </c>
      <c r="B47" s="232">
        <v>7307</v>
      </c>
      <c r="C47" s="232" t="s">
        <v>164</v>
      </c>
      <c r="D47" s="233">
        <v>44623.643750000003</v>
      </c>
      <c r="E47" s="232">
        <v>225</v>
      </c>
      <c r="F47" s="232">
        <v>2.0659999999999998</v>
      </c>
      <c r="G47" s="232">
        <v>215</v>
      </c>
      <c r="H47" s="232">
        <v>5.2729999999999997</v>
      </c>
      <c r="I47" s="234">
        <f t="shared" si="0"/>
        <v>3.2069999999999999</v>
      </c>
    </row>
    <row r="48" spans="1:11" ht="15" x14ac:dyDescent="0.2">
      <c r="A48" s="231">
        <v>47</v>
      </c>
      <c r="B48" s="232">
        <v>7314</v>
      </c>
      <c r="C48" s="232" t="s">
        <v>164</v>
      </c>
      <c r="D48" s="233">
        <v>44623.643750000003</v>
      </c>
      <c r="E48" s="232">
        <v>225</v>
      </c>
      <c r="F48" s="232">
        <v>2.0790000000000002</v>
      </c>
      <c r="G48" s="232">
        <v>215</v>
      </c>
      <c r="H48" s="232">
        <v>5.0739999999999998</v>
      </c>
      <c r="I48" s="234">
        <f t="shared" si="0"/>
        <v>2.9949999999999997</v>
      </c>
      <c r="J48" s="235">
        <f t="shared" si="11"/>
        <v>3.0674999999999999</v>
      </c>
      <c r="K48" s="235">
        <f t="shared" ref="K48" si="29">STDEV(I48:I49)</f>
        <v>0.10253048327204972</v>
      </c>
    </row>
    <row r="49" spans="1:11" ht="15" x14ac:dyDescent="0.2">
      <c r="A49" s="231">
        <v>48</v>
      </c>
      <c r="B49" s="232">
        <v>7314</v>
      </c>
      <c r="C49" s="232" t="s">
        <v>164</v>
      </c>
      <c r="D49" s="233">
        <v>44623.644444444442</v>
      </c>
      <c r="E49" s="232">
        <v>225</v>
      </c>
      <c r="F49" s="232">
        <v>2.0539999999999998</v>
      </c>
      <c r="G49" s="232">
        <v>215</v>
      </c>
      <c r="H49" s="232">
        <v>5.194</v>
      </c>
      <c r="I49" s="234">
        <f t="shared" si="0"/>
        <v>3.14</v>
      </c>
    </row>
    <row r="50" spans="1:11" ht="15" x14ac:dyDescent="0.2">
      <c r="A50" s="231">
        <v>49</v>
      </c>
      <c r="B50" s="232">
        <v>7476</v>
      </c>
      <c r="C50" s="232" t="s">
        <v>164</v>
      </c>
      <c r="D50" s="233">
        <v>44623.644444444442</v>
      </c>
      <c r="E50" s="232">
        <v>225</v>
      </c>
      <c r="F50" s="232">
        <v>2.5840000000000001</v>
      </c>
      <c r="G50" s="232">
        <v>215</v>
      </c>
      <c r="H50" s="232">
        <v>6.5220000000000002</v>
      </c>
      <c r="I50" s="234">
        <f t="shared" si="0"/>
        <v>3.9380000000000002</v>
      </c>
      <c r="J50" s="235">
        <f t="shared" si="11"/>
        <v>3.931</v>
      </c>
      <c r="K50" s="235">
        <f t="shared" ref="K50" si="30">STDEV(I50:I51)</f>
        <v>9.8994949366121455E-3</v>
      </c>
    </row>
    <row r="51" spans="1:11" ht="15" x14ac:dyDescent="0.2">
      <c r="A51" s="231">
        <v>50</v>
      </c>
      <c r="B51" s="232">
        <v>7476</v>
      </c>
      <c r="C51" s="232" t="s">
        <v>164</v>
      </c>
      <c r="D51" s="233">
        <v>44623.645138888889</v>
      </c>
      <c r="E51" s="232">
        <v>225</v>
      </c>
      <c r="F51" s="232">
        <v>2.5350000000000001</v>
      </c>
      <c r="G51" s="232">
        <v>215</v>
      </c>
      <c r="H51" s="232">
        <v>6.4589999999999996</v>
      </c>
      <c r="I51" s="234">
        <f t="shared" si="0"/>
        <v>3.9239999999999995</v>
      </c>
    </row>
  </sheetData>
  <phoneticPr fontId="0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5F41949DA2A940B8D082ECAF8F142D" ma:contentTypeVersion="10" ma:contentTypeDescription="Create a new document." ma:contentTypeScope="" ma:versionID="8307ac08cfd904c2710f6220bf360f29">
  <xsd:schema xmlns:xsd="http://www.w3.org/2001/XMLSchema" xmlns:xs="http://www.w3.org/2001/XMLSchema" xmlns:p="http://schemas.microsoft.com/office/2006/metadata/properties" xmlns:ns1="http://schemas.microsoft.com/sharepoint/v3" xmlns:ns2="e9322675-4e6c-4dcb-b08b-f40420b09916" xmlns:ns3="df38bbad-0bb0-41a7-b78f-084b382b3af7" targetNamespace="http://schemas.microsoft.com/office/2006/metadata/properties" ma:root="true" ma:fieldsID="66c2dd84932bddf5f92a3351e68d6d48" ns1:_="" ns2:_="" ns3:_="">
    <xsd:import namespace="http://schemas.microsoft.com/sharepoint/v3"/>
    <xsd:import namespace="e9322675-4e6c-4dcb-b08b-f40420b09916"/>
    <xsd:import namespace="df38bbad-0bb0-41a7-b78f-084b382b3a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322675-4e6c-4dcb-b08b-f40420b099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8bbad-0bb0-41a7-b78f-084b382b3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9233F8-AC2D-4B7C-8628-F6C8AB44A2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9322675-4e6c-4dcb-b08b-f40420b09916"/>
    <ds:schemaRef ds:uri="df38bbad-0bb0-41a7-b78f-084b382b3a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63789A-F55D-4DA5-B927-D4D472A3EFDD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e9322675-4e6c-4dcb-b08b-f40420b09916"/>
    <ds:schemaRef ds:uri="df38bbad-0bb0-41a7-b78f-084b382b3af7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0784D78-260D-4BA9-A15F-461BF9BB25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</vt:lpstr>
      <vt:lpstr>RI, nD</vt:lpstr>
      <vt:lpstr>BG, Plate 1</vt:lpstr>
      <vt:lpstr>FAN, Plate 1</vt:lpstr>
      <vt:lpstr>SP, %</vt:lpstr>
      <vt:lpstr>'FAN, Plate 1'!Print_Area</vt:lpstr>
    </vt:vector>
  </TitlesOfParts>
  <Company>usda 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balance-122</dc:creator>
  <cp:lastModifiedBy>Walling Lab</cp:lastModifiedBy>
  <cp:lastPrinted>2011-12-16T21:22:50Z</cp:lastPrinted>
  <dcterms:created xsi:type="dcterms:W3CDTF">2010-06-16T16:03:09Z</dcterms:created>
  <dcterms:modified xsi:type="dcterms:W3CDTF">2022-03-08T16:48:53Z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0x010100B45F41949DA2A940B8D082ECAF8F142D</vt:lpwstr>
  </property>
  <property fmtid="{D5CDD505-2E9C-101B-9397-08002B2CF9AE}" pid="3" name="Order">
    <vt:r8>109200</vt:r8>
  </property>
</Properties>
</file>