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415" yWindow="-195" windowWidth="18735" windowHeight="11700" activeTab="1"/>
  </bookViews>
  <sheets>
    <sheet name="en-us" sheetId="1" r:id="rId1"/>
    <sheet name="pt-br" sheetId="4" r:id="rId2"/>
    <sheet name="num" sheetId="2" r:id="rId3"/>
    <sheet name="Plan3" sheetId="3" r:id="rId4"/>
  </sheets>
  <calcPr calcId="162913"/>
</workbook>
</file>

<file path=xl/calcChain.xml><?xml version="1.0" encoding="utf-8"?>
<calcChain xmlns="http://schemas.openxmlformats.org/spreadsheetml/2006/main">
  <c r="F274" i="4" l="1"/>
  <c r="F275" i="4"/>
  <c r="F276" i="4"/>
  <c r="F277" i="4"/>
  <c r="F278" i="4"/>
  <c r="F279" i="4"/>
  <c r="F280" i="4"/>
  <c r="F281" i="4"/>
  <c r="F282" i="4"/>
  <c r="C274" i="4"/>
  <c r="C275" i="4"/>
  <c r="C276" i="4"/>
  <c r="C277" i="4"/>
  <c r="C278" i="4"/>
  <c r="C279" i="4"/>
  <c r="C280" i="4"/>
  <c r="C281" i="4"/>
  <c r="C282" i="4"/>
  <c r="D276" i="4"/>
  <c r="E282" i="4"/>
  <c r="E281" i="4"/>
  <c r="E280" i="4"/>
  <c r="E279" i="4"/>
  <c r="E278" i="4"/>
  <c r="E277" i="4"/>
  <c r="E276" i="4"/>
  <c r="D282" i="4"/>
  <c r="D281" i="4"/>
  <c r="D280" i="4"/>
  <c r="D279" i="4"/>
  <c r="D278" i="4"/>
  <c r="D277" i="4"/>
  <c r="F277" i="1"/>
  <c r="F278" i="1"/>
  <c r="F281" i="1"/>
  <c r="F282" i="1"/>
  <c r="E282" i="1"/>
  <c r="D282" i="1"/>
  <c r="C282" i="1"/>
  <c r="E281" i="1"/>
  <c r="D281" i="1"/>
  <c r="C281" i="1"/>
  <c r="E280" i="1"/>
  <c r="E279" i="1"/>
  <c r="D280" i="1"/>
  <c r="E276" i="1"/>
  <c r="D276" i="1"/>
  <c r="C276" i="1"/>
  <c r="F276" i="1" s="1"/>
  <c r="C280" i="1"/>
  <c r="F280" i="1" s="1"/>
  <c r="D279" i="1"/>
  <c r="C279" i="1"/>
  <c r="F279" i="1" s="1"/>
  <c r="E278" i="1"/>
  <c r="D278" i="1"/>
  <c r="C278" i="1"/>
  <c r="E277" i="1"/>
  <c r="D277" i="1"/>
  <c r="D273" i="1"/>
  <c r="C277" i="1"/>
  <c r="C256" i="1"/>
  <c r="C273" i="4"/>
  <c r="C269" i="4"/>
  <c r="C270" i="4"/>
  <c r="C271" i="4"/>
  <c r="C272" i="4"/>
  <c r="C262" i="4"/>
  <c r="C263" i="4"/>
  <c r="C264" i="4"/>
  <c r="C265" i="4"/>
  <c r="C266" i="4"/>
  <c r="C267" i="4"/>
  <c r="C268" i="4"/>
  <c r="C256" i="4"/>
  <c r="C257" i="4"/>
  <c r="C258" i="4"/>
  <c r="C259" i="4"/>
  <c r="C260" i="4"/>
  <c r="C261" i="4"/>
  <c r="C269" i="1"/>
  <c r="C270" i="1"/>
  <c r="C271" i="1"/>
  <c r="C272" i="1"/>
  <c r="C273" i="1"/>
  <c r="C264" i="1"/>
  <c r="C265" i="1"/>
  <c r="C266" i="1"/>
  <c r="C267" i="1"/>
  <c r="C268" i="1"/>
  <c r="C257" i="1"/>
  <c r="C258" i="1"/>
  <c r="C259" i="1"/>
  <c r="C260" i="1"/>
  <c r="C261" i="1"/>
  <c r="C262" i="1"/>
  <c r="C263" i="1"/>
  <c r="C109" i="4"/>
  <c r="C110" i="4"/>
  <c r="C111" i="4"/>
  <c r="C112" i="4"/>
  <c r="C113" i="4"/>
  <c r="C114" i="4"/>
  <c r="C115" i="4"/>
  <c r="C116" i="4"/>
  <c r="C117" i="4"/>
  <c r="C118" i="4"/>
  <c r="C119" i="4"/>
  <c r="C120" i="4"/>
  <c r="C109" i="1"/>
  <c r="C110" i="1"/>
  <c r="C111" i="1"/>
  <c r="C112" i="1"/>
  <c r="C113" i="1"/>
  <c r="C114" i="1"/>
  <c r="C115" i="1"/>
  <c r="C116" i="1"/>
  <c r="C117" i="1"/>
  <c r="C118" i="1"/>
  <c r="C119" i="1"/>
  <c r="C120" i="1"/>
  <c r="C98" i="4"/>
  <c r="C99" i="4"/>
  <c r="C100" i="4"/>
  <c r="C101" i="4"/>
  <c r="C102" i="4"/>
  <c r="C103" i="4"/>
  <c r="C104" i="4"/>
  <c r="C105" i="4"/>
  <c r="C106" i="4"/>
  <c r="C107" i="4"/>
  <c r="C108" i="4"/>
  <c r="C98" i="1"/>
  <c r="C99" i="1"/>
  <c r="C100" i="1"/>
  <c r="C101" i="1"/>
  <c r="C102" i="1"/>
  <c r="C103" i="1"/>
  <c r="C104" i="1"/>
  <c r="C105" i="1"/>
  <c r="C106" i="1"/>
  <c r="C107" i="1"/>
  <c r="C108" i="1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4"/>
  <c r="F2" i="4" s="1"/>
  <c r="C3" i="4"/>
  <c r="F3" i="4" s="1"/>
  <c r="C4" i="4"/>
  <c r="F4" i="4" s="1"/>
  <c r="C5" i="4"/>
  <c r="F5" i="4" s="1"/>
  <c r="C6" i="4"/>
  <c r="F6" i="4" s="1"/>
  <c r="C7" i="4"/>
  <c r="F7" i="4" s="1"/>
  <c r="C8" i="4"/>
  <c r="F8" i="4" s="1"/>
  <c r="C9" i="4"/>
  <c r="F9" i="4" s="1"/>
  <c r="C10" i="4"/>
  <c r="F10" i="4" s="1"/>
  <c r="C11" i="4"/>
  <c r="F11" i="4" s="1"/>
  <c r="C12" i="4"/>
  <c r="F12" i="4" s="1"/>
  <c r="C13" i="4"/>
  <c r="F13" i="4" s="1"/>
  <c r="C14" i="4"/>
  <c r="F14" i="4" s="1"/>
  <c r="C15" i="4"/>
  <c r="F15" i="4" s="1"/>
  <c r="C16" i="4"/>
  <c r="F16" i="4" s="1"/>
  <c r="C17" i="4"/>
  <c r="F17" i="4" s="1"/>
  <c r="C18" i="4"/>
  <c r="F18" i="4" s="1"/>
  <c r="C19" i="4"/>
  <c r="F19" i="4" s="1"/>
  <c r="C20" i="4"/>
  <c r="F20" i="4" s="1"/>
  <c r="C21" i="4"/>
  <c r="F21" i="4" s="1"/>
  <c r="C22" i="4"/>
  <c r="F22" i="4" s="1"/>
  <c r="C23" i="4"/>
  <c r="F23" i="4" s="1"/>
  <c r="C24" i="4"/>
  <c r="F24" i="4" s="1"/>
  <c r="C25" i="4"/>
  <c r="F25" i="4" s="1"/>
  <c r="C26" i="4"/>
  <c r="F26" i="4" s="1"/>
  <c r="C27" i="4"/>
  <c r="F27" i="4" s="1"/>
  <c r="C28" i="4"/>
  <c r="F28" i="4" s="1"/>
  <c r="C29" i="4"/>
  <c r="F29" i="4" s="1"/>
  <c r="C30" i="4"/>
  <c r="F30" i="4" s="1"/>
  <c r="C31" i="4"/>
  <c r="F31" i="4" s="1"/>
  <c r="C32" i="4"/>
  <c r="F32" i="4" s="1"/>
  <c r="C33" i="4"/>
  <c r="F33" i="4" s="1"/>
  <c r="C34" i="4"/>
  <c r="F34" i="4" s="1"/>
  <c r="C35" i="4"/>
  <c r="F35" i="4" s="1"/>
  <c r="C36" i="4"/>
  <c r="F36" i="4" s="1"/>
  <c r="C37" i="4"/>
  <c r="F37" i="4" s="1"/>
  <c r="C38" i="4"/>
  <c r="F38" i="4" s="1"/>
  <c r="C39" i="4"/>
  <c r="F39" i="4" s="1"/>
  <c r="C40" i="4"/>
  <c r="F40" i="4" s="1"/>
  <c r="C41" i="4"/>
  <c r="F41" i="4" s="1"/>
  <c r="C42" i="4"/>
  <c r="F42" i="4" s="1"/>
  <c r="C43" i="4"/>
  <c r="F43" i="4" s="1"/>
  <c r="C44" i="4"/>
  <c r="F44" i="4" s="1"/>
  <c r="C45" i="4"/>
  <c r="F45" i="4" s="1"/>
  <c r="C46" i="4"/>
  <c r="F46" i="4" s="1"/>
  <c r="C47" i="4"/>
  <c r="F47" i="4" s="1"/>
  <c r="C48" i="4"/>
  <c r="F48" i="4" s="1"/>
  <c r="C49" i="4"/>
  <c r="F49" i="4" s="1"/>
  <c r="C50" i="4"/>
  <c r="F50" i="4" s="1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" i="1"/>
  <c r="F2" i="1" s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N1" i="4"/>
  <c r="E152" i="4" s="1"/>
  <c r="C1" i="4"/>
  <c r="F1" i="4" s="1"/>
  <c r="C1" i="1"/>
  <c r="F1" i="1" s="1"/>
  <c r="N1" i="1"/>
  <c r="E62" i="1" s="1"/>
  <c r="B63" i="3"/>
  <c r="B64" i="3"/>
  <c r="B51" i="3"/>
  <c r="B52" i="3"/>
  <c r="B53" i="3"/>
  <c r="B54" i="3"/>
  <c r="B55" i="3"/>
  <c r="B56" i="3"/>
  <c r="B57" i="3"/>
  <c r="B58" i="3"/>
  <c r="B59" i="3"/>
  <c r="B60" i="3"/>
  <c r="B61" i="3"/>
  <c r="B62" i="3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1" i="3"/>
  <c r="F268" i="4" l="1"/>
  <c r="E269" i="4"/>
  <c r="F263" i="1"/>
  <c r="E260" i="4"/>
  <c r="F262" i="4"/>
  <c r="F271" i="1"/>
  <c r="E83" i="4"/>
  <c r="E87" i="4"/>
  <c r="E91" i="4"/>
  <c r="E95" i="4"/>
  <c r="D82" i="4"/>
  <c r="D86" i="4"/>
  <c r="D90" i="4"/>
  <c r="D94" i="4"/>
  <c r="E99" i="4"/>
  <c r="F99" i="4" s="1"/>
  <c r="E103" i="4"/>
  <c r="E107" i="4"/>
  <c r="D100" i="4"/>
  <c r="D104" i="4"/>
  <c r="D108" i="4"/>
  <c r="E114" i="4"/>
  <c r="E120" i="4"/>
  <c r="D117" i="4"/>
  <c r="D113" i="4"/>
  <c r="E115" i="4"/>
  <c r="D112" i="4"/>
  <c r="D257" i="4"/>
  <c r="F257" i="4" s="1"/>
  <c r="D261" i="4"/>
  <c r="D264" i="4"/>
  <c r="F264" i="4" s="1"/>
  <c r="D268" i="4"/>
  <c r="D271" i="4"/>
  <c r="F271" i="4" s="1"/>
  <c r="E257" i="4"/>
  <c r="E261" i="4"/>
  <c r="F261" i="4" s="1"/>
  <c r="E266" i="4"/>
  <c r="E270" i="4"/>
  <c r="E273" i="4"/>
  <c r="E82" i="4"/>
  <c r="E86" i="4"/>
  <c r="E90" i="4"/>
  <c r="F90" i="4" s="1"/>
  <c r="E94" i="4"/>
  <c r="D81" i="4"/>
  <c r="D85" i="4"/>
  <c r="F85" i="4" s="1"/>
  <c r="D89" i="4"/>
  <c r="F89" i="4" s="1"/>
  <c r="D93" i="4"/>
  <c r="D97" i="4"/>
  <c r="E98" i="4"/>
  <c r="E102" i="4"/>
  <c r="F102" i="4" s="1"/>
  <c r="E106" i="4"/>
  <c r="D99" i="4"/>
  <c r="D103" i="4"/>
  <c r="D107" i="4"/>
  <c r="F107" i="4" s="1"/>
  <c r="E113" i="4"/>
  <c r="E119" i="4"/>
  <c r="D110" i="4"/>
  <c r="D120" i="4"/>
  <c r="F120" i="4" s="1"/>
  <c r="E112" i="4"/>
  <c r="D111" i="4"/>
  <c r="D256" i="4"/>
  <c r="F256" i="4" s="1"/>
  <c r="D260" i="4"/>
  <c r="F260" i="4" s="1"/>
  <c r="D263" i="4"/>
  <c r="D267" i="4"/>
  <c r="F267" i="4" s="1"/>
  <c r="E256" i="4"/>
  <c r="E265" i="4"/>
  <c r="E272" i="4"/>
  <c r="E81" i="4"/>
  <c r="E85" i="4"/>
  <c r="E89" i="4"/>
  <c r="E93" i="4"/>
  <c r="E97" i="4"/>
  <c r="D84" i="4"/>
  <c r="D88" i="4"/>
  <c r="F88" i="4" s="1"/>
  <c r="D92" i="4"/>
  <c r="D96" i="4"/>
  <c r="E101" i="4"/>
  <c r="E105" i="4"/>
  <c r="D98" i="4"/>
  <c r="D102" i="4"/>
  <c r="D106" i="4"/>
  <c r="E110" i="4"/>
  <c r="E118" i="4"/>
  <c r="D109" i="4"/>
  <c r="D119" i="4"/>
  <c r="F119" i="4" s="1"/>
  <c r="D115" i="4"/>
  <c r="F115" i="4" s="1"/>
  <c r="E116" i="4"/>
  <c r="D259" i="4"/>
  <c r="F259" i="4" s="1"/>
  <c r="E262" i="4"/>
  <c r="D266" i="4"/>
  <c r="F266" i="4" s="1"/>
  <c r="D270" i="4"/>
  <c r="F270" i="4" s="1"/>
  <c r="D273" i="4"/>
  <c r="F273" i="4" s="1"/>
  <c r="E259" i="4"/>
  <c r="E264" i="4"/>
  <c r="E268" i="4"/>
  <c r="E271" i="4"/>
  <c r="F97" i="4"/>
  <c r="F93" i="4"/>
  <c r="E84" i="4"/>
  <c r="E88" i="4"/>
  <c r="E92" i="4"/>
  <c r="E96" i="4"/>
  <c r="D83" i="4"/>
  <c r="D87" i="4"/>
  <c r="D91" i="4"/>
  <c r="F91" i="4" s="1"/>
  <c r="D95" i="4"/>
  <c r="E100" i="4"/>
  <c r="F100" i="4" s="1"/>
  <c r="E104" i="4"/>
  <c r="E108" i="4"/>
  <c r="F108" i="4" s="1"/>
  <c r="D101" i="4"/>
  <c r="D105" i="4"/>
  <c r="E109" i="4"/>
  <c r="E117" i="4"/>
  <c r="D118" i="4"/>
  <c r="F118" i="4" s="1"/>
  <c r="D114" i="4"/>
  <c r="F114" i="4" s="1"/>
  <c r="E111" i="4"/>
  <c r="D116" i="4"/>
  <c r="F116" i="4" s="1"/>
  <c r="D258" i="4"/>
  <c r="F258" i="4" s="1"/>
  <c r="D262" i="4"/>
  <c r="D265" i="4"/>
  <c r="D269" i="4"/>
  <c r="F269" i="4" s="1"/>
  <c r="D272" i="4"/>
  <c r="F272" i="4" s="1"/>
  <c r="E258" i="4"/>
  <c r="E263" i="4"/>
  <c r="F263" i="4" s="1"/>
  <c r="E267" i="4"/>
  <c r="E118" i="1"/>
  <c r="E120" i="1"/>
  <c r="D109" i="1"/>
  <c r="D117" i="1"/>
  <c r="E115" i="1"/>
  <c r="D116" i="1"/>
  <c r="E257" i="1"/>
  <c r="E259" i="1"/>
  <c r="E260" i="1"/>
  <c r="E263" i="1"/>
  <c r="D265" i="1"/>
  <c r="F265" i="1" s="1"/>
  <c r="D269" i="1"/>
  <c r="F269" i="1" s="1"/>
  <c r="D272" i="1"/>
  <c r="F272" i="1" s="1"/>
  <c r="E267" i="1"/>
  <c r="E264" i="1"/>
  <c r="D126" i="1"/>
  <c r="F126" i="1" s="1"/>
  <c r="E119" i="1"/>
  <c r="D114" i="1"/>
  <c r="D120" i="1"/>
  <c r="F120" i="1" s="1"/>
  <c r="E111" i="1"/>
  <c r="D112" i="1"/>
  <c r="D257" i="1"/>
  <c r="F257" i="1" s="1"/>
  <c r="D259" i="1"/>
  <c r="F259" i="1" s="1"/>
  <c r="D260" i="1"/>
  <c r="F260" i="1" s="1"/>
  <c r="D263" i="1"/>
  <c r="D268" i="1"/>
  <c r="D271" i="1"/>
  <c r="E266" i="1"/>
  <c r="F266" i="1" s="1"/>
  <c r="E270" i="1"/>
  <c r="E273" i="1"/>
  <c r="D188" i="1"/>
  <c r="D113" i="1"/>
  <c r="D119" i="1"/>
  <c r="F119" i="1" s="1"/>
  <c r="E112" i="1"/>
  <c r="E116" i="1"/>
  <c r="D111" i="1"/>
  <c r="F111" i="1" s="1"/>
  <c r="E256" i="1"/>
  <c r="E258" i="1"/>
  <c r="D261" i="1"/>
  <c r="F261" i="1" s="1"/>
  <c r="E262" i="1"/>
  <c r="D267" i="1"/>
  <c r="F267" i="1" s="1"/>
  <c r="E265" i="1"/>
  <c r="E269" i="1"/>
  <c r="E272" i="1"/>
  <c r="D110" i="1"/>
  <c r="D118" i="1"/>
  <c r="F118" i="1" s="1"/>
  <c r="D115" i="1"/>
  <c r="F115" i="1" s="1"/>
  <c r="D256" i="1"/>
  <c r="F256" i="1" s="1"/>
  <c r="D258" i="1"/>
  <c r="F258" i="1" s="1"/>
  <c r="E261" i="1"/>
  <c r="D262" i="1"/>
  <c r="F262" i="1" s="1"/>
  <c r="D264" i="1"/>
  <c r="F264" i="1" s="1"/>
  <c r="D266" i="1"/>
  <c r="D270" i="1"/>
  <c r="F270" i="1" s="1"/>
  <c r="F273" i="1"/>
  <c r="E268" i="1"/>
  <c r="F268" i="1" s="1"/>
  <c r="E271" i="1"/>
  <c r="F111" i="4"/>
  <c r="F116" i="1"/>
  <c r="F103" i="4"/>
  <c r="F98" i="4"/>
  <c r="F106" i="4"/>
  <c r="E108" i="1"/>
  <c r="D101" i="1"/>
  <c r="D105" i="1"/>
  <c r="E109" i="1"/>
  <c r="E114" i="1"/>
  <c r="E117" i="1"/>
  <c r="E206" i="1"/>
  <c r="E253" i="1"/>
  <c r="D100" i="1"/>
  <c r="D104" i="1"/>
  <c r="E113" i="1"/>
  <c r="E159" i="1"/>
  <c r="D99" i="1"/>
  <c r="D103" i="1"/>
  <c r="D107" i="1"/>
  <c r="D108" i="1"/>
  <c r="E110" i="1"/>
  <c r="E246" i="1"/>
  <c r="D250" i="1"/>
  <c r="D194" i="1"/>
  <c r="D98" i="1"/>
  <c r="D102" i="1"/>
  <c r="D106" i="1"/>
  <c r="F81" i="4"/>
  <c r="F87" i="4"/>
  <c r="F82" i="4"/>
  <c r="D123" i="1"/>
  <c r="F123" i="1" s="1"/>
  <c r="D249" i="1"/>
  <c r="F249" i="1" s="1"/>
  <c r="E245" i="1"/>
  <c r="F245" i="1" s="1"/>
  <c r="E250" i="1"/>
  <c r="E205" i="1"/>
  <c r="E192" i="1"/>
  <c r="E91" i="1"/>
  <c r="D85" i="1"/>
  <c r="E99" i="1"/>
  <c r="E103" i="1"/>
  <c r="E107" i="1"/>
  <c r="E160" i="1"/>
  <c r="E126" i="1"/>
  <c r="D246" i="1"/>
  <c r="F246" i="1" s="1"/>
  <c r="D254" i="1"/>
  <c r="F254" i="1" s="1"/>
  <c r="E249" i="1"/>
  <c r="D80" i="1"/>
  <c r="D192" i="1"/>
  <c r="E87" i="1"/>
  <c r="D81" i="1"/>
  <c r="D97" i="1"/>
  <c r="E98" i="1"/>
  <c r="E102" i="1"/>
  <c r="E106" i="1"/>
  <c r="E124" i="1"/>
  <c r="D245" i="1"/>
  <c r="D252" i="1"/>
  <c r="E248" i="1"/>
  <c r="E254" i="1"/>
  <c r="E188" i="1"/>
  <c r="F188" i="1" s="1"/>
  <c r="E83" i="1"/>
  <c r="D93" i="1"/>
  <c r="E101" i="1"/>
  <c r="E105" i="1"/>
  <c r="E96" i="1"/>
  <c r="D89" i="1"/>
  <c r="E100" i="1"/>
  <c r="E104" i="1"/>
  <c r="F192" i="1"/>
  <c r="E84" i="1"/>
  <c r="E88" i="1"/>
  <c r="E93" i="1"/>
  <c r="F93" i="1" s="1"/>
  <c r="E97" i="1"/>
  <c r="F97" i="1" s="1"/>
  <c r="E92" i="1"/>
  <c r="D82" i="1"/>
  <c r="D86" i="1"/>
  <c r="D90" i="1"/>
  <c r="D94" i="1"/>
  <c r="F250" i="1"/>
  <c r="E82" i="1"/>
  <c r="E86" i="1"/>
  <c r="E90" i="1"/>
  <c r="E95" i="1"/>
  <c r="D84" i="1"/>
  <c r="F84" i="1" s="1"/>
  <c r="D88" i="1"/>
  <c r="F88" i="1" s="1"/>
  <c r="D92" i="1"/>
  <c r="D96" i="1"/>
  <c r="F96" i="1" s="1"/>
  <c r="E157" i="1"/>
  <c r="E123" i="1"/>
  <c r="D124" i="1"/>
  <c r="F124" i="1" s="1"/>
  <c r="D248" i="1"/>
  <c r="F248" i="1" s="1"/>
  <c r="D253" i="1"/>
  <c r="F253" i="1" s="1"/>
  <c r="E244" i="1"/>
  <c r="E252" i="1"/>
  <c r="E239" i="1"/>
  <c r="D190" i="1"/>
  <c r="E81" i="1"/>
  <c r="F81" i="1" s="1"/>
  <c r="E85" i="1"/>
  <c r="F85" i="1" s="1"/>
  <c r="E89" i="1"/>
  <c r="F89" i="1" s="1"/>
  <c r="E94" i="1"/>
  <c r="D83" i="1"/>
  <c r="D87" i="1"/>
  <c r="D91" i="1"/>
  <c r="F91" i="1" s="1"/>
  <c r="D95" i="1"/>
  <c r="F84" i="4"/>
  <c r="F92" i="4"/>
  <c r="F95" i="4"/>
  <c r="F96" i="4"/>
  <c r="F92" i="1"/>
  <c r="D192" i="4"/>
  <c r="E192" i="4"/>
  <c r="E239" i="4"/>
  <c r="D190" i="4"/>
  <c r="E190" i="4"/>
  <c r="E207" i="4"/>
  <c r="D207" i="4"/>
  <c r="F207" i="4" s="1"/>
  <c r="D188" i="4"/>
  <c r="E188" i="4"/>
  <c r="F188" i="4" s="1"/>
  <c r="E205" i="4"/>
  <c r="D205" i="4"/>
  <c r="F205" i="4" s="1"/>
  <c r="D194" i="4"/>
  <c r="E194" i="4"/>
  <c r="D239" i="4"/>
  <c r="E80" i="1"/>
  <c r="F80" i="1" s="1"/>
  <c r="E204" i="1"/>
  <c r="E125" i="1"/>
  <c r="D125" i="1"/>
  <c r="D247" i="1"/>
  <c r="D251" i="1"/>
  <c r="D255" i="1"/>
  <c r="E247" i="1"/>
  <c r="E251" i="1"/>
  <c r="E255" i="1"/>
  <c r="E207" i="1"/>
  <c r="E190" i="1"/>
  <c r="E194" i="1"/>
  <c r="D239" i="1"/>
  <c r="F239" i="1" s="1"/>
  <c r="D207" i="1"/>
  <c r="F207" i="1" s="1"/>
  <c r="D205" i="1"/>
  <c r="E80" i="4"/>
  <c r="E157" i="4"/>
  <c r="E124" i="4"/>
  <c r="D124" i="4"/>
  <c r="D248" i="4"/>
  <c r="D252" i="4"/>
  <c r="E245" i="4"/>
  <c r="E249" i="4"/>
  <c r="E253" i="4"/>
  <c r="E79" i="4"/>
  <c r="E122" i="4"/>
  <c r="E123" i="4"/>
  <c r="D123" i="4"/>
  <c r="F123" i="4" s="1"/>
  <c r="D247" i="4"/>
  <c r="D251" i="4"/>
  <c r="D255" i="4"/>
  <c r="E248" i="4"/>
  <c r="E252" i="4"/>
  <c r="D126" i="4"/>
  <c r="D246" i="4"/>
  <c r="D250" i="4"/>
  <c r="D254" i="4"/>
  <c r="E247" i="4"/>
  <c r="E251" i="4"/>
  <c r="E255" i="4"/>
  <c r="E121" i="4"/>
  <c r="E159" i="4"/>
  <c r="E126" i="4"/>
  <c r="E158" i="4"/>
  <c r="E125" i="4"/>
  <c r="D125" i="4"/>
  <c r="F125" i="4" s="1"/>
  <c r="D245" i="4"/>
  <c r="D249" i="4"/>
  <c r="F249" i="4" s="1"/>
  <c r="D253" i="4"/>
  <c r="E246" i="4"/>
  <c r="E250" i="4"/>
  <c r="E254" i="4"/>
  <c r="D80" i="4"/>
  <c r="E77" i="4"/>
  <c r="E170" i="4"/>
  <c r="E174" i="4"/>
  <c r="E178" i="4"/>
  <c r="E183" i="4"/>
  <c r="E187" i="4"/>
  <c r="E195" i="4"/>
  <c r="E198" i="4"/>
  <c r="E202" i="4"/>
  <c r="E208" i="4"/>
  <c r="E214" i="4"/>
  <c r="E216" i="4"/>
  <c r="E220" i="4"/>
  <c r="E224" i="4"/>
  <c r="E228" i="4"/>
  <c r="E232" i="4"/>
  <c r="E236" i="4"/>
  <c r="E241" i="4"/>
  <c r="D52" i="4"/>
  <c r="D56" i="4"/>
  <c r="D60" i="4"/>
  <c r="D64" i="4"/>
  <c r="D68" i="4"/>
  <c r="D72" i="4"/>
  <c r="D76" i="4"/>
  <c r="D122" i="4"/>
  <c r="D130" i="4"/>
  <c r="D134" i="4"/>
  <c r="D138" i="4"/>
  <c r="D142" i="4"/>
  <c r="D146" i="4"/>
  <c r="D150" i="4"/>
  <c r="D154" i="4"/>
  <c r="D158" i="4"/>
  <c r="D162" i="4"/>
  <c r="D167" i="4"/>
  <c r="D171" i="4"/>
  <c r="D175" i="4"/>
  <c r="D179" i="4"/>
  <c r="D183" i="4"/>
  <c r="D187" i="4"/>
  <c r="F187" i="4" s="1"/>
  <c r="D195" i="4"/>
  <c r="D199" i="4"/>
  <c r="D203" i="4"/>
  <c r="D209" i="4"/>
  <c r="D213" i="4"/>
  <c r="D217" i="4"/>
  <c r="D221" i="4"/>
  <c r="D225" i="4"/>
  <c r="D229" i="4"/>
  <c r="D233" i="4"/>
  <c r="D237" i="4"/>
  <c r="D242" i="4"/>
  <c r="D164" i="4"/>
  <c r="D79" i="4"/>
  <c r="E76" i="4"/>
  <c r="E169" i="4"/>
  <c r="E173" i="4"/>
  <c r="E177" i="4"/>
  <c r="E182" i="4"/>
  <c r="E185" i="4"/>
  <c r="E193" i="4"/>
  <c r="E186" i="4"/>
  <c r="E201" i="4"/>
  <c r="E206" i="4"/>
  <c r="E211" i="4"/>
  <c r="E215" i="4"/>
  <c r="E219" i="4"/>
  <c r="E223" i="4"/>
  <c r="E227" i="4"/>
  <c r="E231" i="4"/>
  <c r="E235" i="4"/>
  <c r="E240" i="4"/>
  <c r="D51" i="4"/>
  <c r="D55" i="4"/>
  <c r="D59" i="4"/>
  <c r="D63" i="4"/>
  <c r="D67" i="4"/>
  <c r="D71" i="4"/>
  <c r="D75" i="4"/>
  <c r="D121" i="4"/>
  <c r="F121" i="4" s="1"/>
  <c r="D129" i="4"/>
  <c r="D133" i="4"/>
  <c r="D137" i="4"/>
  <c r="D141" i="4"/>
  <c r="D145" i="4"/>
  <c r="D149" i="4"/>
  <c r="D153" i="4"/>
  <c r="D157" i="4"/>
  <c r="F157" i="4" s="1"/>
  <c r="D161" i="4"/>
  <c r="D166" i="4"/>
  <c r="D170" i="4"/>
  <c r="F170" i="4" s="1"/>
  <c r="D174" i="4"/>
  <c r="F174" i="4" s="1"/>
  <c r="D178" i="4"/>
  <c r="D182" i="4"/>
  <c r="D186" i="4"/>
  <c r="D193" i="4"/>
  <c r="F193" i="4" s="1"/>
  <c r="D198" i="4"/>
  <c r="D202" i="4"/>
  <c r="D208" i="4"/>
  <c r="F208" i="4" s="1"/>
  <c r="D212" i="4"/>
  <c r="D216" i="4"/>
  <c r="D220" i="4"/>
  <c r="D224" i="4"/>
  <c r="F224" i="4" s="1"/>
  <c r="D228" i="4"/>
  <c r="F228" i="4" s="1"/>
  <c r="D232" i="4"/>
  <c r="D236" i="4"/>
  <c r="D241" i="4"/>
  <c r="F241" i="4" s="1"/>
  <c r="E165" i="4"/>
  <c r="E66" i="4"/>
  <c r="E168" i="4"/>
  <c r="E172" i="4"/>
  <c r="E176" i="4"/>
  <c r="E181" i="4"/>
  <c r="E184" i="4"/>
  <c r="E191" i="4"/>
  <c r="E197" i="4"/>
  <c r="E200" i="4"/>
  <c r="E204" i="4"/>
  <c r="E210" i="4"/>
  <c r="E213" i="4"/>
  <c r="E218" i="4"/>
  <c r="E222" i="4"/>
  <c r="E226" i="4"/>
  <c r="E230" i="4"/>
  <c r="E234" i="4"/>
  <c r="E238" i="4"/>
  <c r="E243" i="4"/>
  <c r="D54" i="4"/>
  <c r="D58" i="4"/>
  <c r="D62" i="4"/>
  <c r="D66" i="4"/>
  <c r="D70" i="4"/>
  <c r="D74" i="4"/>
  <c r="D78" i="4"/>
  <c r="D128" i="4"/>
  <c r="D132" i="4"/>
  <c r="D136" i="4"/>
  <c r="D140" i="4"/>
  <c r="D144" i="4"/>
  <c r="D148" i="4"/>
  <c r="D152" i="4"/>
  <c r="F152" i="4" s="1"/>
  <c r="D156" i="4"/>
  <c r="D160" i="4"/>
  <c r="D165" i="4"/>
  <c r="F165" i="4" s="1"/>
  <c r="D169" i="4"/>
  <c r="D173" i="4"/>
  <c r="F173" i="4" s="1"/>
  <c r="D177" i="4"/>
  <c r="F177" i="4" s="1"/>
  <c r="D181" i="4"/>
  <c r="F181" i="4" s="1"/>
  <c r="D185" i="4"/>
  <c r="D191" i="4"/>
  <c r="D197" i="4"/>
  <c r="D201" i="4"/>
  <c r="F201" i="4" s="1"/>
  <c r="D206" i="4"/>
  <c r="D211" i="4"/>
  <c r="F211" i="4" s="1"/>
  <c r="D215" i="4"/>
  <c r="F215" i="4" s="1"/>
  <c r="D219" i="4"/>
  <c r="F219" i="4" s="1"/>
  <c r="D223" i="4"/>
  <c r="D227" i="4"/>
  <c r="F227" i="4" s="1"/>
  <c r="D231" i="4"/>
  <c r="F231" i="4" s="1"/>
  <c r="D235" i="4"/>
  <c r="F235" i="4" s="1"/>
  <c r="D240" i="4"/>
  <c r="D244" i="4"/>
  <c r="E78" i="4"/>
  <c r="E244" i="4"/>
  <c r="E171" i="4"/>
  <c r="E175" i="4"/>
  <c r="E180" i="4"/>
  <c r="E179" i="4"/>
  <c r="E189" i="4"/>
  <c r="E196" i="4"/>
  <c r="E199" i="4"/>
  <c r="E203" i="4"/>
  <c r="E209" i="4"/>
  <c r="E212" i="4"/>
  <c r="E217" i="4"/>
  <c r="E221" i="4"/>
  <c r="E225" i="4"/>
  <c r="E229" i="4"/>
  <c r="E233" i="4"/>
  <c r="E237" i="4"/>
  <c r="E242" i="4"/>
  <c r="D53" i="4"/>
  <c r="D57" i="4"/>
  <c r="D61" i="4"/>
  <c r="D65" i="4"/>
  <c r="D69" i="4"/>
  <c r="D73" i="4"/>
  <c r="D77" i="4"/>
  <c r="F77" i="4" s="1"/>
  <c r="D127" i="4"/>
  <c r="D131" i="4"/>
  <c r="D135" i="4"/>
  <c r="D139" i="4"/>
  <c r="D143" i="4"/>
  <c r="D147" i="4"/>
  <c r="D151" i="4"/>
  <c r="D155" i="4"/>
  <c r="D159" i="4"/>
  <c r="D163" i="4"/>
  <c r="D168" i="4"/>
  <c r="D172" i="4"/>
  <c r="F172" i="4" s="1"/>
  <c r="D176" i="4"/>
  <c r="D180" i="4"/>
  <c r="D184" i="4"/>
  <c r="F184" i="4" s="1"/>
  <c r="D189" i="4"/>
  <c r="F189" i="4" s="1"/>
  <c r="D196" i="4"/>
  <c r="D200" i="4"/>
  <c r="F200" i="4" s="1"/>
  <c r="D204" i="4"/>
  <c r="F204" i="4" s="1"/>
  <c r="D210" i="4"/>
  <c r="F210" i="4" s="1"/>
  <c r="D214" i="4"/>
  <c r="F214" i="4" s="1"/>
  <c r="D218" i="4"/>
  <c r="F218" i="4" s="1"/>
  <c r="D222" i="4"/>
  <c r="F222" i="4" s="1"/>
  <c r="D226" i="4"/>
  <c r="F226" i="4" s="1"/>
  <c r="D230" i="4"/>
  <c r="D234" i="4"/>
  <c r="F234" i="4" s="1"/>
  <c r="D238" i="4"/>
  <c r="F238" i="4" s="1"/>
  <c r="D243" i="4"/>
  <c r="F243" i="4" s="1"/>
  <c r="D76" i="1"/>
  <c r="D66" i="1"/>
  <c r="D184" i="1"/>
  <c r="D163" i="1"/>
  <c r="D171" i="1"/>
  <c r="D179" i="1"/>
  <c r="D187" i="1"/>
  <c r="D195" i="1"/>
  <c r="D199" i="1"/>
  <c r="D203" i="1"/>
  <c r="D209" i="1"/>
  <c r="D215" i="1"/>
  <c r="D219" i="1"/>
  <c r="D223" i="1"/>
  <c r="D227" i="1"/>
  <c r="D231" i="1"/>
  <c r="D235" i="1"/>
  <c r="D240" i="1"/>
  <c r="D244" i="1"/>
  <c r="F244" i="1" s="1"/>
  <c r="E168" i="1"/>
  <c r="E176" i="1"/>
  <c r="E180" i="1"/>
  <c r="E184" i="1"/>
  <c r="E196" i="1"/>
  <c r="E201" i="1"/>
  <c r="E211" i="1"/>
  <c r="E219" i="1"/>
  <c r="E223" i="1"/>
  <c r="E227" i="1"/>
  <c r="E233" i="1"/>
  <c r="E237" i="1"/>
  <c r="E243" i="1"/>
  <c r="E240" i="1"/>
  <c r="E216" i="1"/>
  <c r="E189" i="1"/>
  <c r="E169" i="1"/>
  <c r="E213" i="1"/>
  <c r="E165" i="1"/>
  <c r="D159" i="1"/>
  <c r="D168" i="1"/>
  <c r="F168" i="1" s="1"/>
  <c r="D176" i="1"/>
  <c r="F176" i="1" s="1"/>
  <c r="D186" i="1"/>
  <c r="D193" i="1"/>
  <c r="D198" i="1"/>
  <c r="D202" i="1"/>
  <c r="D208" i="1"/>
  <c r="D214" i="1"/>
  <c r="D218" i="1"/>
  <c r="D222" i="1"/>
  <c r="D226" i="1"/>
  <c r="D230" i="1"/>
  <c r="D234" i="1"/>
  <c r="D238" i="1"/>
  <c r="D243" i="1"/>
  <c r="E167" i="1"/>
  <c r="E175" i="1"/>
  <c r="E179" i="1"/>
  <c r="E183" i="1"/>
  <c r="E195" i="1"/>
  <c r="E200" i="1"/>
  <c r="E210" i="1"/>
  <c r="E218" i="1"/>
  <c r="E222" i="1"/>
  <c r="E226" i="1"/>
  <c r="E232" i="1"/>
  <c r="E236" i="1"/>
  <c r="E242" i="1"/>
  <c r="E217" i="1"/>
  <c r="E191" i="1"/>
  <c r="E170" i="1"/>
  <c r="E212" i="1"/>
  <c r="D78" i="1"/>
  <c r="D158" i="1"/>
  <c r="D167" i="1"/>
  <c r="D175" i="1"/>
  <c r="D160" i="1"/>
  <c r="F160" i="1" s="1"/>
  <c r="D191" i="1"/>
  <c r="F191" i="1" s="1"/>
  <c r="D197" i="1"/>
  <c r="D201" i="1"/>
  <c r="F201" i="1" s="1"/>
  <c r="D206" i="1"/>
  <c r="F206" i="1" s="1"/>
  <c r="D211" i="1"/>
  <c r="D217" i="1"/>
  <c r="D221" i="1"/>
  <c r="D225" i="1"/>
  <c r="D229" i="1"/>
  <c r="D233" i="1"/>
  <c r="F233" i="1" s="1"/>
  <c r="D237" i="1"/>
  <c r="F237" i="1" s="1"/>
  <c r="D242" i="1"/>
  <c r="E174" i="1"/>
  <c r="E178" i="1"/>
  <c r="E182" i="1"/>
  <c r="E186" i="1"/>
  <c r="E199" i="1"/>
  <c r="E203" i="1"/>
  <c r="E209" i="1"/>
  <c r="E214" i="1"/>
  <c r="E221" i="1"/>
  <c r="E225" i="1"/>
  <c r="E229" i="1"/>
  <c r="E235" i="1"/>
  <c r="E241" i="1"/>
  <c r="E173" i="1"/>
  <c r="E230" i="1"/>
  <c r="E193" i="1"/>
  <c r="E171" i="1"/>
  <c r="E121" i="1"/>
  <c r="D213" i="1"/>
  <c r="F213" i="1" s="1"/>
  <c r="D70" i="1"/>
  <c r="E77" i="1"/>
  <c r="E66" i="1"/>
  <c r="D185" i="1"/>
  <c r="D164" i="1"/>
  <c r="D172" i="1"/>
  <c r="D180" i="1"/>
  <c r="F180" i="1" s="1"/>
  <c r="D189" i="1"/>
  <c r="F189" i="1" s="1"/>
  <c r="D196" i="1"/>
  <c r="F196" i="1" s="1"/>
  <c r="D200" i="1"/>
  <c r="D204" i="1"/>
  <c r="F204" i="1" s="1"/>
  <c r="D210" i="1"/>
  <c r="F210" i="1" s="1"/>
  <c r="D216" i="1"/>
  <c r="F216" i="1" s="1"/>
  <c r="D220" i="1"/>
  <c r="D224" i="1"/>
  <c r="D228" i="1"/>
  <c r="D232" i="1"/>
  <c r="F232" i="1" s="1"/>
  <c r="D236" i="1"/>
  <c r="D241" i="1"/>
  <c r="F241" i="1" s="1"/>
  <c r="E172" i="1"/>
  <c r="E177" i="1"/>
  <c r="E181" i="1"/>
  <c r="E185" i="1"/>
  <c r="E197" i="1"/>
  <c r="E202" i="1"/>
  <c r="E208" i="1"/>
  <c r="E198" i="1"/>
  <c r="E220" i="1"/>
  <c r="E224" i="1"/>
  <c r="E228" i="1"/>
  <c r="E234" i="1"/>
  <c r="E238" i="1"/>
  <c r="E231" i="1"/>
  <c r="E215" i="1"/>
  <c r="E187" i="1"/>
  <c r="E122" i="1"/>
  <c r="D212" i="1"/>
  <c r="F212" i="1" s="1"/>
  <c r="E76" i="1"/>
  <c r="E78" i="1"/>
  <c r="D182" i="1"/>
  <c r="F182" i="1" s="1"/>
  <c r="D156" i="1"/>
  <c r="D161" i="1"/>
  <c r="D165" i="1"/>
  <c r="F165" i="1" s="1"/>
  <c r="D169" i="1"/>
  <c r="D173" i="1"/>
  <c r="F173" i="1" s="1"/>
  <c r="D177" i="1"/>
  <c r="D181" i="1"/>
  <c r="F181" i="1" s="1"/>
  <c r="D77" i="1"/>
  <c r="F77" i="1" s="1"/>
  <c r="D183" i="1"/>
  <c r="F183" i="1" s="1"/>
  <c r="D157" i="1"/>
  <c r="D162" i="1"/>
  <c r="D166" i="1"/>
  <c r="D170" i="1"/>
  <c r="F170" i="1" s="1"/>
  <c r="D174" i="1"/>
  <c r="F174" i="1" s="1"/>
  <c r="D178" i="1"/>
  <c r="F178" i="1" s="1"/>
  <c r="E75" i="4"/>
  <c r="E162" i="4"/>
  <c r="E166" i="4"/>
  <c r="E74" i="4"/>
  <c r="E161" i="4"/>
  <c r="E156" i="4"/>
  <c r="E160" i="4"/>
  <c r="E164" i="4"/>
  <c r="E163" i="4"/>
  <c r="E167" i="4"/>
  <c r="E74" i="1"/>
  <c r="E75" i="1"/>
  <c r="D75" i="1"/>
  <c r="F75" i="1" s="1"/>
  <c r="D74" i="1"/>
  <c r="E153" i="1"/>
  <c r="D151" i="1"/>
  <c r="D155" i="1"/>
  <c r="F155" i="1" s="1"/>
  <c r="E162" i="1"/>
  <c r="E154" i="1"/>
  <c r="D150" i="1"/>
  <c r="D154" i="1"/>
  <c r="F154" i="1" s="1"/>
  <c r="E161" i="1"/>
  <c r="E166" i="1"/>
  <c r="E155" i="1"/>
  <c r="D51" i="1"/>
  <c r="D153" i="1"/>
  <c r="E163" i="1"/>
  <c r="E158" i="1"/>
  <c r="E151" i="1"/>
  <c r="D152" i="1"/>
  <c r="E156" i="1"/>
  <c r="E164" i="1"/>
  <c r="E52" i="4"/>
  <c r="E60" i="4"/>
  <c r="E130" i="4"/>
  <c r="E134" i="4"/>
  <c r="E138" i="4"/>
  <c r="E141" i="4"/>
  <c r="E145" i="4"/>
  <c r="E149" i="4"/>
  <c r="E154" i="4"/>
  <c r="E55" i="4"/>
  <c r="E59" i="4"/>
  <c r="E70" i="4"/>
  <c r="E129" i="4"/>
  <c r="E133" i="4"/>
  <c r="E137" i="4"/>
  <c r="E140" i="4"/>
  <c r="E144" i="4"/>
  <c r="E148" i="4"/>
  <c r="E153" i="4"/>
  <c r="E53" i="4"/>
  <c r="E57" i="4"/>
  <c r="E61" i="4"/>
  <c r="E65" i="4"/>
  <c r="E68" i="4"/>
  <c r="E72" i="4"/>
  <c r="E127" i="4"/>
  <c r="E131" i="4"/>
  <c r="E135" i="4"/>
  <c r="E142" i="4"/>
  <c r="E146" i="4"/>
  <c r="E51" i="4"/>
  <c r="E151" i="4"/>
  <c r="E155" i="4"/>
  <c r="E56" i="4"/>
  <c r="E64" i="4"/>
  <c r="E71" i="4"/>
  <c r="E150" i="4"/>
  <c r="E63" i="4"/>
  <c r="E67" i="4"/>
  <c r="E54" i="4"/>
  <c r="E58" i="4"/>
  <c r="E62" i="4"/>
  <c r="E69" i="4"/>
  <c r="E73" i="4"/>
  <c r="E128" i="4"/>
  <c r="E132" i="4"/>
  <c r="E136" i="4"/>
  <c r="E139" i="4"/>
  <c r="E143" i="4"/>
  <c r="E147" i="4"/>
  <c r="D52" i="1"/>
  <c r="E58" i="1"/>
  <c r="E54" i="1"/>
  <c r="E68" i="1"/>
  <c r="E72" i="1"/>
  <c r="E127" i="1"/>
  <c r="E131" i="1"/>
  <c r="E135" i="1"/>
  <c r="E79" i="1"/>
  <c r="E143" i="1"/>
  <c r="D68" i="1"/>
  <c r="D72" i="1"/>
  <c r="D127" i="1"/>
  <c r="D131" i="1"/>
  <c r="D135" i="1"/>
  <c r="D79" i="1"/>
  <c r="D142" i="1"/>
  <c r="D146" i="1"/>
  <c r="E149" i="1"/>
  <c r="E51" i="1"/>
  <c r="E53" i="1"/>
  <c r="E67" i="1"/>
  <c r="E71" i="1"/>
  <c r="E130" i="1"/>
  <c r="E134" i="1"/>
  <c r="E138" i="1"/>
  <c r="E142" i="1"/>
  <c r="E144" i="1"/>
  <c r="D67" i="1"/>
  <c r="D71" i="1"/>
  <c r="D122" i="1"/>
  <c r="F122" i="1" s="1"/>
  <c r="D130" i="1"/>
  <c r="F130" i="1" s="1"/>
  <c r="D134" i="1"/>
  <c r="F134" i="1" s="1"/>
  <c r="D138" i="1"/>
  <c r="F138" i="1" s="1"/>
  <c r="D141" i="1"/>
  <c r="D145" i="1"/>
  <c r="E145" i="1"/>
  <c r="D149" i="1"/>
  <c r="E152" i="1"/>
  <c r="D64" i="1"/>
  <c r="D60" i="1"/>
  <c r="E65" i="1"/>
  <c r="E70" i="1"/>
  <c r="E129" i="1"/>
  <c r="E133" i="1"/>
  <c r="E137" i="1"/>
  <c r="E141" i="1"/>
  <c r="E146" i="1"/>
  <c r="D121" i="1"/>
  <c r="D129" i="1"/>
  <c r="D133" i="1"/>
  <c r="F133" i="1" s="1"/>
  <c r="D137" i="1"/>
  <c r="D140" i="1"/>
  <c r="D144" i="1"/>
  <c r="D148" i="1"/>
  <c r="E148" i="1"/>
  <c r="D56" i="1"/>
  <c r="D65" i="1"/>
  <c r="F65" i="1" s="1"/>
  <c r="E69" i="1"/>
  <c r="E73" i="1"/>
  <c r="E128" i="1"/>
  <c r="E132" i="1"/>
  <c r="E136" i="1"/>
  <c r="E139" i="1"/>
  <c r="E140" i="1"/>
  <c r="D69" i="1"/>
  <c r="D73" i="1"/>
  <c r="D128" i="1"/>
  <c r="D132" i="1"/>
  <c r="D136" i="1"/>
  <c r="D139" i="1"/>
  <c r="D143" i="1"/>
  <c r="D147" i="1"/>
  <c r="E147" i="1"/>
  <c r="E150" i="1"/>
  <c r="D55" i="1"/>
  <c r="D59" i="1"/>
  <c r="D63" i="1"/>
  <c r="E57" i="1"/>
  <c r="E61" i="1"/>
  <c r="D54" i="1"/>
  <c r="D58" i="1"/>
  <c r="F58" i="1" s="1"/>
  <c r="D62" i="1"/>
  <c r="F62" i="1" s="1"/>
  <c r="E52" i="1"/>
  <c r="E56" i="1"/>
  <c r="E60" i="1"/>
  <c r="E64" i="1"/>
  <c r="D53" i="1"/>
  <c r="D57" i="1"/>
  <c r="D61" i="1"/>
  <c r="E55" i="1"/>
  <c r="E59" i="1"/>
  <c r="E63" i="1"/>
  <c r="F68" i="1" l="1"/>
  <c r="F175" i="1"/>
  <c r="F159" i="1"/>
  <c r="F87" i="1"/>
  <c r="F265" i="4"/>
  <c r="F104" i="4"/>
  <c r="F180" i="4"/>
  <c r="F244" i="4"/>
  <c r="F191" i="4"/>
  <c r="F236" i="4"/>
  <c r="F220" i="4"/>
  <c r="F202" i="4"/>
  <c r="F182" i="4"/>
  <c r="F79" i="4"/>
  <c r="F194" i="1"/>
  <c r="F83" i="1"/>
  <c r="F252" i="1"/>
  <c r="F105" i="4"/>
  <c r="F83" i="4"/>
  <c r="F73" i="1"/>
  <c r="F148" i="1"/>
  <c r="F135" i="1"/>
  <c r="F51" i="1"/>
  <c r="F169" i="1"/>
  <c r="F61" i="1"/>
  <c r="F144" i="1"/>
  <c r="F121" i="1"/>
  <c r="F157" i="1"/>
  <c r="F236" i="1"/>
  <c r="F200" i="1"/>
  <c r="F211" i="1"/>
  <c r="F230" i="4"/>
  <c r="F196" i="4"/>
  <c r="F176" i="4"/>
  <c r="F159" i="4"/>
  <c r="F240" i="4"/>
  <c r="F223" i="4"/>
  <c r="F206" i="4"/>
  <c r="F185" i="4"/>
  <c r="F169" i="4"/>
  <c r="F232" i="4"/>
  <c r="F216" i="4"/>
  <c r="F198" i="4"/>
  <c r="F178" i="4"/>
  <c r="F158" i="4"/>
  <c r="F122" i="4"/>
  <c r="F245" i="4"/>
  <c r="F205" i="1"/>
  <c r="F101" i="4"/>
  <c r="F117" i="4"/>
  <c r="F168" i="4"/>
  <c r="F197" i="4"/>
  <c r="F183" i="4"/>
  <c r="F80" i="4"/>
  <c r="F113" i="4"/>
  <c r="F86" i="4"/>
  <c r="F195" i="4"/>
  <c r="F124" i="4"/>
  <c r="F239" i="4"/>
  <c r="F110" i="4"/>
  <c r="F112" i="4"/>
  <c r="F94" i="4"/>
  <c r="F151" i="4"/>
  <c r="F135" i="4"/>
  <c r="F73" i="4"/>
  <c r="F57" i="4"/>
  <c r="F160" i="4"/>
  <c r="F144" i="4"/>
  <c r="F128" i="4"/>
  <c r="F66" i="4"/>
  <c r="F186" i="4"/>
  <c r="F153" i="4"/>
  <c r="F137" i="4"/>
  <c r="F75" i="4"/>
  <c r="F59" i="4"/>
  <c r="F237" i="4"/>
  <c r="F221" i="4"/>
  <c r="F203" i="4"/>
  <c r="F167" i="4"/>
  <c r="F150" i="4"/>
  <c r="F134" i="4"/>
  <c r="F72" i="4"/>
  <c r="F56" i="4"/>
  <c r="F253" i="4"/>
  <c r="F254" i="4"/>
  <c r="F247" i="4"/>
  <c r="F252" i="4"/>
  <c r="F194" i="4"/>
  <c r="F190" i="4"/>
  <c r="F155" i="4"/>
  <c r="F139" i="4"/>
  <c r="F61" i="4"/>
  <c r="F148" i="4"/>
  <c r="F132" i="4"/>
  <c r="F70" i="4"/>
  <c r="F54" i="4"/>
  <c r="F212" i="4"/>
  <c r="F141" i="4"/>
  <c r="F63" i="4"/>
  <c r="F242" i="4"/>
  <c r="F225" i="4"/>
  <c r="F209" i="4"/>
  <c r="F171" i="4"/>
  <c r="F154" i="4"/>
  <c r="F138" i="4"/>
  <c r="F76" i="4"/>
  <c r="F60" i="4"/>
  <c r="F126" i="4"/>
  <c r="F251" i="4"/>
  <c r="F109" i="4"/>
  <c r="F143" i="4"/>
  <c r="F127" i="4"/>
  <c r="F65" i="4"/>
  <c r="F136" i="4"/>
  <c r="F74" i="4"/>
  <c r="F58" i="4"/>
  <c r="F161" i="4"/>
  <c r="F145" i="4"/>
  <c r="F129" i="4"/>
  <c r="F67" i="4"/>
  <c r="F51" i="4"/>
  <c r="F164" i="4"/>
  <c r="F229" i="4"/>
  <c r="F213" i="4"/>
  <c r="F175" i="4"/>
  <c r="F142" i="4"/>
  <c r="F64" i="4"/>
  <c r="F246" i="4"/>
  <c r="F255" i="4"/>
  <c r="F192" i="4"/>
  <c r="F163" i="4"/>
  <c r="F147" i="4"/>
  <c r="F131" i="4"/>
  <c r="F69" i="4"/>
  <c r="F53" i="4"/>
  <c r="F156" i="4"/>
  <c r="F140" i="4"/>
  <c r="F78" i="4"/>
  <c r="F62" i="4"/>
  <c r="F166" i="4"/>
  <c r="F149" i="4"/>
  <c r="F133" i="4"/>
  <c r="F71" i="4"/>
  <c r="F55" i="4"/>
  <c r="F233" i="4"/>
  <c r="F217" i="4"/>
  <c r="F199" i="4"/>
  <c r="F179" i="4"/>
  <c r="F162" i="4"/>
  <c r="F146" i="4"/>
  <c r="F130" i="4"/>
  <c r="F68" i="4"/>
  <c r="F52" i="4"/>
  <c r="F250" i="4"/>
  <c r="F248" i="4"/>
  <c r="F109" i="1"/>
  <c r="F108" i="1"/>
  <c r="F117" i="1"/>
  <c r="F112" i="1"/>
  <c r="F190" i="1"/>
  <c r="F95" i="1"/>
  <c r="F100" i="1"/>
  <c r="F110" i="1"/>
  <c r="F114" i="1"/>
  <c r="F129" i="1"/>
  <c r="F217" i="1"/>
  <c r="F104" i="1"/>
  <c r="F86" i="1"/>
  <c r="F105" i="1"/>
  <c r="F113" i="1"/>
  <c r="F57" i="1"/>
  <c r="F54" i="1"/>
  <c r="F59" i="1"/>
  <c r="F147" i="1"/>
  <c r="F132" i="1"/>
  <c r="F67" i="1"/>
  <c r="F127" i="1"/>
  <c r="F177" i="1"/>
  <c r="F125" i="1"/>
  <c r="F106" i="1"/>
  <c r="F107" i="1"/>
  <c r="F101" i="1"/>
  <c r="F167" i="1"/>
  <c r="F98" i="1"/>
  <c r="F99" i="1"/>
  <c r="F102" i="1"/>
  <c r="F103" i="1"/>
  <c r="F161" i="1"/>
  <c r="F219" i="1"/>
  <c r="F171" i="1"/>
  <c r="F63" i="1"/>
  <c r="F136" i="1"/>
  <c r="F69" i="1"/>
  <c r="F149" i="1"/>
  <c r="F71" i="1"/>
  <c r="F146" i="1"/>
  <c r="F150" i="1"/>
  <c r="F162" i="1"/>
  <c r="F224" i="1"/>
  <c r="F226" i="1"/>
  <c r="F223" i="1"/>
  <c r="F203" i="1"/>
  <c r="F247" i="1"/>
  <c r="F166" i="1"/>
  <c r="F228" i="1"/>
  <c r="F187" i="1"/>
  <c r="F94" i="1"/>
  <c r="F82" i="1"/>
  <c r="F141" i="1"/>
  <c r="F185" i="1"/>
  <c r="F221" i="1"/>
  <c r="F230" i="1"/>
  <c r="F214" i="1"/>
  <c r="F193" i="1"/>
  <c r="F227" i="1"/>
  <c r="F209" i="1"/>
  <c r="F184" i="1"/>
  <c r="F251" i="1"/>
  <c r="F90" i="1"/>
  <c r="F53" i="1"/>
  <c r="F55" i="1"/>
  <c r="F143" i="1"/>
  <c r="F128" i="1"/>
  <c r="F139" i="1"/>
  <c r="F137" i="1"/>
  <c r="F64" i="1"/>
  <c r="F145" i="1"/>
  <c r="F79" i="1"/>
  <c r="F72" i="1"/>
  <c r="F152" i="1"/>
  <c r="F153" i="1"/>
  <c r="F74" i="1"/>
  <c r="F156" i="1"/>
  <c r="F164" i="1"/>
  <c r="F70" i="1"/>
  <c r="F242" i="1"/>
  <c r="F225" i="1"/>
  <c r="F78" i="1"/>
  <c r="F234" i="1"/>
  <c r="F218" i="1"/>
  <c r="F198" i="1"/>
  <c r="F243" i="1"/>
  <c r="F231" i="1"/>
  <c r="F215" i="1"/>
  <c r="F195" i="1"/>
  <c r="F163" i="1"/>
  <c r="F255" i="1"/>
  <c r="F56" i="1"/>
  <c r="F140" i="1"/>
  <c r="F60" i="1"/>
  <c r="F142" i="1"/>
  <c r="F52" i="1"/>
  <c r="F220" i="1"/>
  <c r="F172" i="1"/>
  <c r="F229" i="1"/>
  <c r="F158" i="1"/>
  <c r="F238" i="1"/>
  <c r="F222" i="1"/>
  <c r="F202" i="1"/>
  <c r="F235" i="1"/>
  <c r="F199" i="1"/>
  <c r="F76" i="1"/>
  <c r="F131" i="1"/>
  <c r="F151" i="1"/>
  <c r="F197" i="1"/>
  <c r="F208" i="1"/>
  <c r="F186" i="1"/>
  <c r="F240" i="1"/>
  <c r="F179" i="1"/>
  <c r="F66" i="1"/>
</calcChain>
</file>

<file path=xl/comments1.xml><?xml version="1.0" encoding="utf-8"?>
<comments xmlns="http://schemas.openxmlformats.org/spreadsheetml/2006/main">
  <authors>
    <author>Autor</author>
  </authors>
  <commentList>
    <comment ref="E235" authorId="0" shapeId="0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E235" authorId="0" shapeId="0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<sst xmlns="http://schemas.openxmlformats.org/spreadsheetml/2006/main" count="760" uniqueCount="152">
  <si>
    <t xml:space="preserve">      'en-us'</t>
  </si>
  <si>
    <t xml:space="preserve">     'Execution-Error'</t>
  </si>
  <si>
    <t xml:space="preserve">    'Execution error'</t>
  </si>
  <si>
    <t xml:space="preserve">     'Validation-Error'</t>
  </si>
  <si>
    <t xml:space="preserve">    'Data validation error.'</t>
  </si>
  <si>
    <t xml:space="preserve">     'Record-NotFound'</t>
  </si>
  <si>
    <t xml:space="preserve">    'The requested record was not found.'</t>
  </si>
  <si>
    <t xml:space="preserve">     'Login-Invalid-Password'</t>
  </si>
  <si>
    <t xml:space="preserve">    'Invalid password. You still have 0 attempts before the account is deactivated.'</t>
  </si>
  <si>
    <t xml:space="preserve">     'Login-Attempts'</t>
  </si>
  <si>
    <t xml:space="preserve">    'You have already used access attempts and the account has been disabled. Request activation.'</t>
  </si>
  <si>
    <t xml:space="preserve">     'Login-Inactive-Account'</t>
  </si>
  <si>
    <t xml:space="preserve">    'The account associated with the User is not active. Request account activation.'</t>
  </si>
  <si>
    <t xml:space="preserve">     'Login-Locked-Account'</t>
  </si>
  <si>
    <t xml:space="preserve">    'The account associated with the User is locked out. Contact your system administrator.'</t>
  </si>
  <si>
    <t xml:space="preserve">     'Login-User-NotFound'</t>
  </si>
  <si>
    <t xml:space="preserve">    'User not found.'</t>
  </si>
  <si>
    <t xml:space="preserve">     'User-Exists'</t>
  </si>
  <si>
    <t xml:space="preserve">    'There is already a user with the email'</t>
  </si>
  <si>
    <t xml:space="preserve">     'Email-Exists'</t>
  </si>
  <si>
    <t xml:space="preserve">    'The email you entered already exists.'</t>
  </si>
  <si>
    <t xml:space="preserve">     'Profile-NotBe-Null'</t>
  </si>
  <si>
    <t xml:space="preserve">    'The Profile cannot be null.'</t>
  </si>
  <si>
    <t xml:space="preserve">     'User-Error-Exclude-Childs'</t>
  </si>
  <si>
    <t xml:space="preserve">    'There was an error deleting child items (Roles).'</t>
  </si>
  <si>
    <t xml:space="preserve">     'User-Invalid-Password-Code'</t>
  </si>
  <si>
    <t xml:space="preserve">    'The password exchange authorization code is invalid.'</t>
  </si>
  <si>
    <t xml:space="preserve">     'Account-Active'</t>
  </si>
  <si>
    <t xml:space="preserve">    'The account associated with the User is already active.'</t>
  </si>
  <si>
    <t xml:space="preserve">     'User-Invalid-Activation-Code'</t>
  </si>
  <si>
    <t xml:space="preserve">    'The activation authorization code is invalid.'</t>
  </si>
  <si>
    <t xml:space="preserve">     'User-No-Image'</t>
  </si>
  <si>
    <t xml:space="preserve">    'Send the image file.'</t>
  </si>
  <si>
    <t xml:space="preserve">     'User-Role-Exists'</t>
  </si>
  <si>
    <t xml:space="preserve">    'This Role is already associated with the user.'</t>
  </si>
  <si>
    <t xml:space="preserve">     'User-Role-No-Exists'</t>
  </si>
  <si>
    <t xml:space="preserve">    'This Role does not belong to the user.'</t>
  </si>
  <si>
    <t xml:space="preserve">     'Http-Unauthorized'</t>
  </si>
  <si>
    <t xml:space="preserve">    'Unauthorized access'</t>
  </si>
  <si>
    <t xml:space="preserve">     'Http-NotFound'</t>
  </si>
  <si>
    <t xml:space="preserve">    'The resource could not be found'</t>
  </si>
  <si>
    <t xml:space="preserve">     'Http-Forbidden'</t>
  </si>
  <si>
    <t xml:space="preserve">    'User profile without access permission.'</t>
  </si>
  <si>
    <t xml:space="preserve">     'Http-500Error'</t>
  </si>
  <si>
    <t xml:space="preserve">    'An error occurred in the processing of the request.'</t>
  </si>
  <si>
    <t xml:space="preserve">     'Http-ServiceUnavailable'</t>
  </si>
  <si>
    <t xml:space="preserve">    'The requested service is unavailable.'</t>
  </si>
  <si>
    <t xml:space="preserve">     'API-Unexpected-Exception'</t>
  </si>
  <si>
    <t xml:space="preserve">    'Unexpected error not identified GetInnerExceptions@f2]'</t>
  </si>
  <si>
    <t xml:space="preserve">     'ShortDayName-1'</t>
  </si>
  <si>
    <t xml:space="preserve">    'Sun'</t>
  </si>
  <si>
    <t xml:space="preserve">     'ShortDayName-2'</t>
  </si>
  <si>
    <t xml:space="preserve">    'Mon'</t>
  </si>
  <si>
    <t xml:space="preserve">     'ShortDayName-3'</t>
  </si>
  <si>
    <t xml:space="preserve">    'Tue'</t>
  </si>
  <si>
    <t xml:space="preserve">     'ShortDayName-4'</t>
  </si>
  <si>
    <t xml:space="preserve">    'Wed'</t>
  </si>
  <si>
    <t xml:space="preserve">     'ShortDayName-5'</t>
  </si>
  <si>
    <t xml:space="preserve">    'Thu'</t>
  </si>
  <si>
    <t xml:space="preserve">     'ShortDayName-6'</t>
  </si>
  <si>
    <t xml:space="preserve">    'Fri'</t>
  </si>
  <si>
    <t xml:space="preserve">     'ShortDayName-7'</t>
  </si>
  <si>
    <t xml:space="preserve">    'Sat'  </t>
  </si>
  <si>
    <t xml:space="preserve">     'MonthName-1'</t>
  </si>
  <si>
    <t xml:space="preserve">    'JANUARY'</t>
  </si>
  <si>
    <t xml:space="preserve">     'MonthName-2'</t>
  </si>
  <si>
    <t xml:space="preserve">    'FEBRUARY'</t>
  </si>
  <si>
    <t xml:space="preserve">     'MonthName-3'</t>
  </si>
  <si>
    <t xml:space="preserve">    'MARCH'</t>
  </si>
  <si>
    <t xml:space="preserve">     'MonthName-4'</t>
  </si>
  <si>
    <t xml:space="preserve">    'APRIL'</t>
  </si>
  <si>
    <t xml:space="preserve">     'MonthName-5'</t>
  </si>
  <si>
    <t xml:space="preserve">    'MAY'</t>
  </si>
  <si>
    <t xml:space="preserve">     'MonthName-6'</t>
  </si>
  <si>
    <t xml:space="preserve">    'JUNE'</t>
  </si>
  <si>
    <t xml:space="preserve">     'MonthName-7'</t>
  </si>
  <si>
    <t xml:space="preserve">    'JULY'</t>
  </si>
  <si>
    <t xml:space="preserve">     'MonthName-8'</t>
  </si>
  <si>
    <t xml:space="preserve">    'AUGUST'</t>
  </si>
  <si>
    <t xml:space="preserve">     'MonthName-9'</t>
  </si>
  <si>
    <t xml:space="preserve">    'SEPTEMBER'</t>
  </si>
  <si>
    <t xml:space="preserve">     'MonthName-10'</t>
  </si>
  <si>
    <t xml:space="preserve">    'OCTOBER'</t>
  </si>
  <si>
    <t xml:space="preserve">     'MonthName-11'</t>
  </si>
  <si>
    <t xml:space="preserve">    'NOVEMBER'</t>
  </si>
  <si>
    <t xml:space="preserve">     'MonthName-12'</t>
  </si>
  <si>
    <t xml:space="preserve">    'DECEMBER'</t>
  </si>
  <si>
    <t xml:space="preserve">     'Validation-NotNull'</t>
  </si>
  <si>
    <t xml:space="preserve">    'cannot be null.'</t>
  </si>
  <si>
    <t xml:space="preserve">     'Validation-Max-Characters'</t>
  </si>
  <si>
    <t xml:space="preserve">     'Validation-Invalid-Field'</t>
  </si>
  <si>
    <t xml:space="preserve">     'Validation-Invalid-UserName'</t>
  </si>
  <si>
    <t xml:space="preserve">     'Validation-Unique-Value'</t>
  </si>
  <si>
    <t xml:space="preserve">     'User-Instance-Exists'</t>
  </si>
  <si>
    <t xml:space="preserve">    'This Instance is already associated with the user.'</t>
  </si>
  <si>
    <t xml:space="preserve">     'User-Instance-No-Exists'</t>
  </si>
  <si>
    <t xml:space="preserve">    'This Instance does not belong to the user.'</t>
  </si>
  <si>
    <t xml:space="preserve">      'pt-br'</t>
  </si>
  <si>
    <t xml:space="preserve">    'Erro de execução '</t>
  </si>
  <si>
    <t xml:space="preserve">    'Erro na validação de dados.'</t>
  </si>
  <si>
    <t xml:space="preserve">    'O registro solicitado não foi encontrado.'</t>
  </si>
  <si>
    <t xml:space="preserve">    'Você já utilizou as tentativas de acesso e a conta foi desativada. Solicite a ativação.'</t>
  </si>
  <si>
    <t xml:space="preserve">    'A conta associada ao Usuário não está ativa. Solicite a ativação da conta.'</t>
  </si>
  <si>
    <t xml:space="preserve">    'A conta associada ao Usuário está bloqueada. Contate o administrador do sistema.'</t>
  </si>
  <si>
    <t xml:space="preserve">    'Usuário não encontrado.'</t>
  </si>
  <si>
    <t xml:space="preserve">    'Já existe um usuário com o e-mail '</t>
  </si>
  <si>
    <t xml:space="preserve">    'O e-mail informado já existe.'</t>
  </si>
  <si>
    <t xml:space="preserve">    'O Perfil não pode ser nulo.'</t>
  </si>
  <si>
    <t xml:space="preserve">    'Houve um erro ao excluir os itens filhos (Roles).'</t>
  </si>
  <si>
    <t xml:space="preserve">    'O código de autorização de troca de senha é inválido.'</t>
  </si>
  <si>
    <t xml:space="preserve">    'A conta associada ao Usuário já está ativa.'</t>
  </si>
  <si>
    <t xml:space="preserve">    'O código de autorização de ativação é inválido.'</t>
  </si>
  <si>
    <t xml:space="preserve">    'Envie o arquivo da imagem.'</t>
  </si>
  <si>
    <t xml:space="preserve">    'Esta Role já está associada ao usuário.'</t>
  </si>
  <si>
    <t xml:space="preserve">    'Esta Role não pertence ao usuário.'</t>
  </si>
  <si>
    <t xml:space="preserve">    'Acesso não autorizado'</t>
  </si>
  <si>
    <t xml:space="preserve">    'O recurso não foi encontrado'</t>
  </si>
  <si>
    <t xml:space="preserve">    'Perfil do usuário sem permissão de acesso'</t>
  </si>
  <si>
    <t xml:space="preserve">    'Ocorreu um erro no processamento da requisição.'</t>
  </si>
  <si>
    <t xml:space="preserve">    'O serviço solicitado está indisponível.'</t>
  </si>
  <si>
    <t xml:space="preserve">    'Erro inesperado não identificado GetInnerExceptions@f2]'</t>
  </si>
  <si>
    <t xml:space="preserve">    'Dom'</t>
  </si>
  <si>
    <t xml:space="preserve">    'Seg'</t>
  </si>
  <si>
    <t xml:space="preserve">    'Ter'</t>
  </si>
  <si>
    <t xml:space="preserve">    'Qua'</t>
  </si>
  <si>
    <t xml:space="preserve">    'Qui'</t>
  </si>
  <si>
    <t xml:space="preserve">    'Sex'</t>
  </si>
  <si>
    <t xml:space="preserve">    'Sáb'</t>
  </si>
  <si>
    <t xml:space="preserve">    'JANEIRO'</t>
  </si>
  <si>
    <t xml:space="preserve">    'FEVEREIRO'</t>
  </si>
  <si>
    <t xml:space="preserve">    'MARÇO'</t>
  </si>
  <si>
    <t xml:space="preserve">    'ABRIL'</t>
  </si>
  <si>
    <t xml:space="preserve">    'MAIO'</t>
  </si>
  <si>
    <t xml:space="preserve">    'JUNHO'</t>
  </si>
  <si>
    <t xml:space="preserve">    'JULHO'</t>
  </si>
  <si>
    <t xml:space="preserve">    'AGOSTO'</t>
  </si>
  <si>
    <t xml:space="preserve">    'SETEMBRO'</t>
  </si>
  <si>
    <t xml:space="preserve">    'OUTUBRO'</t>
  </si>
  <si>
    <t xml:space="preserve">    'NOVEMBRO'</t>
  </si>
  <si>
    <t xml:space="preserve">    'DEZEMBRO'</t>
  </si>
  <si>
    <t xml:space="preserve">    'não pode ser nulo.'</t>
  </si>
  <si>
    <t xml:space="preserve">    'Esta Instância já está associada ao Usuário.'</t>
  </si>
  <si>
    <t xml:space="preserve">    'Esta Instância não pertence ao Usuário.'</t>
  </si>
  <si>
    <t xml:space="preserve">    'O campo {0} não pode ter mais de maxlength caracteres.'</t>
  </si>
  <si>
    <t xml:space="preserve">    'O campo {0} é inválido.'</t>
  </si>
  <si>
    <t xml:space="preserve">    'O campo {0} é inválido. Não use caracteres especiais ou espaços.'</t>
  </si>
  <si>
    <t xml:space="preserve">    'O campo {0} é inválido. O valor informado deve ser único.'</t>
  </si>
  <si>
    <t xml:space="preserve">    'The {0} field cannot have more than 1 characters.'</t>
  </si>
  <si>
    <t xml:space="preserve">    'The {0} field is invalid.'</t>
  </si>
  <si>
    <t xml:space="preserve">    'The {0} field is invalid. Do not use special characters or spaces.'</t>
  </si>
  <si>
    <t xml:space="preserve">    'The {0} field is invalid. Value must be unique.'</t>
  </si>
  <si>
    <t xml:space="preserve">    'Senha inválida. Você ainda tem {0} tentativas antes da conta ser desativada.'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</si>
</sst>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82"/>
  <sheetViews>
    <sheetView topLeftCell="C262" workbookViewId="0">
      <selection activeCell="F276" sqref="F276"/>
    </sheetView>
  </sheetViews>
  <sheetFormatPr defaultRowHeight="15" x14ac:dyDescent="0.25"/>
  <cols>
    <col min="1" max="1" width="8.85546875" customWidth="1"/>
    <col min="2" max="2" width="11.140625" customWidth="1"/>
    <col min="3" max="3" width="8.5703125" customWidth="1"/>
    <col min="4" max="4" width="49.140625" customWidth="1"/>
    <col min="5" max="5" width="62.28515625" customWidth="1"/>
    <col min="6" max="6" width="39.28515625" customWidth="1"/>
    <col min="7" max="7" width="70.7109375" customWidth="1"/>
  </cols>
  <sheetData>
    <row r="1" spans="1:14" x14ac:dyDescent="0.25">
      <c r="A1">
        <v>1001</v>
      </c>
      <c r="B1" t="s">
        <v>0</v>
      </c>
      <c r="C1" t="str">
        <f>"'" &amp; A1 &amp; "'"</f>
        <v>'1001'</v>
      </c>
      <c r="D1" t="s">
        <v>1</v>
      </c>
      <c r="E1" t="s">
        <v>2</v>
      </c>
      <c r="F1" t="str">
        <f t="shared" ref="F1:F64" si="0">"insert into sysLocalizationText Values(" &amp;A1 &amp; "," &amp; B1 &amp; "," &amp;C1 &amp; "," &amp; D1 &amp; "," &amp; E1 &amp; ")"</f>
        <v>insert into sysLocalizationText Values(1001,      'en-us','1001',     'Execution-Error',    'Execution error')</v>
      </c>
      <c r="N1" t="str">
        <f>"'"</f>
        <v>'</v>
      </c>
    </row>
    <row r="2" spans="1:14" x14ac:dyDescent="0.25">
      <c r="A2">
        <v>1002</v>
      </c>
      <c r="B2" t="s">
        <v>0</v>
      </c>
      <c r="C2" t="str">
        <f t="shared" ref="C2:C65" si="1">"'" &amp; A2 &amp; "'"</f>
        <v>'1002'</v>
      </c>
      <c r="D2" t="s">
        <v>3</v>
      </c>
      <c r="E2" t="s">
        <v>4</v>
      </c>
      <c r="F2" t="str">
        <f t="shared" si="0"/>
        <v>insert into sysLocalizationText Values(1002,      'en-us','1002',     'Validation-Error',    'Data validation error.')</v>
      </c>
    </row>
    <row r="3" spans="1:14" x14ac:dyDescent="0.25">
      <c r="A3">
        <v>1003</v>
      </c>
      <c r="B3" t="s">
        <v>0</v>
      </c>
      <c r="C3" t="str">
        <f t="shared" si="1"/>
        <v>'1003'</v>
      </c>
      <c r="D3" t="s">
        <v>5</v>
      </c>
      <c r="E3" t="s">
        <v>6</v>
      </c>
      <c r="F3" t="str">
        <f t="shared" si="0"/>
        <v>insert into sysLocalizationText Values(1003,      'en-us','1003',     'Record-NotFound',    'The requested record was not found.')</v>
      </c>
    </row>
    <row r="4" spans="1:14" x14ac:dyDescent="0.25">
      <c r="A4">
        <v>1004</v>
      </c>
      <c r="B4" t="s">
        <v>0</v>
      </c>
      <c r="C4" t="str">
        <f t="shared" si="1"/>
        <v>'1004'</v>
      </c>
      <c r="D4" t="s">
        <v>7</v>
      </c>
      <c r="E4" t="s">
        <v>8</v>
      </c>
      <c r="F4" t="str">
        <f t="shared" si="0"/>
        <v>insert into sysLocalizationText Values(1004,      'en-us','1004',     'Login-Invalid-Password',    'Invalid password. You still have 0 attempts before the account is deactivated.')</v>
      </c>
    </row>
    <row r="5" spans="1:14" x14ac:dyDescent="0.25">
      <c r="A5">
        <v>1005</v>
      </c>
      <c r="B5" t="s">
        <v>0</v>
      </c>
      <c r="C5" t="str">
        <f t="shared" si="1"/>
        <v>'1005'</v>
      </c>
      <c r="D5" t="s">
        <v>9</v>
      </c>
      <c r="E5" t="s">
        <v>10</v>
      </c>
      <c r="F5" t="str">
        <f t="shared" si="0"/>
        <v>insert into sysLocalizationText Values(1005,      'en-us','1005',     'Login-Attempts',    'You have already used access attempts and the account has been disabled. Request activation.')</v>
      </c>
    </row>
    <row r="6" spans="1:14" x14ac:dyDescent="0.25">
      <c r="A6">
        <v>1006</v>
      </c>
      <c r="B6" t="s">
        <v>0</v>
      </c>
      <c r="C6" t="str">
        <f t="shared" si="1"/>
        <v>'1006'</v>
      </c>
      <c r="D6" t="s">
        <v>11</v>
      </c>
      <c r="E6" t="s">
        <v>12</v>
      </c>
      <c r="F6" t="str">
        <f t="shared" si="0"/>
        <v>insert into sysLocalizationText Values(1006,      'en-us','1006',     'Login-Inactive-Account',    'The account associated with the User is not active. Request account activation.')</v>
      </c>
    </row>
    <row r="7" spans="1:14" x14ac:dyDescent="0.25">
      <c r="A7">
        <v>1007</v>
      </c>
      <c r="B7" t="s">
        <v>0</v>
      </c>
      <c r="C7" t="str">
        <f t="shared" si="1"/>
        <v>'1007'</v>
      </c>
      <c r="D7" t="s">
        <v>13</v>
      </c>
      <c r="E7" t="s">
        <v>14</v>
      </c>
      <c r="F7" t="str">
        <f t="shared" si="0"/>
        <v>insert into sysLocalizationText Values(1007,      'en-us','1007',     'Login-Locked-Account',    'The account associated with the User is locked out. Contact your system administrator.')</v>
      </c>
    </row>
    <row r="8" spans="1:14" x14ac:dyDescent="0.25">
      <c r="A8">
        <v>1008</v>
      </c>
      <c r="B8" t="s">
        <v>0</v>
      </c>
      <c r="C8" t="str">
        <f t="shared" si="1"/>
        <v>'1008'</v>
      </c>
      <c r="D8" t="s">
        <v>15</v>
      </c>
      <c r="E8" t="s">
        <v>16</v>
      </c>
      <c r="F8" t="str">
        <f t="shared" si="0"/>
        <v>insert into sysLocalizationText Values(1008,      'en-us','1008',     'Login-User-NotFound',    'User not found.')</v>
      </c>
    </row>
    <row r="9" spans="1:14" x14ac:dyDescent="0.25">
      <c r="A9">
        <v>1009</v>
      </c>
      <c r="B9" t="s">
        <v>0</v>
      </c>
      <c r="C9" t="str">
        <f t="shared" si="1"/>
        <v>'1009'</v>
      </c>
      <c r="D9" t="s">
        <v>17</v>
      </c>
      <c r="E9" t="s">
        <v>18</v>
      </c>
      <c r="F9" t="str">
        <f t="shared" si="0"/>
        <v>insert into sysLocalizationText Values(1009,      'en-us','1009',     'User-Exists',    'There is already a user with the email')</v>
      </c>
    </row>
    <row r="10" spans="1:14" x14ac:dyDescent="0.25">
      <c r="A10">
        <v>1010</v>
      </c>
      <c r="B10" t="s">
        <v>0</v>
      </c>
      <c r="C10" t="str">
        <f t="shared" si="1"/>
        <v>'1010'</v>
      </c>
      <c r="D10" t="s">
        <v>19</v>
      </c>
      <c r="E10" t="s">
        <v>20</v>
      </c>
      <c r="F10" t="str">
        <f t="shared" si="0"/>
        <v>insert into sysLocalizationText Values(1010,      'en-us','1010',     'Email-Exists',    'The email you entered already exists.')</v>
      </c>
    </row>
    <row r="11" spans="1:14" x14ac:dyDescent="0.25">
      <c r="A11">
        <v>1011</v>
      </c>
      <c r="B11" t="s">
        <v>0</v>
      </c>
      <c r="C11" t="str">
        <f t="shared" si="1"/>
        <v>'1011'</v>
      </c>
      <c r="D11" t="s">
        <v>21</v>
      </c>
      <c r="E11" t="s">
        <v>22</v>
      </c>
      <c r="F11" t="str">
        <f t="shared" si="0"/>
        <v>insert into sysLocalizationText Values(1011,      'en-us','1011',     'Profile-NotBe-Null',    'The Profile cannot be null.')</v>
      </c>
    </row>
    <row r="12" spans="1:14" x14ac:dyDescent="0.25">
      <c r="A12">
        <v>1012</v>
      </c>
      <c r="B12" t="s">
        <v>0</v>
      </c>
      <c r="C12" t="str">
        <f t="shared" si="1"/>
        <v>'1012'</v>
      </c>
      <c r="D12" t="s">
        <v>23</v>
      </c>
      <c r="E12" t="s">
        <v>24</v>
      </c>
      <c r="F12" t="str">
        <f t="shared" si="0"/>
        <v>insert into sysLocalizationText Values(1012,      'en-us','1012',     'User-Error-Exclude-Childs',    'There was an error deleting child items (Roles).')</v>
      </c>
    </row>
    <row r="13" spans="1:14" x14ac:dyDescent="0.25">
      <c r="A13">
        <v>1013</v>
      </c>
      <c r="B13" t="s">
        <v>0</v>
      </c>
      <c r="C13" t="str">
        <f t="shared" si="1"/>
        <v>'1013'</v>
      </c>
      <c r="D13" t="s">
        <v>25</v>
      </c>
      <c r="E13" t="s">
        <v>26</v>
      </c>
      <c r="F13" t="str">
        <f t="shared" si="0"/>
        <v>insert into sysLocalizationText Values(1013,      'en-us','1013',     'User-Invalid-Password-Code',    'The password exchange authorization code is invalid.')</v>
      </c>
    </row>
    <row r="14" spans="1:14" x14ac:dyDescent="0.25">
      <c r="A14">
        <v>1014</v>
      </c>
      <c r="B14" t="s">
        <v>0</v>
      </c>
      <c r="C14" t="str">
        <f t="shared" si="1"/>
        <v>'1014'</v>
      </c>
      <c r="D14" t="s">
        <v>27</v>
      </c>
      <c r="E14" t="s">
        <v>28</v>
      </c>
      <c r="F14" t="str">
        <f t="shared" si="0"/>
        <v>insert into sysLocalizationText Values(1014,      'en-us','1014',     'Account-Active',    'The account associated with the User is already active.')</v>
      </c>
    </row>
    <row r="15" spans="1:14" x14ac:dyDescent="0.25">
      <c r="A15">
        <v>1015</v>
      </c>
      <c r="B15" t="s">
        <v>0</v>
      </c>
      <c r="C15" t="str">
        <f t="shared" si="1"/>
        <v>'1015'</v>
      </c>
      <c r="D15" t="s">
        <v>29</v>
      </c>
      <c r="E15" t="s">
        <v>30</v>
      </c>
      <c r="F15" t="str">
        <f t="shared" si="0"/>
        <v>insert into sysLocalizationText Values(1015,      'en-us','1015',     'User-Invalid-Activation-Code',    'The activation authorization code is invalid.')</v>
      </c>
    </row>
    <row r="16" spans="1:14" x14ac:dyDescent="0.25">
      <c r="A16">
        <v>1016</v>
      </c>
      <c r="B16" t="s">
        <v>0</v>
      </c>
      <c r="C16" t="str">
        <f t="shared" si="1"/>
        <v>'1016'</v>
      </c>
      <c r="D16" t="s">
        <v>31</v>
      </c>
      <c r="E16" t="s">
        <v>32</v>
      </c>
      <c r="F16" t="str">
        <f t="shared" si="0"/>
        <v>insert into sysLocalizationText Values(1016,      'en-us','1016',     'User-No-Image',    'Send the image file.')</v>
      </c>
    </row>
    <row r="17" spans="1:6" x14ac:dyDescent="0.25">
      <c r="A17">
        <v>1017</v>
      </c>
      <c r="B17" t="s">
        <v>0</v>
      </c>
      <c r="C17" t="str">
        <f t="shared" si="1"/>
        <v>'1017'</v>
      </c>
      <c r="D17" t="s">
        <v>33</v>
      </c>
      <c r="E17" t="s">
        <v>34</v>
      </c>
      <c r="F17" t="str">
        <f t="shared" si="0"/>
        <v>insert into sysLocalizationText Values(1017,      'en-us','1017',     'User-Role-Exists',    'This Role is already associated with the user.')</v>
      </c>
    </row>
    <row r="18" spans="1:6" x14ac:dyDescent="0.25">
      <c r="A18">
        <v>1018</v>
      </c>
      <c r="B18" t="s">
        <v>0</v>
      </c>
      <c r="C18" t="str">
        <f t="shared" si="1"/>
        <v>'1018'</v>
      </c>
      <c r="D18" t="s">
        <v>35</v>
      </c>
      <c r="E18" t="s">
        <v>36</v>
      </c>
      <c r="F18" t="str">
        <f t="shared" si="0"/>
        <v>insert into sysLocalizationText Values(1018,      'en-us','1018',     'User-Role-No-Exists',    'This Role does not belong to the user.')</v>
      </c>
    </row>
    <row r="19" spans="1:6" x14ac:dyDescent="0.25">
      <c r="A19">
        <v>1019</v>
      </c>
      <c r="B19" t="s">
        <v>0</v>
      </c>
      <c r="C19" t="str">
        <f t="shared" si="1"/>
        <v>'1019'</v>
      </c>
      <c r="D19" t="s">
        <v>37</v>
      </c>
      <c r="E19" t="s">
        <v>38</v>
      </c>
      <c r="F19" t="str">
        <f t="shared" si="0"/>
        <v>insert into sysLocalizationText Values(1019,      'en-us','1019',     'Http-Unauthorized',    'Unauthorized access')</v>
      </c>
    </row>
    <row r="20" spans="1:6" x14ac:dyDescent="0.25">
      <c r="A20">
        <v>1020</v>
      </c>
      <c r="B20" t="s">
        <v>0</v>
      </c>
      <c r="C20" t="str">
        <f t="shared" si="1"/>
        <v>'1020'</v>
      </c>
      <c r="D20" t="s">
        <v>39</v>
      </c>
      <c r="E20" t="s">
        <v>40</v>
      </c>
      <c r="F20" t="str">
        <f t="shared" si="0"/>
        <v>insert into sysLocalizationText Values(1020,      'en-us','1020',     'Http-NotFound',    'The resource could not be found')</v>
      </c>
    </row>
    <row r="21" spans="1:6" x14ac:dyDescent="0.25">
      <c r="A21">
        <v>1021</v>
      </c>
      <c r="B21" t="s">
        <v>0</v>
      </c>
      <c r="C21" t="str">
        <f t="shared" si="1"/>
        <v>'1021'</v>
      </c>
      <c r="D21" t="s">
        <v>41</v>
      </c>
      <c r="E21" t="s">
        <v>42</v>
      </c>
      <c r="F21" t="str">
        <f t="shared" si="0"/>
        <v>insert into sysLocalizationText Values(1021,      'en-us','1021',     'Http-Forbidden',    'User profile without access permission.')</v>
      </c>
    </row>
    <row r="22" spans="1:6" x14ac:dyDescent="0.25">
      <c r="A22">
        <v>1022</v>
      </c>
      <c r="B22" t="s">
        <v>0</v>
      </c>
      <c r="C22" t="str">
        <f t="shared" si="1"/>
        <v>'1022'</v>
      </c>
      <c r="D22" t="s">
        <v>43</v>
      </c>
      <c r="E22" t="s">
        <v>44</v>
      </c>
      <c r="F22" t="str">
        <f t="shared" si="0"/>
        <v>insert into sysLocalizationText Values(1022,      'en-us','1022',     'Http-500Error',    'An error occurred in the processing of the request.')</v>
      </c>
    </row>
    <row r="23" spans="1:6" x14ac:dyDescent="0.25">
      <c r="A23">
        <v>1023</v>
      </c>
      <c r="B23" t="s">
        <v>0</v>
      </c>
      <c r="C23" t="str">
        <f t="shared" si="1"/>
        <v>'1023'</v>
      </c>
      <c r="D23" t="s">
        <v>45</v>
      </c>
      <c r="E23" t="s">
        <v>46</v>
      </c>
      <c r="F23" t="str">
        <f t="shared" si="0"/>
        <v>insert into sysLocalizationText Values(1023,      'en-us','1023',     'Http-ServiceUnavailable',    'The requested service is unavailable.')</v>
      </c>
    </row>
    <row r="24" spans="1:6" x14ac:dyDescent="0.25">
      <c r="A24">
        <v>1024</v>
      </c>
      <c r="B24" t="s">
        <v>0</v>
      </c>
      <c r="C24" t="str">
        <f t="shared" si="1"/>
        <v>'1024'</v>
      </c>
      <c r="D24" t="s">
        <v>47</v>
      </c>
      <c r="E24" t="s">
        <v>48</v>
      </c>
      <c r="F24" t="str">
        <f t="shared" si="0"/>
        <v>insert into sysLocalizationText Values(1024,      'en-us','1024',     'API-Unexpected-Exception',    'Unexpected error not identified GetInnerExceptions@f2]')</v>
      </c>
    </row>
    <row r="25" spans="1:6" x14ac:dyDescent="0.25">
      <c r="A25">
        <v>1025</v>
      </c>
      <c r="B25" t="s">
        <v>0</v>
      </c>
      <c r="C25" t="str">
        <f t="shared" si="1"/>
        <v>'1025'</v>
      </c>
      <c r="D25" t="s">
        <v>49</v>
      </c>
      <c r="E25" t="s">
        <v>50</v>
      </c>
      <c r="F25" t="str">
        <f t="shared" si="0"/>
        <v>insert into sysLocalizationText Values(1025,      'en-us','1025',     'ShortDayName-1',    'Sun')</v>
      </c>
    </row>
    <row r="26" spans="1:6" x14ac:dyDescent="0.25">
      <c r="A26">
        <v>1026</v>
      </c>
      <c r="B26" t="s">
        <v>0</v>
      </c>
      <c r="C26" t="str">
        <f t="shared" si="1"/>
        <v>'1026'</v>
      </c>
      <c r="D26" t="s">
        <v>51</v>
      </c>
      <c r="E26" t="s">
        <v>52</v>
      </c>
      <c r="F26" t="str">
        <f t="shared" si="0"/>
        <v>insert into sysLocalizationText Values(1026,      'en-us','1026',     'ShortDayName-2',    'Mon')</v>
      </c>
    </row>
    <row r="27" spans="1:6" x14ac:dyDescent="0.25">
      <c r="A27">
        <v>1027</v>
      </c>
      <c r="B27" t="s">
        <v>0</v>
      </c>
      <c r="C27" t="str">
        <f t="shared" si="1"/>
        <v>'1027'</v>
      </c>
      <c r="D27" t="s">
        <v>53</v>
      </c>
      <c r="E27" t="s">
        <v>54</v>
      </c>
      <c r="F27" t="str">
        <f t="shared" si="0"/>
        <v>insert into sysLocalizationText Values(1027,      'en-us','1027',     'ShortDayName-3',    'Tue')</v>
      </c>
    </row>
    <row r="28" spans="1:6" x14ac:dyDescent="0.25">
      <c r="A28">
        <v>1028</v>
      </c>
      <c r="B28" t="s">
        <v>0</v>
      </c>
      <c r="C28" t="str">
        <f t="shared" si="1"/>
        <v>'1028'</v>
      </c>
      <c r="D28" t="s">
        <v>55</v>
      </c>
      <c r="E28" t="s">
        <v>56</v>
      </c>
      <c r="F28" t="str">
        <f t="shared" si="0"/>
        <v>insert into sysLocalizationText Values(1028,      'en-us','1028',     'ShortDayName-4',    'Wed')</v>
      </c>
    </row>
    <row r="29" spans="1:6" x14ac:dyDescent="0.25">
      <c r="A29">
        <v>1029</v>
      </c>
      <c r="B29" t="s">
        <v>0</v>
      </c>
      <c r="C29" t="str">
        <f t="shared" si="1"/>
        <v>'1029'</v>
      </c>
      <c r="D29" t="s">
        <v>57</v>
      </c>
      <c r="E29" t="s">
        <v>58</v>
      </c>
      <c r="F29" t="str">
        <f t="shared" si="0"/>
        <v>insert into sysLocalizationText Values(1029,      'en-us','1029',     'ShortDayName-5',    'Thu')</v>
      </c>
    </row>
    <row r="30" spans="1:6" x14ac:dyDescent="0.25">
      <c r="A30">
        <v>1030</v>
      </c>
      <c r="B30" t="s">
        <v>0</v>
      </c>
      <c r="C30" t="str">
        <f t="shared" si="1"/>
        <v>'1030'</v>
      </c>
      <c r="D30" t="s">
        <v>59</v>
      </c>
      <c r="E30" t="s">
        <v>60</v>
      </c>
      <c r="F30" t="str">
        <f t="shared" si="0"/>
        <v>insert into sysLocalizationText Values(1030,      'en-us','1030',     'ShortDayName-6',    'Fri')</v>
      </c>
    </row>
    <row r="31" spans="1:6" x14ac:dyDescent="0.25">
      <c r="A31">
        <v>1031</v>
      </c>
      <c r="B31" t="s">
        <v>0</v>
      </c>
      <c r="C31" t="str">
        <f t="shared" si="1"/>
        <v>'1031'</v>
      </c>
      <c r="D31" t="s">
        <v>61</v>
      </c>
      <c r="E31" t="s">
        <v>62</v>
      </c>
      <c r="F31" t="str">
        <f t="shared" si="0"/>
        <v>insert into sysLocalizationText Values(1031,      'en-us','1031',     'ShortDayName-7',    'Sat'  )</v>
      </c>
    </row>
    <row r="32" spans="1:6" x14ac:dyDescent="0.25">
      <c r="A32">
        <v>1032</v>
      </c>
      <c r="B32" t="s">
        <v>0</v>
      </c>
      <c r="C32" t="str">
        <f t="shared" si="1"/>
        <v>'1032'</v>
      </c>
      <c r="D32" t="s">
        <v>63</v>
      </c>
      <c r="E32" t="s">
        <v>64</v>
      </c>
      <c r="F32" t="str">
        <f t="shared" si="0"/>
        <v>insert into sysLocalizationText Values(1032,      'en-us','1032',     'MonthName-1',    'JANUARY')</v>
      </c>
    </row>
    <row r="33" spans="1:6" x14ac:dyDescent="0.25">
      <c r="A33">
        <v>1033</v>
      </c>
      <c r="B33" t="s">
        <v>0</v>
      </c>
      <c r="C33" t="str">
        <f t="shared" si="1"/>
        <v>'1033'</v>
      </c>
      <c r="D33" t="s">
        <v>65</v>
      </c>
      <c r="E33" t="s">
        <v>66</v>
      </c>
      <c r="F33" t="str">
        <f t="shared" si="0"/>
        <v>insert into sysLocalizationText Values(1033,      'en-us','1033',     'MonthName-2',    'FEBRUARY')</v>
      </c>
    </row>
    <row r="34" spans="1:6" x14ac:dyDescent="0.25">
      <c r="A34">
        <v>1034</v>
      </c>
      <c r="B34" t="s">
        <v>0</v>
      </c>
      <c r="C34" t="str">
        <f t="shared" si="1"/>
        <v>'1034'</v>
      </c>
      <c r="D34" t="s">
        <v>67</v>
      </c>
      <c r="E34" t="s">
        <v>68</v>
      </c>
      <c r="F34" t="str">
        <f t="shared" si="0"/>
        <v>insert into sysLocalizationText Values(1034,      'en-us','1034',     'MonthName-3',    'MARCH')</v>
      </c>
    </row>
    <row r="35" spans="1:6" x14ac:dyDescent="0.25">
      <c r="A35">
        <v>1035</v>
      </c>
      <c r="B35" t="s">
        <v>0</v>
      </c>
      <c r="C35" t="str">
        <f t="shared" si="1"/>
        <v>'1035'</v>
      </c>
      <c r="D35" t="s">
        <v>69</v>
      </c>
      <c r="E35" t="s">
        <v>70</v>
      </c>
      <c r="F35" t="str">
        <f t="shared" si="0"/>
        <v>insert into sysLocalizationText Values(1035,      'en-us','1035',     'MonthName-4',    'APRIL')</v>
      </c>
    </row>
    <row r="36" spans="1:6" x14ac:dyDescent="0.25">
      <c r="A36">
        <v>1036</v>
      </c>
      <c r="B36" t="s">
        <v>0</v>
      </c>
      <c r="C36" t="str">
        <f t="shared" si="1"/>
        <v>'1036'</v>
      </c>
      <c r="D36" t="s">
        <v>71</v>
      </c>
      <c r="E36" t="s">
        <v>72</v>
      </c>
      <c r="F36" t="str">
        <f t="shared" si="0"/>
        <v>insert into sysLocalizationText Values(1036,      'en-us','1036',     'MonthName-5',    'MAY')</v>
      </c>
    </row>
    <row r="37" spans="1:6" x14ac:dyDescent="0.25">
      <c r="A37">
        <v>1037</v>
      </c>
      <c r="B37" t="s">
        <v>0</v>
      </c>
      <c r="C37" t="str">
        <f t="shared" si="1"/>
        <v>'1037'</v>
      </c>
      <c r="D37" t="s">
        <v>73</v>
      </c>
      <c r="E37" t="s">
        <v>74</v>
      </c>
      <c r="F37" t="str">
        <f t="shared" si="0"/>
        <v>insert into sysLocalizationText Values(1037,      'en-us','1037',     'MonthName-6',    'JUNE')</v>
      </c>
    </row>
    <row r="38" spans="1:6" x14ac:dyDescent="0.25">
      <c r="A38">
        <v>1038</v>
      </c>
      <c r="B38" t="s">
        <v>0</v>
      </c>
      <c r="C38" t="str">
        <f t="shared" si="1"/>
        <v>'1038'</v>
      </c>
      <c r="D38" t="s">
        <v>75</v>
      </c>
      <c r="E38" t="s">
        <v>76</v>
      </c>
      <c r="F38" t="str">
        <f t="shared" si="0"/>
        <v>insert into sysLocalizationText Values(1038,      'en-us','1038',     'MonthName-7',    'JULY')</v>
      </c>
    </row>
    <row r="39" spans="1:6" x14ac:dyDescent="0.25">
      <c r="A39">
        <v>1039</v>
      </c>
      <c r="B39" t="s">
        <v>0</v>
      </c>
      <c r="C39" t="str">
        <f t="shared" si="1"/>
        <v>'1039'</v>
      </c>
      <c r="D39" t="s">
        <v>77</v>
      </c>
      <c r="E39" t="s">
        <v>78</v>
      </c>
      <c r="F39" t="str">
        <f t="shared" si="0"/>
        <v>insert into sysLocalizationText Values(1039,      'en-us','1039',     'MonthName-8',    'AUGUST')</v>
      </c>
    </row>
    <row r="40" spans="1:6" x14ac:dyDescent="0.25">
      <c r="A40">
        <v>1040</v>
      </c>
      <c r="B40" t="s">
        <v>0</v>
      </c>
      <c r="C40" t="str">
        <f t="shared" si="1"/>
        <v>'1040'</v>
      </c>
      <c r="D40" t="s">
        <v>79</v>
      </c>
      <c r="E40" t="s">
        <v>80</v>
      </c>
      <c r="F40" t="str">
        <f t="shared" si="0"/>
        <v>insert into sysLocalizationText Values(1040,      'en-us','1040',     'MonthName-9',    'SEPTEMBER')</v>
      </c>
    </row>
    <row r="41" spans="1:6" x14ac:dyDescent="0.25">
      <c r="A41">
        <v>1041</v>
      </c>
      <c r="B41" t="s">
        <v>0</v>
      </c>
      <c r="C41" t="str">
        <f t="shared" si="1"/>
        <v>'1041'</v>
      </c>
      <c r="D41" t="s">
        <v>81</v>
      </c>
      <c r="E41" t="s">
        <v>82</v>
      </c>
      <c r="F41" t="str">
        <f t="shared" si="0"/>
        <v>insert into sysLocalizationText Values(1041,      'en-us','1041',     'MonthName-10',    'OCTOBER')</v>
      </c>
    </row>
    <row r="42" spans="1:6" x14ac:dyDescent="0.25">
      <c r="A42">
        <v>1042</v>
      </c>
      <c r="B42" t="s">
        <v>0</v>
      </c>
      <c r="C42" t="str">
        <f t="shared" si="1"/>
        <v>'1042'</v>
      </c>
      <c r="D42" t="s">
        <v>83</v>
      </c>
      <c r="E42" t="s">
        <v>84</v>
      </c>
      <c r="F42" t="str">
        <f t="shared" si="0"/>
        <v>insert into sysLocalizationText Values(1042,      'en-us','1042',     'MonthName-11',    'NOVEMBER')</v>
      </c>
    </row>
    <row r="43" spans="1:6" x14ac:dyDescent="0.25">
      <c r="A43">
        <v>1043</v>
      </c>
      <c r="B43" t="s">
        <v>0</v>
      </c>
      <c r="C43" t="str">
        <f t="shared" si="1"/>
        <v>'1043'</v>
      </c>
      <c r="D43" t="s">
        <v>85</v>
      </c>
      <c r="E43" t="s">
        <v>86</v>
      </c>
      <c r="F43" t="str">
        <f t="shared" si="0"/>
        <v>insert into sysLocalizationText Values(1043,      'en-us','1043',     'MonthName-12',    'DECEMBER')</v>
      </c>
    </row>
    <row r="44" spans="1:6" x14ac:dyDescent="0.25">
      <c r="A44">
        <v>1044</v>
      </c>
      <c r="B44" t="s">
        <v>0</v>
      </c>
      <c r="C44" t="str">
        <f t="shared" si="1"/>
        <v>'1044'</v>
      </c>
      <c r="D44" t="s">
        <v>87</v>
      </c>
      <c r="E44" t="s">
        <v>88</v>
      </c>
      <c r="F44" t="str">
        <f t="shared" si="0"/>
        <v>insert into sysLocalizationText Values(1044,      'en-us','1044',     'Validation-NotNull',    'cannot be null.')</v>
      </c>
    </row>
    <row r="45" spans="1:6" x14ac:dyDescent="0.25">
      <c r="A45">
        <v>1045</v>
      </c>
      <c r="B45" t="s">
        <v>0</v>
      </c>
      <c r="C45" t="str">
        <f t="shared" si="1"/>
        <v>'1045'</v>
      </c>
      <c r="D45" t="s">
        <v>89</v>
      </c>
      <c r="E45" t="s">
        <v>147</v>
      </c>
      <c r="F45" t="str">
        <f t="shared" si="0"/>
        <v>insert into sysLocalizationText Values(1045,      'en-us','1045',     'Validation-Max-Characters',    'The {0} field cannot have more than 1 characters.')</v>
      </c>
    </row>
    <row r="46" spans="1:6" x14ac:dyDescent="0.25">
      <c r="A46">
        <v>1046</v>
      </c>
      <c r="B46" t="s">
        <v>0</v>
      </c>
      <c r="C46" t="str">
        <f t="shared" si="1"/>
        <v>'1046'</v>
      </c>
      <c r="D46" t="s">
        <v>90</v>
      </c>
      <c r="E46" t="s">
        <v>148</v>
      </c>
      <c r="F46" t="str">
        <f t="shared" si="0"/>
        <v>insert into sysLocalizationText Values(1046,      'en-us','1046',     'Validation-Invalid-Field',    'The {0} field is invalid.')</v>
      </c>
    </row>
    <row r="47" spans="1:6" x14ac:dyDescent="0.25">
      <c r="A47">
        <v>1047</v>
      </c>
      <c r="B47" t="s">
        <v>0</v>
      </c>
      <c r="C47" t="str">
        <f t="shared" si="1"/>
        <v>'1047'</v>
      </c>
      <c r="D47" t="s">
        <v>91</v>
      </c>
      <c r="E47" t="s">
        <v>149</v>
      </c>
      <c r="F47" t="str">
        <f t="shared" si="0"/>
        <v>insert into sysLocalizationText Values(1047,      'en-us','1047',     'Validation-Invalid-UserName',    'The {0} field is invalid. Do not use special characters or spaces.')</v>
      </c>
    </row>
    <row r="48" spans="1:6" x14ac:dyDescent="0.25">
      <c r="A48">
        <v>1048</v>
      </c>
      <c r="B48" t="s">
        <v>0</v>
      </c>
      <c r="C48" t="str">
        <f t="shared" si="1"/>
        <v>'1048'</v>
      </c>
      <c r="D48" t="s">
        <v>92</v>
      </c>
      <c r="E48" t="s">
        <v>150</v>
      </c>
      <c r="F48" t="str">
        <f t="shared" si="0"/>
        <v>insert into sysLocalizationText Values(1048,      'en-us','1048',     'Validation-Unique-Value',    'The {0} field is invalid. Value must be unique.')</v>
      </c>
    </row>
    <row r="49" spans="1:6" x14ac:dyDescent="0.25">
      <c r="A49">
        <v>1049</v>
      </c>
      <c r="B49" t="s">
        <v>0</v>
      </c>
      <c r="C49" t="str">
        <f t="shared" si="1"/>
        <v>'1049'</v>
      </c>
      <c r="D49" t="s">
        <v>93</v>
      </c>
      <c r="E49" t="s">
        <v>94</v>
      </c>
      <c r="F49" t="str">
        <f t="shared" si="0"/>
        <v>insert into sysLocalizationText Values(1049,      'en-us','1049',     'User-Instance-Exists',    'This Instance is already associated with the user.')</v>
      </c>
    </row>
    <row r="50" spans="1:6" x14ac:dyDescent="0.25">
      <c r="A50">
        <v>1050</v>
      </c>
      <c r="B50" t="s">
        <v>0</v>
      </c>
      <c r="C50" t="str">
        <f t="shared" si="1"/>
        <v>'1050'</v>
      </c>
      <c r="D50" t="s">
        <v>95</v>
      </c>
      <c r="E50" t="s">
        <v>96</v>
      </c>
      <c r="F50" t="str">
        <f t="shared" si="0"/>
        <v>insert into sysLocalizationText Values(1050,      'en-us','1050',     'User-Instance-No-Exists',    'This Instance does not belong to the user.')</v>
      </c>
    </row>
    <row r="51" spans="1:6" x14ac:dyDescent="0.25">
      <c r="A51">
        <v>1051</v>
      </c>
      <c r="B51" t="s">
        <v>0</v>
      </c>
      <c r="C51" t="str">
        <f t="shared" si="1"/>
        <v>'1051'</v>
      </c>
      <c r="D51" t="str">
        <f>$N$1 &amp; "User-PageTitle" &amp; $N$1</f>
        <v>'User-PageTitle'</v>
      </c>
      <c r="E51" t="str">
        <f>$N$1 &amp; "User Management" &amp; $N$1</f>
        <v>'User Management'</v>
      </c>
      <c r="F51" t="str">
        <f t="shared" si="0"/>
        <v>insert into sysLocalizationText Values(1051,      'en-us','1051','User-PageTitle','User Management')</v>
      </c>
    </row>
    <row r="52" spans="1:6" x14ac:dyDescent="0.25">
      <c r="A52">
        <v>1052</v>
      </c>
      <c r="B52" t="s">
        <v>0</v>
      </c>
      <c r="C52" t="str">
        <f t="shared" si="1"/>
        <v>'1052'</v>
      </c>
      <c r="D52" s="1" t="str">
        <f>N1 &amp; "SearchButtonLabel" &amp; N1</f>
        <v>'SearchButtonLabel'</v>
      </c>
      <c r="E52" t="str">
        <f>N1 &amp; "Search" &amp; N1</f>
        <v>'Search'</v>
      </c>
      <c r="F52" t="str">
        <f t="shared" si="0"/>
        <v>insert into sysLocalizationText Values(1052,      'en-us','1052','SearchButtonLabel','Search')</v>
      </c>
    </row>
    <row r="53" spans="1:6" x14ac:dyDescent="0.25">
      <c r="A53">
        <v>1053</v>
      </c>
      <c r="B53" t="s">
        <v>0</v>
      </c>
      <c r="C53" t="str">
        <f t="shared" si="1"/>
        <v>'1053'</v>
      </c>
      <c r="D53" t="str">
        <f>N1 &amp; "SearchingLabel" &amp; N1</f>
        <v>'SearchingLabel'</v>
      </c>
      <c r="E53" t="str">
        <f>N1&amp;"Searching..." &amp; N1</f>
        <v>'Searching...'</v>
      </c>
      <c r="F53" t="str">
        <f t="shared" si="0"/>
        <v>insert into sysLocalizationText Values(1053,      'en-us','1053','SearchingLabel','Searching...')</v>
      </c>
    </row>
    <row r="54" spans="1:6" x14ac:dyDescent="0.25">
      <c r="A54">
        <v>1054</v>
      </c>
      <c r="B54" t="s">
        <v>0</v>
      </c>
      <c r="C54" t="str">
        <f t="shared" si="1"/>
        <v>'1054'</v>
      </c>
      <c r="D54" t="str">
        <f>N1 &amp; "InsertingLoadingLabel" &amp; N1</f>
        <v>'InsertingLoadingLabel'</v>
      </c>
      <c r="E54" t="str">
        <f>N1 &amp; "Inserting..." &amp; N1</f>
        <v>'Inserting...'</v>
      </c>
      <c r="F54" t="str">
        <f t="shared" si="0"/>
        <v>insert into sysLocalizationText Values(1054,      'en-us','1054','InsertingLoadingLabel','Inserting...')</v>
      </c>
    </row>
    <row r="55" spans="1:6" x14ac:dyDescent="0.25">
      <c r="A55">
        <v>1055</v>
      </c>
      <c r="B55" t="s">
        <v>0</v>
      </c>
      <c r="C55" t="str">
        <f t="shared" si="1"/>
        <v>'1055'</v>
      </c>
      <c r="D55" t="str">
        <f>N1 &amp; "SearchResultLabel" &amp; N1</f>
        <v>'SearchResultLabel'</v>
      </c>
      <c r="E55" t="str">
        <f>N1 &amp; "Search Result" &amp; N1</f>
        <v>'Search Result'</v>
      </c>
      <c r="F55" t="str">
        <f t="shared" si="0"/>
        <v>insert into sysLocalizationText Values(1055,      'en-us','1055','SearchResultLabel','Search Result')</v>
      </c>
    </row>
    <row r="56" spans="1:6" x14ac:dyDescent="0.25">
      <c r="A56">
        <v>1056</v>
      </c>
      <c r="B56" t="s">
        <v>0</v>
      </c>
      <c r="C56" t="str">
        <f t="shared" si="1"/>
        <v>'1056'</v>
      </c>
      <c r="D56" t="str">
        <f>N1 &amp; "DetailsLabel" &amp; N1</f>
        <v>'DetailsLabel'</v>
      </c>
      <c r="E56" t="str">
        <f>N1 &amp; "Details" &amp; N1</f>
        <v>'Details'</v>
      </c>
      <c r="F56" t="str">
        <f t="shared" si="0"/>
        <v>insert into sysLocalizationText Values(1056,      'en-us','1056','DetailsLabel','Details')</v>
      </c>
    </row>
    <row r="57" spans="1:6" x14ac:dyDescent="0.25">
      <c r="A57">
        <v>1057</v>
      </c>
      <c r="B57" t="s">
        <v>0</v>
      </c>
      <c r="C57" t="str">
        <f t="shared" si="1"/>
        <v>'1057'</v>
      </c>
      <c r="D57" t="str">
        <f>N1&amp;"NoRecordsFound"&amp;N1</f>
        <v>'NoRecordsFound'</v>
      </c>
      <c r="E57" t="str">
        <f>N1 &amp; "No records was found" &amp; N1</f>
        <v>'No records was found'</v>
      </c>
      <c r="F57" t="str">
        <f t="shared" si="0"/>
        <v>insert into sysLocalizationText Values(1057,      'en-us','1057','NoRecordsFound','No records was found')</v>
      </c>
    </row>
    <row r="58" spans="1:6" x14ac:dyDescent="0.25">
      <c r="A58">
        <v>1058</v>
      </c>
      <c r="B58" t="s">
        <v>0</v>
      </c>
      <c r="C58" t="str">
        <f t="shared" si="1"/>
        <v>'1058'</v>
      </c>
      <c r="D58" t="str">
        <f>N1 &amp; "LoadingPage" &amp; N1</f>
        <v>'LoadingPage'</v>
      </c>
      <c r="E58" t="str">
        <f>N1 &amp; "Loading. Wait..." &amp; N1</f>
        <v>'Loading. Wait...'</v>
      </c>
      <c r="F58" t="str">
        <f t="shared" si="0"/>
        <v>insert into sysLocalizationText Values(1058,      'en-us','1058','LoadingPage','Loading. Wait...')</v>
      </c>
    </row>
    <row r="59" spans="1:6" x14ac:dyDescent="0.25">
      <c r="A59">
        <v>1059</v>
      </c>
      <c r="B59" t="s">
        <v>0</v>
      </c>
      <c r="C59" t="str">
        <f t="shared" si="1"/>
        <v>'1059'</v>
      </c>
      <c r="D59" t="str">
        <f>N1 &amp; "LoadingData" &amp; N1</f>
        <v>'LoadingData'</v>
      </c>
      <c r="E59" t="str">
        <f>N1 &amp; "Loading Page. Wait..." &amp; N1</f>
        <v>'Loading Page. Wait...'</v>
      </c>
      <c r="F59" t="str">
        <f t="shared" si="0"/>
        <v>insert into sysLocalizationText Values(1059,      'en-us','1059','LoadingData','Loading Page. Wait...')</v>
      </c>
    </row>
    <row r="60" spans="1:6" x14ac:dyDescent="0.25">
      <c r="A60">
        <v>1060</v>
      </c>
      <c r="B60" t="s">
        <v>0</v>
      </c>
      <c r="C60" t="str">
        <f t="shared" si="1"/>
        <v>'1060'</v>
      </c>
      <c r="D60" t="str">
        <f>N1 &amp; "ErrorOnExecuteSearch" &amp; N1</f>
        <v>'ErrorOnExecuteSearch'</v>
      </c>
      <c r="E60" t="str">
        <f>N1 &amp; "Error on execute search" &amp; N1</f>
        <v>'Error on execute search'</v>
      </c>
      <c r="F60" t="str">
        <f t="shared" si="0"/>
        <v>insert into sysLocalizationText Values(1060,      'en-us','1060','ErrorOnExecuteSearch','Error on execute search')</v>
      </c>
    </row>
    <row r="61" spans="1:6" x14ac:dyDescent="0.25">
      <c r="A61">
        <v>1061</v>
      </c>
      <c r="B61" t="s">
        <v>0</v>
      </c>
      <c r="C61" t="str">
        <f t="shared" si="1"/>
        <v>'1061'</v>
      </c>
      <c r="D61" t="str">
        <f>N1 &amp; "ErrorOnReturnData" &amp; N1</f>
        <v>'ErrorOnReturnData'</v>
      </c>
      <c r="E61" t="str">
        <f>N1 &amp; "Error on return data" &amp; N1</f>
        <v>'Error on return data'</v>
      </c>
      <c r="F61" t="str">
        <f t="shared" si="0"/>
        <v>insert into sysLocalizationText Values(1061,      'en-us','1061','ErrorOnReturnData','Error on return data')</v>
      </c>
    </row>
    <row r="62" spans="1:6" x14ac:dyDescent="0.25">
      <c r="A62">
        <v>1062</v>
      </c>
      <c r="B62" t="s">
        <v>0</v>
      </c>
      <c r="C62" t="str">
        <f t="shared" si="1"/>
        <v>'1062'</v>
      </c>
      <c r="D62" t="str">
        <f>N1 &amp; "ErrorOnCreateNewRecord" &amp; N1</f>
        <v>'ErrorOnCreateNewRecord'</v>
      </c>
      <c r="E62" t="str">
        <f>N1 &amp; "Error on create record" &amp; N1</f>
        <v>'Error on create record'</v>
      </c>
      <c r="F62" t="str">
        <f t="shared" si="0"/>
        <v>insert into sysLocalizationText Values(1062,      'en-us','1062','ErrorOnCreateNewRecord','Error on create record')</v>
      </c>
    </row>
    <row r="63" spans="1:6" x14ac:dyDescent="0.25">
      <c r="A63">
        <v>1063</v>
      </c>
      <c r="B63" t="s">
        <v>0</v>
      </c>
      <c r="C63" t="str">
        <f t="shared" si="1"/>
        <v>'1063'</v>
      </c>
      <c r="D63" t="str">
        <f>N1 &amp; "AfterSaveAnswering" &amp; N1</f>
        <v>'AfterSaveAnswering'</v>
      </c>
      <c r="E63" t="str">
        <f>N1 &amp; "The new record was created successfuly. Do you want inserting ?" &amp; N1</f>
        <v>'The new record was created successfuly. Do you want inserting ?'</v>
      </c>
      <c r="F63" t="str">
        <f t="shared" si="0"/>
        <v>insert into sysLocalizationText Values(1063,      'en-us','1063','AfterSaveAnswering','The new record was created successfuly. Do you want inserting ?')</v>
      </c>
    </row>
    <row r="64" spans="1:6" x14ac:dyDescent="0.25">
      <c r="A64">
        <v>1064</v>
      </c>
      <c r="B64" t="s">
        <v>0</v>
      </c>
      <c r="C64" t="str">
        <f t="shared" si="1"/>
        <v>'1064'</v>
      </c>
      <c r="D64" t="str">
        <f>N1 &amp; "NoticeLabel" &amp; N1</f>
        <v>'NoticeLabel'</v>
      </c>
      <c r="E64" t="str">
        <f>N1 &amp; "Notice" &amp; N1</f>
        <v>'Notice'</v>
      </c>
      <c r="F64" t="str">
        <f t="shared" si="0"/>
        <v>insert into sysLocalizationText Values(1064,      'en-us','1064','NoticeLabel','Notice')</v>
      </c>
    </row>
    <row r="65" spans="1:6" x14ac:dyDescent="0.25">
      <c r="A65">
        <v>1065</v>
      </c>
      <c r="B65" t="s">
        <v>0</v>
      </c>
      <c r="C65" t="str">
        <f t="shared" si="1"/>
        <v>'1065'</v>
      </c>
      <c r="D65" t="str">
        <f>$N$1 &amp; "SuccessLabel" &amp; $N$1</f>
        <v>'SuccessLabel'</v>
      </c>
      <c r="E65" t="str">
        <f>$N$1 &amp; "Success" &amp; $N$1</f>
        <v>'Success'</v>
      </c>
      <c r="F65" t="str">
        <f t="shared" ref="F65:F168" si="2">"insert into sysLocalizationText Values(" &amp;A65 &amp; "," &amp; B65 &amp; "," &amp;C65 &amp; "," &amp; D65 &amp; "," &amp; E65 &amp; ")"</f>
        <v>insert into sysLocalizationText Values(1065,      'en-us','1065','SuccessLabel','Success')</v>
      </c>
    </row>
    <row r="66" spans="1:6" x14ac:dyDescent="0.25">
      <c r="A66">
        <v>1066</v>
      </c>
      <c r="B66" t="s">
        <v>0</v>
      </c>
      <c r="C66" t="str">
        <f t="shared" ref="C66:C169" si="3">"'" &amp; A66 &amp; "'"</f>
        <v>'1066'</v>
      </c>
      <c r="D66" t="str">
        <f>$N$1 &amp; "SuccessSaveMessage" &amp; $N$1</f>
        <v>'SuccessSaveMessage'</v>
      </c>
      <c r="E66" t="str">
        <f>$N$1 &amp; "The record was saved successfuly." &amp; $N$1</f>
        <v>'The record was saved successfuly.'</v>
      </c>
      <c r="F66" t="str">
        <f t="shared" si="2"/>
        <v>insert into sysLocalizationText Values(1066,      'en-us','1066','SuccessSaveMessage','The record was saved successfuly.')</v>
      </c>
    </row>
    <row r="67" spans="1:6" x14ac:dyDescent="0.25">
      <c r="A67">
        <v>1067</v>
      </c>
      <c r="B67" t="s">
        <v>0</v>
      </c>
      <c r="C67" t="str">
        <f t="shared" si="3"/>
        <v>'1067'</v>
      </c>
      <c r="D67" t="str">
        <f>$N$1 &amp; "Email-Label" &amp; $N$1</f>
        <v>'Email-Label'</v>
      </c>
      <c r="E67" t="str">
        <f>$N$1 &amp; "E-mail" &amp; $N$1</f>
        <v>'E-mail'</v>
      </c>
      <c r="F67" t="str">
        <f t="shared" si="2"/>
        <v>insert into sysLocalizationText Values(1067,      'en-us','1067','Email-Label','E-mail')</v>
      </c>
    </row>
    <row r="68" spans="1:6" x14ac:dyDescent="0.25">
      <c r="A68">
        <v>1068</v>
      </c>
      <c r="B68" t="s">
        <v>0</v>
      </c>
      <c r="C68" t="str">
        <f t="shared" si="3"/>
        <v>'1068'</v>
      </c>
      <c r="D68" t="str">
        <f>$N$1 &amp; "UserName-Label" &amp; $N$1</f>
        <v>'UserName-Label'</v>
      </c>
      <c r="E68" t="str">
        <f>$N$1 &amp; "User Name" &amp; $N$1</f>
        <v>'User Name'</v>
      </c>
      <c r="F68" t="str">
        <f t="shared" si="2"/>
        <v>insert into sysLocalizationText Values(1068,      'en-us','1068','UserName-Label','User Name')</v>
      </c>
    </row>
    <row r="69" spans="1:6" x14ac:dyDescent="0.25">
      <c r="A69">
        <v>1069</v>
      </c>
      <c r="B69" t="s">
        <v>0</v>
      </c>
      <c r="C69" t="str">
        <f t="shared" si="3"/>
        <v>'1069'</v>
      </c>
      <c r="D69" t="str">
        <f>$N$1 &amp; "Password-Label" &amp; $N$1</f>
        <v>'Password-Label'</v>
      </c>
      <c r="E69" t="str">
        <f>$N$1 &amp; "Password" &amp; $N$1</f>
        <v>'Password'</v>
      </c>
      <c r="F69" t="str">
        <f t="shared" si="2"/>
        <v>insert into sysLocalizationText Values(1069,      'en-us','1069','Password-Label','Password')</v>
      </c>
    </row>
    <row r="70" spans="1:6" x14ac:dyDescent="0.25">
      <c r="A70">
        <v>1070</v>
      </c>
      <c r="B70" t="s">
        <v>0</v>
      </c>
      <c r="C70" t="str">
        <f t="shared" si="3"/>
        <v>'1070'</v>
      </c>
      <c r="D70" t="str">
        <f>$N$1 &amp; "Instance-Label" &amp; $N$1</f>
        <v>'Instance-Label'</v>
      </c>
      <c r="E70" t="str">
        <f>$N$1 &amp; "Instance" &amp; $N$1</f>
        <v>'Instance'</v>
      </c>
      <c r="F70" t="str">
        <f t="shared" si="2"/>
        <v>insert into sysLocalizationText Values(1070,      'en-us','1070','Instance-Label','Instance')</v>
      </c>
    </row>
    <row r="71" spans="1:6" x14ac:dyDescent="0.25">
      <c r="A71">
        <v>1071</v>
      </c>
      <c r="B71" t="s">
        <v>0</v>
      </c>
      <c r="C71" t="str">
        <f t="shared" si="3"/>
        <v>'1071'</v>
      </c>
      <c r="D71" t="str">
        <f>$N$1 &amp; "Role-Label" &amp; $N$1</f>
        <v>'Role-Label'</v>
      </c>
      <c r="E71" t="str">
        <f>$N$1 &amp; "Role" &amp; $N$1</f>
        <v>'Role'</v>
      </c>
      <c r="F71" t="str">
        <f t="shared" si="2"/>
        <v>insert into sysLocalizationText Values(1071,      'en-us','1071','Role-Label','Role')</v>
      </c>
    </row>
    <row r="72" spans="1:6" x14ac:dyDescent="0.25">
      <c r="A72">
        <v>1072</v>
      </c>
      <c r="B72" t="s">
        <v>0</v>
      </c>
      <c r="C72" t="str">
        <f t="shared" si="3"/>
        <v>'1072'</v>
      </c>
      <c r="D72" t="str">
        <f>$N$1 &amp; "Yes-Text" &amp; $N$1</f>
        <v>'Yes-Text'</v>
      </c>
      <c r="E72" t="str">
        <f>$N$1 &amp; "Yes" &amp; $N$1</f>
        <v>'Yes'</v>
      </c>
      <c r="F72" t="str">
        <f t="shared" si="2"/>
        <v>insert into sysLocalizationText Values(1072,      'en-us','1072','Yes-Text','Yes')</v>
      </c>
    </row>
    <row r="73" spans="1:6" x14ac:dyDescent="0.25">
      <c r="A73">
        <v>1073</v>
      </c>
      <c r="B73" t="s">
        <v>0</v>
      </c>
      <c r="C73" t="str">
        <f t="shared" si="3"/>
        <v>'1073'</v>
      </c>
      <c r="D73" t="str">
        <f>$N$1 &amp; "No-Text" &amp; $N$1</f>
        <v>'No-Text'</v>
      </c>
      <c r="E73" t="str">
        <f>$N$1 &amp; "No" &amp; $N$1</f>
        <v>'No'</v>
      </c>
      <c r="F73" t="str">
        <f t="shared" si="2"/>
        <v>insert into sysLocalizationText Values(1073,      'en-us','1073','No-Text','No')</v>
      </c>
    </row>
    <row r="74" spans="1:6" x14ac:dyDescent="0.25">
      <c r="A74">
        <v>1074</v>
      </c>
      <c r="B74" t="s">
        <v>0</v>
      </c>
      <c r="C74" t="str">
        <f t="shared" si="3"/>
        <v>'1074'</v>
      </c>
      <c r="D74" t="str">
        <f>$N$1 &amp; "Saving-Label" &amp; $N$1</f>
        <v>'Saving-Label'</v>
      </c>
      <c r="E74" t="str">
        <f>$N$1 &amp; "Saving..." &amp; $N$1</f>
        <v>'Saving...'</v>
      </c>
      <c r="F74" t="str">
        <f t="shared" si="2"/>
        <v>insert into sysLocalizationText Values(1074,      'en-us','1074','Saving-Label','Saving...')</v>
      </c>
    </row>
    <row r="75" spans="1:6" x14ac:dyDescent="0.25">
      <c r="A75">
        <v>1075</v>
      </c>
      <c r="B75" t="s">
        <v>0</v>
      </c>
      <c r="C75" t="str">
        <f t="shared" si="3"/>
        <v>'1075'</v>
      </c>
      <c r="D75" t="str">
        <f t="shared" ref="D75" si="4">$N$1 &amp; "Edit-Label" &amp; $N$1</f>
        <v>'Edit-Label'</v>
      </c>
      <c r="E75" t="str">
        <f>$N$1 &amp; "Edit" &amp; $N$1</f>
        <v>'Edit'</v>
      </c>
      <c r="F75" t="str">
        <f t="shared" si="2"/>
        <v>insert into sysLocalizationText Values(1075,      'en-us','1075','Edit-Label','Edit')</v>
      </c>
    </row>
    <row r="76" spans="1:6" x14ac:dyDescent="0.25">
      <c r="A76">
        <v>1076</v>
      </c>
      <c r="B76" t="s">
        <v>0</v>
      </c>
      <c r="C76" t="str">
        <f t="shared" si="3"/>
        <v>'1076'</v>
      </c>
      <c r="D76" t="str">
        <f>$N$1 &amp; "Date-Label" &amp; $N$1</f>
        <v>'Date-Label'</v>
      </c>
      <c r="E76" t="str">
        <f>$N$1 &amp; "Date" &amp; $N$1</f>
        <v>'Date'</v>
      </c>
      <c r="F76" t="str">
        <f t="shared" si="2"/>
        <v>insert into sysLocalizationText Values(1076,      'en-us','1076','Date-Label','Date')</v>
      </c>
    </row>
    <row r="77" spans="1:6" x14ac:dyDescent="0.25">
      <c r="A77">
        <v>1077</v>
      </c>
      <c r="B77" t="s">
        <v>0</v>
      </c>
      <c r="C77" t="str">
        <f t="shared" si="3"/>
        <v>'1077'</v>
      </c>
      <c r="D77" t="str">
        <f>$N$1 &amp; "Field-Label" &amp; $N$1</f>
        <v>'Field-Label'</v>
      </c>
      <c r="E77" t="str">
        <f>$N$1 &amp; "Field" &amp; $N$1</f>
        <v>'Field'</v>
      </c>
      <c r="F77" t="str">
        <f t="shared" si="2"/>
        <v>insert into sysLocalizationText Values(1077,      'en-us','1077','Field-Label','Field')</v>
      </c>
    </row>
    <row r="78" spans="1:6" x14ac:dyDescent="0.25">
      <c r="A78">
        <v>1078</v>
      </c>
      <c r="B78" t="s">
        <v>0</v>
      </c>
      <c r="C78" t="str">
        <f t="shared" si="3"/>
        <v>'1078'</v>
      </c>
      <c r="D78" t="str">
        <f>$N$1 &amp; "Value-Label" &amp; $N$1</f>
        <v>'Value-Label'</v>
      </c>
      <c r="E78" t="str">
        <f>$N$1 &amp; "Value" &amp; $N$1</f>
        <v>'Value'</v>
      </c>
      <c r="F78" t="str">
        <f t="shared" si="2"/>
        <v>insert into sysLocalizationText Values(1078,      'en-us','1078','Value-Label','Value')</v>
      </c>
    </row>
    <row r="79" spans="1:6" x14ac:dyDescent="0.25">
      <c r="A79">
        <v>1079</v>
      </c>
      <c r="B79" t="s">
        <v>0</v>
      </c>
      <c r="C79" t="str">
        <f t="shared" si="3"/>
        <v>'1079'</v>
      </c>
      <c r="D79" t="str">
        <f>$N$1 &amp; "SelectItem-Description" &amp; $N$1</f>
        <v>'SelectItem-Description'</v>
      </c>
      <c r="E79" t="str">
        <f>$N$1 &amp; "Select a item" &amp; $N$1</f>
        <v>'Select a item'</v>
      </c>
      <c r="F79" t="str">
        <f t="shared" si="2"/>
        <v>insert into sysLocalizationText Values(1079,      'en-us','1079','SelectItem-Description','Select a item')</v>
      </c>
    </row>
    <row r="80" spans="1:6" x14ac:dyDescent="0.25">
      <c r="A80">
        <v>1080</v>
      </c>
      <c r="B80" t="s">
        <v>0</v>
      </c>
      <c r="C80" t="str">
        <f t="shared" si="3"/>
        <v>'1080'</v>
      </c>
      <c r="D80" t="str">
        <f>$N$1 &amp; "AllItem-Description" &amp; $N$1</f>
        <v>'AllItem-Description'</v>
      </c>
      <c r="E80" t="str">
        <f>$N$1 &amp; "All" &amp; $N$1</f>
        <v>'All'</v>
      </c>
      <c r="F80" t="str">
        <f t="shared" si="2"/>
        <v>insert into sysLocalizationText Values(1080,      'en-us','1080','AllItem-Description','All')</v>
      </c>
    </row>
    <row r="81" spans="1:6" x14ac:dyDescent="0.25">
      <c r="A81">
        <v>1081</v>
      </c>
      <c r="B81" t="s">
        <v>0</v>
      </c>
      <c r="C81" t="str">
        <f t="shared" ref="C81:C97" si="5">"'" &amp; A81 &amp; "'"</f>
        <v>'1081'</v>
      </c>
      <c r="D81" t="str">
        <f>$N$1 &amp; "Welcome-Label" &amp; $N$1</f>
        <v>'Welcome-Label'</v>
      </c>
      <c r="E81" t="str">
        <f>$N$1 &amp; "Welcome to GW Template" &amp; $N$1</f>
        <v>'Welcome to GW Template'</v>
      </c>
      <c r="F81" t="str">
        <f t="shared" si="2"/>
        <v>insert into sysLocalizationText Values(1081,      'en-us','1081','Welcome-Label','Welcome to GW Template')</v>
      </c>
    </row>
    <row r="82" spans="1:6" x14ac:dyDescent="0.25">
      <c r="A82">
        <v>1082</v>
      </c>
      <c r="B82" t="s">
        <v>0</v>
      </c>
      <c r="C82" t="str">
        <f t="shared" si="5"/>
        <v>'1082'</v>
      </c>
      <c r="D82" t="str">
        <f>$N$1 &amp; "LoginTitle-Label" &amp; $N$1</f>
        <v>'LoginTitle-Label'</v>
      </c>
      <c r="E82" t="str">
        <f>$N$1 &amp; "Sign In" &amp; $N$1</f>
        <v>'Sign In'</v>
      </c>
      <c r="F82" t="str">
        <f t="shared" si="2"/>
        <v>insert into sysLocalizationText Values(1082,      'en-us','1082','LoginTitle-Label','Sign In')</v>
      </c>
    </row>
    <row r="83" spans="1:6" x14ac:dyDescent="0.25">
      <c r="A83">
        <v>1083</v>
      </c>
      <c r="B83" t="s">
        <v>0</v>
      </c>
      <c r="C83" t="str">
        <f t="shared" si="5"/>
        <v>'1083'</v>
      </c>
      <c r="D83" t="str">
        <f>$N$1 &amp; "LoginTitle-Description" &amp; $N$1</f>
        <v>'LoginTitle-Description'</v>
      </c>
      <c r="E83" t="str">
        <f>$N$1 &amp; "Enter your login and password" &amp; $N$1</f>
        <v>'Enter your login and password'</v>
      </c>
      <c r="F83" t="str">
        <f t="shared" si="2"/>
        <v>insert into sysLocalizationText Values(1083,      'en-us','1083','LoginTitle-Description','Enter your login and password')</v>
      </c>
    </row>
    <row r="84" spans="1:6" x14ac:dyDescent="0.25">
      <c r="A84">
        <v>1084</v>
      </c>
      <c r="B84" t="s">
        <v>0</v>
      </c>
      <c r="C84" t="str">
        <f t="shared" si="5"/>
        <v>'1084'</v>
      </c>
      <c r="D84" t="str">
        <f>$N$1 &amp; "InputEmail-Description" &amp; $N$1</f>
        <v>'InputEmail-Description'</v>
      </c>
      <c r="E84" t="str">
        <f>$N$1 &amp; "Input your account e-mail" &amp; $N$1</f>
        <v>'Input your account e-mail'</v>
      </c>
      <c r="F84" t="str">
        <f t="shared" si="2"/>
        <v>insert into sysLocalizationText Values(1084,      'en-us','1084','InputEmail-Description','Input your account e-mail')</v>
      </c>
    </row>
    <row r="85" spans="1:6" x14ac:dyDescent="0.25">
      <c r="A85">
        <v>1085</v>
      </c>
      <c r="B85" t="s">
        <v>0</v>
      </c>
      <c r="C85" t="str">
        <f t="shared" si="5"/>
        <v>'1085'</v>
      </c>
      <c r="D85" t="str">
        <f>$N$1 &amp; "InputPassword-Description" &amp; $N$1</f>
        <v>'InputPassword-Description'</v>
      </c>
      <c r="E85" t="str">
        <f>$N$1 &amp; "Input your password" &amp; $N$1</f>
        <v>'Input your password'</v>
      </c>
      <c r="F85" t="str">
        <f t="shared" si="2"/>
        <v>insert into sysLocalizationText Values(1085,      'en-us','1085','InputPassword-Description','Input your password')</v>
      </c>
    </row>
    <row r="86" spans="1:6" x14ac:dyDescent="0.25">
      <c r="A86">
        <v>1086</v>
      </c>
      <c r="B86" t="s">
        <v>0</v>
      </c>
      <c r="C86" t="str">
        <f t="shared" si="5"/>
        <v>'1086'</v>
      </c>
      <c r="D86" t="str">
        <f>$N$1 &amp; "ForgetPassword-Description" &amp; $N$1</f>
        <v>'ForgetPassword-Description'</v>
      </c>
      <c r="E86" t="str">
        <f>$N$1 &amp; "Forgot your password ?" &amp; $N$1</f>
        <v>'Forgot your password ?'</v>
      </c>
      <c r="F86" t="str">
        <f t="shared" si="2"/>
        <v>insert into sysLocalizationText Values(1086,      'en-us','1086','ForgetPassword-Description','Forgot your password ?')</v>
      </c>
    </row>
    <row r="87" spans="1:6" x14ac:dyDescent="0.25">
      <c r="A87">
        <v>1087</v>
      </c>
      <c r="B87" t="s">
        <v>0</v>
      </c>
      <c r="C87" t="str">
        <f t="shared" si="5"/>
        <v>'1087'</v>
      </c>
      <c r="D87" t="str">
        <f>$N$1 &amp; "LoginButton-Label" &amp; $N$1</f>
        <v>'LoginButton-Label'</v>
      </c>
      <c r="E87" t="str">
        <f>$N$1 &amp; "Confirm" &amp; $N$1</f>
        <v>'Confirm'</v>
      </c>
      <c r="F87" t="str">
        <f t="shared" si="2"/>
        <v>insert into sysLocalizationText Values(1087,      'en-us','1087','LoginButton-Label','Confirm')</v>
      </c>
    </row>
    <row r="88" spans="1:6" x14ac:dyDescent="0.25">
      <c r="A88">
        <v>1088</v>
      </c>
      <c r="B88" t="s">
        <v>0</v>
      </c>
      <c r="C88" t="str">
        <f t="shared" si="5"/>
        <v>'1088'</v>
      </c>
      <c r="D88" t="str">
        <f>$N$1 &amp; "LoginLoading-Label" &amp; $N$1</f>
        <v>'LoginLoading-Label'</v>
      </c>
      <c r="E88" t="str">
        <f>$N$1 &amp; "Entering..." &amp; $N$1</f>
        <v>'Entering...'</v>
      </c>
      <c r="F88" t="str">
        <f t="shared" si="2"/>
        <v>insert into sysLocalizationText Values(1088,      'en-us','1088','LoginLoading-Label','Entering...')</v>
      </c>
    </row>
    <row r="89" spans="1:6" x14ac:dyDescent="0.25">
      <c r="A89">
        <v>1089</v>
      </c>
      <c r="B89" t="s">
        <v>0</v>
      </c>
      <c r="C89" t="str">
        <f t="shared" si="5"/>
        <v>'1089'</v>
      </c>
      <c r="D89" t="str">
        <f>$N$1 &amp; "SendText-Description" &amp; $N$1</f>
        <v>'SendText-Description'</v>
      </c>
      <c r="E89" t="str">
        <f>$N$1 &amp; "Sending..." &amp; $N$1</f>
        <v>'Sending...'</v>
      </c>
      <c r="F89" t="str">
        <f t="shared" si="2"/>
        <v>insert into sysLocalizationText Values(1089,      'en-us','1089','SendText-Description','Sending...')</v>
      </c>
    </row>
    <row r="90" spans="1:6" x14ac:dyDescent="0.25">
      <c r="A90">
        <v>1090</v>
      </c>
      <c r="B90" t="s">
        <v>0</v>
      </c>
      <c r="C90" t="str">
        <f t="shared" si="5"/>
        <v>'1090'</v>
      </c>
      <c r="D90" t="str">
        <f>$N$1 &amp; "ActiveAccountButton-Label" &amp; $N$1</f>
        <v>'ActiveAccountButton-Label'</v>
      </c>
      <c r="E90" t="str">
        <f>$N$1 &amp; "Activate Account" &amp; $N$1</f>
        <v>'Activate Account'</v>
      </c>
      <c r="F90" t="str">
        <f t="shared" si="2"/>
        <v>insert into sysLocalizationText Values(1090,      'en-us','1090','ActiveAccountButton-Label','Activate Account')</v>
      </c>
    </row>
    <row r="91" spans="1:6" x14ac:dyDescent="0.25">
      <c r="A91">
        <v>1091</v>
      </c>
      <c r="B91" t="s">
        <v>0</v>
      </c>
      <c r="C91" t="str">
        <f t="shared" si="5"/>
        <v>'1091'</v>
      </c>
      <c r="D91" t="str">
        <f>$N$1 &amp; "ActiveAccount-Label" &amp; $N$1</f>
        <v>'ActiveAccount-Label'</v>
      </c>
      <c r="E91" t="str">
        <f>$N$1 &amp; "Account Activation" &amp; $N$1</f>
        <v>'Account Activation'</v>
      </c>
      <c r="F91" t="str">
        <f t="shared" si="2"/>
        <v>insert into sysLocalizationText Values(1091,      'en-us','1091','ActiveAccount-Label','Account Activation')</v>
      </c>
    </row>
    <row r="92" spans="1:6" x14ac:dyDescent="0.25">
      <c r="A92">
        <v>1092</v>
      </c>
      <c r="B92" t="s">
        <v>0</v>
      </c>
      <c r="C92" t="str">
        <f t="shared" si="5"/>
        <v>'1092'</v>
      </c>
      <c r="D92" t="str">
        <f>$N$1 &amp; "ActiveAccount-Description" &amp; $N$1</f>
        <v>'ActiveAccount-Description'</v>
      </c>
      <c r="E92" t="str">
        <f>$N$1 &amp; "Cannot access ?" &amp; $N$1</f>
        <v>'Cannot access ?'</v>
      </c>
      <c r="F92" t="str">
        <f t="shared" si="2"/>
        <v>insert into sysLocalizationText Values(1092,      'en-us','1092','ActiveAccount-Description','Cannot access ?')</v>
      </c>
    </row>
    <row r="93" spans="1:6" x14ac:dyDescent="0.25">
      <c r="A93">
        <v>1093</v>
      </c>
      <c r="B93" t="s">
        <v>0</v>
      </c>
      <c r="C93" t="str">
        <f t="shared" si="5"/>
        <v>'1093'</v>
      </c>
      <c r="D93" t="str">
        <f>$N$1 &amp; "ActiveAccount-Step1" &amp; $N$1</f>
        <v>'ActiveAccount-Step1'</v>
      </c>
      <c r="E93" t="str">
        <f>$N$1 &amp; "Send the activation code to your registration email" &amp; $N$1</f>
        <v>'Send the activation code to your registration email'</v>
      </c>
      <c r="F93" t="str">
        <f t="shared" si="2"/>
        <v>insert into sysLocalizationText Values(1093,      'en-us','1093','ActiveAccount-Step1','Send the activation code to your registration email')</v>
      </c>
    </row>
    <row r="94" spans="1:6" x14ac:dyDescent="0.25">
      <c r="A94">
        <v>1094</v>
      </c>
      <c r="B94" t="s">
        <v>0</v>
      </c>
      <c r="C94" t="str">
        <f t="shared" si="5"/>
        <v>'1094'</v>
      </c>
      <c r="D94" t="str">
        <f>$N$1 &amp; "ActiveAccount-Step2" &amp; $N$1</f>
        <v>'ActiveAccount-Step2'</v>
      </c>
      <c r="E94" t="str">
        <f>$N$1 &amp; "Enter the activation code received" &amp; $N$1</f>
        <v>'Enter the activation code received'</v>
      </c>
      <c r="F94" t="str">
        <f t="shared" si="2"/>
        <v>insert into sysLocalizationText Values(1094,      'en-us','1094','ActiveAccount-Step2','Enter the activation code received')</v>
      </c>
    </row>
    <row r="95" spans="1:6" x14ac:dyDescent="0.25">
      <c r="A95">
        <v>1095</v>
      </c>
      <c r="B95" t="s">
        <v>0</v>
      </c>
      <c r="C95" t="str">
        <f t="shared" si="5"/>
        <v>'1095'</v>
      </c>
      <c r="D95" t="str">
        <f>$N$1 &amp; "SendCodeButton-Label" &amp; $N$1</f>
        <v>'SendCodeButton-Label'</v>
      </c>
      <c r="E95" t="str">
        <f>$N$1 &amp; "Send code" &amp; $N$1</f>
        <v>'Send code'</v>
      </c>
      <c r="F95" t="str">
        <f t="shared" si="2"/>
        <v>insert into sysLocalizationText Values(1095,      'en-us','1095','SendCodeButton-Label','Send code')</v>
      </c>
    </row>
    <row r="96" spans="1:6" x14ac:dyDescent="0.25">
      <c r="A96">
        <v>1096</v>
      </c>
      <c r="B96" t="s">
        <v>0</v>
      </c>
      <c r="C96" t="str">
        <f t="shared" si="5"/>
        <v>'1096'</v>
      </c>
      <c r="D96" t="str">
        <f>$N$1 &amp; "ActiveLoading-Label" &amp; $N$1</f>
        <v>'ActiveLoading-Label'</v>
      </c>
      <c r="E96" t="str">
        <f>$N$1 &amp; "Request Activation" &amp; $N$1</f>
        <v>'Request Activation'</v>
      </c>
      <c r="F96" t="str">
        <f t="shared" si="2"/>
        <v>insert into sysLocalizationText Values(1096,      'en-us','1096','ActiveLoading-Label','Request Activation')</v>
      </c>
    </row>
    <row r="97" spans="1:6" x14ac:dyDescent="0.25">
      <c r="A97">
        <v>1097</v>
      </c>
      <c r="B97" t="s">
        <v>0</v>
      </c>
      <c r="C97" t="str">
        <f t="shared" si="5"/>
        <v>'1097'</v>
      </c>
      <c r="D97" t="str">
        <f>$N$1 &amp; "InputCode-Description" &amp; $N$1</f>
        <v>'InputCode-Description'</v>
      </c>
      <c r="E97" t="str">
        <f>$N$1 &amp; "Input code received on e-mail" &amp; $N$1</f>
        <v>'Input code received on e-mail'</v>
      </c>
      <c r="F97" t="str">
        <f t="shared" si="2"/>
        <v>insert into sysLocalizationText Values(1097,      'en-us','1097','InputCode-Description','Input code received on e-mail')</v>
      </c>
    </row>
    <row r="98" spans="1:6" x14ac:dyDescent="0.25">
      <c r="A98">
        <v>1098</v>
      </c>
      <c r="B98" t="s">
        <v>0</v>
      </c>
      <c r="C98" t="str">
        <f t="shared" ref="C98:C108" si="6">"'" &amp; A98 &amp; "'"</f>
        <v>'1098'</v>
      </c>
      <c r="D98" t="str">
        <f>$N$1 &amp; "Unlogged-Label" &amp; $N$1</f>
        <v>'Unlogged-Label'</v>
      </c>
      <c r="E98" t="str">
        <f>$N$1 &amp; "Not Logged" &amp; $N$1</f>
        <v>'Not Logged'</v>
      </c>
      <c r="F98" t="str">
        <f t="shared" si="2"/>
        <v>insert into sysLocalizationText Values(1098,      'en-us','1098','Unlogged-Label','Not Logged')</v>
      </c>
    </row>
    <row r="99" spans="1:6" x14ac:dyDescent="0.25">
      <c r="A99">
        <v>1099</v>
      </c>
      <c r="B99" t="s">
        <v>0</v>
      </c>
      <c r="C99" t="str">
        <f t="shared" si="6"/>
        <v>'1099'</v>
      </c>
      <c r="D99" t="str">
        <f>$N$1 &amp; "MyProfile-Label" &amp; $N$1</f>
        <v>'MyProfile-Label'</v>
      </c>
      <c r="E99" t="str">
        <f>$N$1 &amp; "My Profile" &amp; $N$1</f>
        <v>'My Profile'</v>
      </c>
      <c r="F99" t="str">
        <f t="shared" si="2"/>
        <v>insert into sysLocalizationText Values(1099,      'en-us','1099','MyProfile-Label','My Profile')</v>
      </c>
    </row>
    <row r="100" spans="1:6" x14ac:dyDescent="0.25">
      <c r="A100">
        <v>1100</v>
      </c>
      <c r="B100" t="s">
        <v>0</v>
      </c>
      <c r="C100" t="str">
        <f t="shared" si="6"/>
        <v>'1100'</v>
      </c>
      <c r="D100" t="str">
        <f>$N$1 &amp; "MainProfileData-Label" &amp; $N$1</f>
        <v>'MainProfileData-Label'</v>
      </c>
      <c r="E100" t="str">
        <f>$N$1 &amp; "Main Info" &amp; $N$1</f>
        <v>'Main Info'</v>
      </c>
      <c r="F100" t="str">
        <f t="shared" si="2"/>
        <v>insert into sysLocalizationText Values(1100,      'en-us','1100','MainProfileData-Label','Main Info')</v>
      </c>
    </row>
    <row r="101" spans="1:6" x14ac:dyDescent="0.25">
      <c r="A101">
        <v>1101</v>
      </c>
      <c r="B101" t="s">
        <v>0</v>
      </c>
      <c r="C101" t="str">
        <f t="shared" si="6"/>
        <v>'1101'</v>
      </c>
      <c r="D101" t="str">
        <f>$N$1 &amp; "AlterPassword-Label" &amp; $N$1</f>
        <v>'AlterPassword-Label'</v>
      </c>
      <c r="E101" t="str">
        <f>$N$1 &amp; "Change Password" &amp; $N$1</f>
        <v>'Change Password'</v>
      </c>
      <c r="F101" t="str">
        <f t="shared" si="2"/>
        <v>insert into sysLocalizationText Values(1101,      'en-us','1101','AlterPassword-Label','Change Password')</v>
      </c>
    </row>
    <row r="102" spans="1:6" x14ac:dyDescent="0.25">
      <c r="A102">
        <v>1102</v>
      </c>
      <c r="B102" t="s">
        <v>0</v>
      </c>
      <c r="C102" t="str">
        <f t="shared" si="6"/>
        <v>'1102'</v>
      </c>
      <c r="D102" t="str">
        <f>$N$1 &amp; "LanguageRole-Label" &amp; $N$1</f>
        <v>'LanguageRole-Label'</v>
      </c>
      <c r="E102" t="str">
        <f>$N$1 &amp; "Language" &amp; $N$1</f>
        <v>'Language'</v>
      </c>
      <c r="F102" t="str">
        <f t="shared" si="2"/>
        <v>insert into sysLocalizationText Values(1102,      'en-us','1102','LanguageRole-Label','Language')</v>
      </c>
    </row>
    <row r="103" spans="1:6" x14ac:dyDescent="0.25">
      <c r="A103">
        <v>1103</v>
      </c>
      <c r="B103" t="s">
        <v>0</v>
      </c>
      <c r="C103" t="str">
        <f t="shared" si="6"/>
        <v>'1103'</v>
      </c>
      <c r="D103" t="str">
        <f>$N$1 &amp; "AlterProfileImage-Label" &amp; $N$1</f>
        <v>'AlterProfileImage-Label'</v>
      </c>
      <c r="E103" t="str">
        <f>$N$1 &amp; "Change Profile Image" &amp; $N$1</f>
        <v>'Change Profile Image'</v>
      </c>
      <c r="F103" t="str">
        <f t="shared" si="2"/>
        <v>insert into sysLocalizationText Values(1103,      'en-us','1103','AlterProfileImage-Label','Change Profile Image')</v>
      </c>
    </row>
    <row r="104" spans="1:6" x14ac:dyDescent="0.25">
      <c r="A104">
        <v>1104</v>
      </c>
      <c r="B104" t="s">
        <v>0</v>
      </c>
      <c r="C104" t="str">
        <f t="shared" si="6"/>
        <v>'1104'</v>
      </c>
      <c r="D104" t="str">
        <f>$N$1 &amp; "AlterPasswordStep1-Label" &amp; $N$1</f>
        <v>'AlterPasswordStep1-Label'</v>
      </c>
      <c r="E104" t="str">
        <f>$N$1 &amp; "Click on the link below to receive an email with the security code to change your password" &amp; $N$1</f>
        <v>'Click on the link below to receive an email with the security code to change your password'</v>
      </c>
      <c r="F104" t="str">
        <f t="shared" si="2"/>
        <v>insert into sysLocalizationText Values(1104,      'en-us','1104','AlterPasswordStep1-Label','Click on the link below to receive an email with the security code to change your password')</v>
      </c>
    </row>
    <row r="105" spans="1:6" x14ac:dyDescent="0.25">
      <c r="A105">
        <v>1105</v>
      </c>
      <c r="B105" t="s">
        <v>0</v>
      </c>
      <c r="C105" t="str">
        <f t="shared" si="6"/>
        <v>'1105'</v>
      </c>
      <c r="D105" t="str">
        <f>$N$1 &amp; "AlterPasswordStep2-Label" &amp; $N$1</f>
        <v>'AlterPasswordStep2-Label'</v>
      </c>
      <c r="E105" t="str">
        <f>$N$1 &amp; "After receiving the code, fill in the information below and click Change Password" &amp; $N$1</f>
        <v>'After receiving the code, fill in the information below and click Change Password'</v>
      </c>
      <c r="F105" t="str">
        <f t="shared" si="2"/>
        <v>insert into sysLocalizationText Values(1105,      'en-us','1105','AlterPasswordStep2-Label','After receiving the code, fill in the information below and click Change Password')</v>
      </c>
    </row>
    <row r="106" spans="1:6" x14ac:dyDescent="0.25">
      <c r="A106">
        <v>1106</v>
      </c>
      <c r="B106" t="s">
        <v>0</v>
      </c>
      <c r="C106" t="str">
        <f t="shared" si="6"/>
        <v>'1106'</v>
      </c>
      <c r="D106" t="str">
        <f>$N$1 &amp; "InputNewPassword-Label" &amp; $N$1</f>
        <v>'InputNewPassword-Label'</v>
      </c>
      <c r="E106" t="str">
        <f>$N$1 &amp; "Input the new password" &amp; $N$1</f>
        <v>'Input the new password'</v>
      </c>
      <c r="F106" t="str">
        <f t="shared" si="2"/>
        <v>insert into sysLocalizationText Values(1106,      'en-us','1106','InputNewPassword-Label','Input the new password')</v>
      </c>
    </row>
    <row r="107" spans="1:6" x14ac:dyDescent="0.25">
      <c r="A107">
        <v>1107</v>
      </c>
      <c r="B107" t="s">
        <v>0</v>
      </c>
      <c r="C107" t="str">
        <f t="shared" si="6"/>
        <v>'1107'</v>
      </c>
      <c r="D107" t="str">
        <f>$N$1 &amp; "AlterPasswordButton-Label" &amp; $N$1</f>
        <v>'AlterPasswordButton-Label'</v>
      </c>
      <c r="E107" t="str">
        <f>$N$1 &amp; "Change Password" &amp; $N$1</f>
        <v>'Change Password'</v>
      </c>
      <c r="F107" t="str">
        <f t="shared" si="2"/>
        <v>insert into sysLocalizationText Values(1107,      'en-us','1107','AlterPasswordButton-Label','Change Password')</v>
      </c>
    </row>
    <row r="108" spans="1:6" x14ac:dyDescent="0.25">
      <c r="A108">
        <v>1108</v>
      </c>
      <c r="B108" t="s">
        <v>0</v>
      </c>
      <c r="C108" t="str">
        <f t="shared" si="6"/>
        <v>'1108'</v>
      </c>
      <c r="D108" t="str">
        <f>$N$1 &amp; "AlterPasswordButton-Loading" &amp; $N$1</f>
        <v>'AlterPasswordButton-Loading'</v>
      </c>
      <c r="E108" t="str">
        <f>$N$1 &amp; "Changing password..." &amp; $N$1</f>
        <v>'Changing password...'</v>
      </c>
      <c r="F108" t="str">
        <f t="shared" si="2"/>
        <v>insert into sysLocalizationText Values(1108,      'en-us','1108','AlterPasswordButton-Loading','Changing password...')</v>
      </c>
    </row>
    <row r="109" spans="1:6" x14ac:dyDescent="0.25">
      <c r="A109">
        <v>1109</v>
      </c>
      <c r="B109" t="s">
        <v>0</v>
      </c>
      <c r="C109" t="str">
        <f t="shared" ref="C109:C120" si="7">"'" &amp; A109 &amp; "'"</f>
        <v>'1109'</v>
      </c>
      <c r="D109" t="str">
        <f>$N$1 &amp; "InvalidCredentials-Title" &amp; $N$1</f>
        <v>'InvalidCredentials-Title'</v>
      </c>
      <c r="E109" t="str">
        <f>$N$1 &amp; "Invalid Credentiais" &amp; $N$1</f>
        <v>'Invalid Credentiais'</v>
      </c>
      <c r="F109" t="str">
        <f t="shared" si="2"/>
        <v>insert into sysLocalizationText Values(1109,      'en-us','1109','InvalidCredentials-Title','Invalid Credentiais')</v>
      </c>
    </row>
    <row r="110" spans="1:6" x14ac:dyDescent="0.25">
      <c r="A110">
        <v>1110</v>
      </c>
      <c r="B110" t="s">
        <v>0</v>
      </c>
      <c r="C110" t="str">
        <f t="shared" si="7"/>
        <v>'1110'</v>
      </c>
      <c r="D110" t="str">
        <f>$N$1 &amp; "InvalidCredentials-Message" &amp; $N$1</f>
        <v>'InvalidCredentials-Message'</v>
      </c>
      <c r="E110" t="str">
        <f>$N$1 &amp; "E-mail or password invalid." &amp; $N$1</f>
        <v>'E-mail or password invalid.'</v>
      </c>
      <c r="F110" t="str">
        <f t="shared" si="2"/>
        <v>insert into sysLocalizationText Values(1110,      'en-us','1110','InvalidCredentials-Message','E-mail or password invalid.')</v>
      </c>
    </row>
    <row r="111" spans="1:6" x14ac:dyDescent="0.25">
      <c r="A111">
        <v>1111</v>
      </c>
      <c r="B111" t="s">
        <v>0</v>
      </c>
      <c r="C111" t="str">
        <f t="shared" si="7"/>
        <v>'1111'</v>
      </c>
      <c r="D111" t="str">
        <f>$N$1 &amp; "TemporaryPassword-Title" &amp; $N$1</f>
        <v>'TemporaryPassword-Title'</v>
      </c>
      <c r="E111" t="str">
        <f>$N$1 &amp; "Temporary Password Sent" &amp; $N$1</f>
        <v>'Temporary Password Sent'</v>
      </c>
      <c r="F111" t="str">
        <f t="shared" si="2"/>
        <v>insert into sysLocalizationText Values(1111,      'en-us','1111','TemporaryPassword-Title','Temporary Password Sent')</v>
      </c>
    </row>
    <row r="112" spans="1:6" x14ac:dyDescent="0.25">
      <c r="A112">
        <v>1112</v>
      </c>
      <c r="B112" t="s">
        <v>0</v>
      </c>
      <c r="C112" t="str">
        <f t="shared" si="7"/>
        <v>'1112'</v>
      </c>
      <c r="D112" t="str">
        <f>$N$1 &amp; "TemporaryPassword-Message" &amp; $N$1</f>
        <v>'TemporaryPassword-Message'</v>
      </c>
      <c r="E112" t="str">
        <f>$N$1 &amp; "A temporary password has been sent to your registration e-mail. When logging in, ask to change your password." &amp; $N$1</f>
        <v>'A temporary password has been sent to your registration e-mail. When logging in, ask to change your password.'</v>
      </c>
      <c r="F112" t="str">
        <f t="shared" si="2"/>
        <v>insert into sysLocalizationText Values(1112,      'en-us','1112','TemporaryPassword-Message','A temporary password has been sent to your registration e-mail. When logging in, ask to change your password.')</v>
      </c>
    </row>
    <row r="113" spans="1:6" x14ac:dyDescent="0.25">
      <c r="A113">
        <v>1113</v>
      </c>
      <c r="B113" t="s">
        <v>0</v>
      </c>
      <c r="C113" t="str">
        <f t="shared" si="7"/>
        <v>'1113'</v>
      </c>
      <c r="D113" t="str">
        <f>$N$1 &amp; "SuccessActivated-Title" &amp; $N$1</f>
        <v>'SuccessActivated-Title'</v>
      </c>
      <c r="E113" t="str">
        <f>$N$1 &amp; "Activation Successfuly" &amp; $N$1</f>
        <v>'Activation Successfuly'</v>
      </c>
      <c r="F113" t="str">
        <f t="shared" si="2"/>
        <v>insert into sysLocalizationText Values(1113,      'en-us','1113','SuccessActivated-Title','Activation Successfuly')</v>
      </c>
    </row>
    <row r="114" spans="1:6" x14ac:dyDescent="0.25">
      <c r="A114">
        <v>1114</v>
      </c>
      <c r="B114" t="s">
        <v>0</v>
      </c>
      <c r="C114" t="str">
        <f t="shared" si="7"/>
        <v>'1114'</v>
      </c>
      <c r="D114" t="str">
        <f>$N$1 &amp; "SuccessActivated-Message" &amp; $N$1</f>
        <v>'SuccessActivated-Message'</v>
      </c>
      <c r="E114" t="str">
        <f>$N$1 &amp; "The account has been successfully activated. You can now log in." &amp; $N$1</f>
        <v>'The account has been successfully activated. You can now log in.'</v>
      </c>
      <c r="F114" t="str">
        <f t="shared" si="2"/>
        <v>insert into sysLocalizationText Values(1114,      'en-us','1114','SuccessActivated-Message','The account has been successfully activated. You can now log in.')</v>
      </c>
    </row>
    <row r="115" spans="1:6" x14ac:dyDescent="0.25">
      <c r="A115">
        <v>1115</v>
      </c>
      <c r="B115" t="s">
        <v>0</v>
      </c>
      <c r="C115" t="str">
        <f t="shared" si="7"/>
        <v>'1115'</v>
      </c>
      <c r="D115" t="str">
        <f>$N$1 &amp; "ActivateCode-Title" &amp; $N$1</f>
        <v>'ActivateCode-Title'</v>
      </c>
      <c r="E115" t="str">
        <f>$N$1 &amp; "Code was Sent ." &amp; $N$1</f>
        <v>'Code was Sent .'</v>
      </c>
      <c r="F115" t="str">
        <f t="shared" si="2"/>
        <v>insert into sysLocalizationText Values(1115,      'en-us','1115','ActivateCode-Title','Code was Sent .')</v>
      </c>
    </row>
    <row r="116" spans="1:6" x14ac:dyDescent="0.25">
      <c r="A116">
        <v>1116</v>
      </c>
      <c r="B116" t="s">
        <v>0</v>
      </c>
      <c r="C116" t="str">
        <f t="shared" si="7"/>
        <v>'1116'</v>
      </c>
      <c r="D116" t="str">
        <f>$N$1 &amp; "ActivateCode-Message" &amp; $N$1</f>
        <v>'ActivateCode-Message'</v>
      </c>
      <c r="E116" t="str">
        <f>$N$1 &amp; "A security code has been sent by e-mail." &amp; $N$1</f>
        <v>'A security code has been sent by e-mail.'</v>
      </c>
      <c r="F116" t="str">
        <f t="shared" si="2"/>
        <v>insert into sysLocalizationText Values(1116,      'en-us','1116','ActivateCode-Message','A security code has been sent by e-mail.')</v>
      </c>
    </row>
    <row r="117" spans="1:6" x14ac:dyDescent="0.25">
      <c r="A117">
        <v>1117</v>
      </c>
      <c r="B117" t="s">
        <v>0</v>
      </c>
      <c r="C117" t="str">
        <f t="shared" si="7"/>
        <v>'1117'</v>
      </c>
      <c r="D117" t="str">
        <f>$N$1 &amp; "PasswordChanged-Title" &amp; $N$1</f>
        <v>'PasswordChanged-Title'</v>
      </c>
      <c r="E117" t="str">
        <f>$N$1 &amp; "Changed Password" &amp; $N$1</f>
        <v>'Changed Password'</v>
      </c>
      <c r="F117" t="str">
        <f t="shared" si="2"/>
        <v>insert into sysLocalizationText Values(1117,      'en-us','1117','PasswordChanged-Title','Changed Password')</v>
      </c>
    </row>
    <row r="118" spans="1:6" x14ac:dyDescent="0.25">
      <c r="A118">
        <v>1118</v>
      </c>
      <c r="B118" t="s">
        <v>0</v>
      </c>
      <c r="C118" t="str">
        <f t="shared" si="7"/>
        <v>'1118'</v>
      </c>
      <c r="D118" t="str">
        <f>$N$1 &amp; "PasswordChanged-Message" &amp; $N$1</f>
        <v>'PasswordChanged-Message'</v>
      </c>
      <c r="E118" t="str">
        <f>$N$1 &amp; "The password has been successfully changed. Log in again." &amp; $N$1</f>
        <v>'The password has been successfully changed. Log in again.'</v>
      </c>
      <c r="F118" t="str">
        <f t="shared" si="2"/>
        <v>insert into sysLocalizationText Values(1118,      'en-us','1118','PasswordChanged-Message','The password has been successfully changed. Log in again.')</v>
      </c>
    </row>
    <row r="119" spans="1:6" x14ac:dyDescent="0.25">
      <c r="A119">
        <v>1119</v>
      </c>
      <c r="B119" t="s">
        <v>0</v>
      </c>
      <c r="C119" t="str">
        <f t="shared" si="7"/>
        <v>'1119'</v>
      </c>
      <c r="D119" t="str">
        <f>$N$1 &amp; "ImageChanged-Title" &amp; $N$1</f>
        <v>'ImageChanged-Title'</v>
      </c>
      <c r="E119" t="str">
        <f>$N$1 &amp; "Altered Image" &amp; $N$1</f>
        <v>'Altered Image'</v>
      </c>
      <c r="F119" t="str">
        <f t="shared" si="2"/>
        <v>insert into sysLocalizationText Values(1119,      'en-us','1119','ImageChanged-Title','Altered Image')</v>
      </c>
    </row>
    <row r="120" spans="1:6" x14ac:dyDescent="0.25">
      <c r="A120">
        <v>1120</v>
      </c>
      <c r="B120" t="s">
        <v>0</v>
      </c>
      <c r="C120" t="str">
        <f t="shared" si="7"/>
        <v>'1120'</v>
      </c>
      <c r="D120" t="str">
        <f>$N$1 &amp; "ImageChanged-Message" &amp; $N$1</f>
        <v>'ImageChanged-Message'</v>
      </c>
      <c r="E120" t="str">
        <f>$N$1 &amp; "The profile picture has been changed. At the next login the new image will be displayed." &amp; $N$1</f>
        <v>'The profile picture has been changed. At the next login the new image will be displayed.'</v>
      </c>
      <c r="F120" t="str">
        <f t="shared" si="2"/>
        <v>insert into sysLocalizationText Values(1120,      'en-us','1120','ImageChanged-Message','The profile picture has been changed. At the next login the new image will be displayed.')</v>
      </c>
    </row>
    <row r="121" spans="1:6" x14ac:dyDescent="0.25">
      <c r="A121">
        <v>1121</v>
      </c>
      <c r="B121" t="s">
        <v>0</v>
      </c>
      <c r="C121" t="str">
        <f t="shared" si="3"/>
        <v>'1121'</v>
      </c>
      <c r="D121" t="str">
        <f>$N$1 &amp; "SearchByEmail-Label" &amp; $N$1</f>
        <v>'SearchByEmail-Label'</v>
      </c>
      <c r="E121" t="str">
        <f>$N$1 &amp; "By E-mail" &amp; $N$1</f>
        <v>'By E-mail'</v>
      </c>
      <c r="F121" t="str">
        <f t="shared" si="2"/>
        <v>insert into sysLocalizationText Values(1121,      'en-us','1121','SearchByEmail-Label','By E-mail')</v>
      </c>
    </row>
    <row r="122" spans="1:6" x14ac:dyDescent="0.25">
      <c r="A122">
        <v>1122</v>
      </c>
      <c r="B122" t="s">
        <v>0</v>
      </c>
      <c r="C122" t="str">
        <f t="shared" si="3"/>
        <v>'1122'</v>
      </c>
      <c r="D122" t="str">
        <f>$N$1 &amp; "SearchByUserName-Label" &amp; $N$1</f>
        <v>'SearchByUserName-Label'</v>
      </c>
      <c r="E122" t="str">
        <f>$N$1 &amp; "By User Name" &amp; $N$1</f>
        <v>'By User Name'</v>
      </c>
      <c r="F122" t="str">
        <f t="shared" si="2"/>
        <v>insert into sysLocalizationText Values(1122,      'en-us','1122','SearchByUserName-Label','By User Name')</v>
      </c>
    </row>
    <row r="123" spans="1:6" x14ac:dyDescent="0.25">
      <c r="A123">
        <v>1123</v>
      </c>
      <c r="B123" t="s">
        <v>0</v>
      </c>
      <c r="C123" t="str">
        <f t="shared" si="3"/>
        <v>'1123'</v>
      </c>
      <c r="D123" t="str">
        <f>$N$1 &amp; "SearchByEmail-Description" &amp; $N$1</f>
        <v>'SearchByEmail-Description'</v>
      </c>
      <c r="E123" t="str">
        <f>$N$1 &amp; "Search By E-mail" &amp; $N$1</f>
        <v>'Search By E-mail'</v>
      </c>
      <c r="F123" t="str">
        <f t="shared" si="2"/>
        <v>insert into sysLocalizationText Values(1123,      'en-us','1123','SearchByEmail-Description','Search By E-mail')</v>
      </c>
    </row>
    <row r="124" spans="1:6" x14ac:dyDescent="0.25">
      <c r="A124">
        <v>1124</v>
      </c>
      <c r="B124" t="s">
        <v>0</v>
      </c>
      <c r="C124" t="str">
        <f t="shared" si="3"/>
        <v>'1124'</v>
      </c>
      <c r="D124" t="str">
        <f>$N$1 &amp; "SearchByUserName-Description" &amp; $N$1</f>
        <v>'SearchByUserName-Description'</v>
      </c>
      <c r="E124" t="str">
        <f>$N$1 &amp; "Search By User Name" &amp; $N$1</f>
        <v>'Search By User Name'</v>
      </c>
      <c r="F124" t="str">
        <f t="shared" si="2"/>
        <v>insert into sysLocalizationText Values(1124,      'en-us','1124','SearchByUserName-Description','Search By User Name')</v>
      </c>
    </row>
    <row r="125" spans="1:6" x14ac:dyDescent="0.25">
      <c r="A125">
        <v>1125</v>
      </c>
      <c r="B125" t="s">
        <v>0</v>
      </c>
      <c r="C125" t="str">
        <f t="shared" si="3"/>
        <v>'1125'</v>
      </c>
      <c r="D125" t="str">
        <f>$N$1 &amp; "SearchByInstance-Label" &amp; $N$1</f>
        <v>'SearchByInstance-Label'</v>
      </c>
      <c r="E125" t="str">
        <f>$N$1 &amp; "By Instance" &amp; $N$1</f>
        <v>'By Instance'</v>
      </c>
      <c r="F125" t="str">
        <f t="shared" si="2"/>
        <v>insert into sysLocalizationText Values(1125,      'en-us','1125','SearchByInstance-Label','By Instance')</v>
      </c>
    </row>
    <row r="126" spans="1:6" x14ac:dyDescent="0.25">
      <c r="A126">
        <v>1126</v>
      </c>
      <c r="B126" t="s">
        <v>0</v>
      </c>
      <c r="C126" t="str">
        <f t="shared" si="3"/>
        <v>'1126'</v>
      </c>
      <c r="D126" t="str">
        <f>$N$1 &amp; "SearchByRole-Label" &amp; $N$1</f>
        <v>'SearchByRole-Label'</v>
      </c>
      <c r="E126" t="str">
        <f>$N$1 &amp; "By Role" &amp; $N$1</f>
        <v>'By Role'</v>
      </c>
      <c r="F126" t="str">
        <f t="shared" si="2"/>
        <v>insert into sysLocalizationText Values(1126,      'en-us','1126','SearchByRole-Label','By Role')</v>
      </c>
    </row>
    <row r="127" spans="1:6" x14ac:dyDescent="0.25">
      <c r="A127">
        <v>1127</v>
      </c>
      <c r="B127" t="s">
        <v>0</v>
      </c>
      <c r="C127" t="str">
        <f t="shared" si="3"/>
        <v>'1127'</v>
      </c>
      <c r="D127" t="str">
        <f>$N$1 &amp; "NewUser-Label" &amp; $N$1</f>
        <v>'NewUser-Label'</v>
      </c>
      <c r="E127" t="str">
        <f>$N$1 &amp; "New User" &amp; $N$1</f>
        <v>'New User'</v>
      </c>
      <c r="F127" t="str">
        <f t="shared" si="2"/>
        <v>insert into sysLocalizationText Values(1127,      'en-us','1127','NewUser-Label','New User')</v>
      </c>
    </row>
    <row r="128" spans="1:6" x14ac:dyDescent="0.25">
      <c r="A128">
        <v>1128</v>
      </c>
      <c r="B128" t="s">
        <v>0</v>
      </c>
      <c r="C128" t="str">
        <f t="shared" si="3"/>
        <v>'1128'</v>
      </c>
      <c r="D128" t="str">
        <f>$N$1 &amp; "NewUser-Description" &amp; $N$1</f>
        <v>'NewUser-Description'</v>
      </c>
      <c r="E128" t="str">
        <f>$N$1 &amp; "Click here to create new User" &amp; $N$1</f>
        <v>'Click here to create new User'</v>
      </c>
      <c r="F128" t="str">
        <f t="shared" si="2"/>
        <v>insert into sysLocalizationText Values(1128,      'en-us','1128','NewUser-Description','Click here to create new User')</v>
      </c>
    </row>
    <row r="129" spans="1:6" x14ac:dyDescent="0.25">
      <c r="A129">
        <v>1129</v>
      </c>
      <c r="B129" t="s">
        <v>0</v>
      </c>
      <c r="C129" t="str">
        <f t="shared" si="3"/>
        <v>'1129'</v>
      </c>
      <c r="D129" t="str">
        <f>$N$1 &amp; "Active-Label" &amp; $N$1</f>
        <v>'Active-Label'</v>
      </c>
      <c r="E129" t="str">
        <f>$N$1 &amp; "Active" &amp; $N$1</f>
        <v>'Active'</v>
      </c>
      <c r="F129" t="str">
        <f t="shared" si="2"/>
        <v>insert into sysLocalizationText Values(1129,      'en-us','1129','Active-Label','Active')</v>
      </c>
    </row>
    <row r="130" spans="1:6" x14ac:dyDescent="0.25">
      <c r="A130">
        <v>1130</v>
      </c>
      <c r="B130" t="s">
        <v>0</v>
      </c>
      <c r="C130" t="str">
        <f t="shared" si="3"/>
        <v>'1130'</v>
      </c>
      <c r="D130" t="str">
        <f>$N$1 &amp; "Locked-Label" &amp; $N$1</f>
        <v>'Locked-Label'</v>
      </c>
      <c r="E130" t="str">
        <f>$N$1 &amp; "Locked" &amp; $N$1</f>
        <v>'Locked'</v>
      </c>
      <c r="F130" t="str">
        <f t="shared" si="2"/>
        <v>insert into sysLocalizationText Values(1130,      'en-us','1130','Locked-Label','Locked')</v>
      </c>
    </row>
    <row r="131" spans="1:6" x14ac:dyDescent="0.25">
      <c r="A131">
        <v>1131</v>
      </c>
      <c r="B131" t="s">
        <v>0</v>
      </c>
      <c r="C131" t="str">
        <f t="shared" si="3"/>
        <v>'1131'</v>
      </c>
      <c r="D131" t="str">
        <f>$N$1 &amp; "MainData-Label" &amp; $N$1</f>
        <v>'MainData-Label'</v>
      </c>
      <c r="E131" t="str">
        <f>$N$1 &amp; "Main Data" &amp; $N$1</f>
        <v>'Main Data'</v>
      </c>
      <c r="F131" t="str">
        <f t="shared" si="2"/>
        <v>insert into sysLocalizationText Values(1131,      'en-us','1131','MainData-Label','Main Data')</v>
      </c>
    </row>
    <row r="132" spans="1:6" x14ac:dyDescent="0.25">
      <c r="A132">
        <v>1132</v>
      </c>
      <c r="B132" t="s">
        <v>0</v>
      </c>
      <c r="C132" t="str">
        <f t="shared" si="3"/>
        <v>'1132'</v>
      </c>
      <c r="D132" t="str">
        <f>$N$1 &amp; "User-SecondTabLabel" &amp; $N$1</f>
        <v>'User-SecondTabLabel'</v>
      </c>
      <c r="E132" t="str">
        <f>$N$1 &amp; "Instances &amp; Roles" &amp; $N$1</f>
        <v>'Instances &amp; Roles'</v>
      </c>
      <c r="F132" t="str">
        <f t="shared" si="2"/>
        <v>insert into sysLocalizationText Values(1132,      'en-us','1132','User-SecondTabLabel','Instances &amp; Roles')</v>
      </c>
    </row>
    <row r="133" spans="1:6" x14ac:dyDescent="0.25">
      <c r="A133">
        <v>1133</v>
      </c>
      <c r="B133" t="s">
        <v>0</v>
      </c>
      <c r="C133" t="str">
        <f t="shared" si="3"/>
        <v>'1133'</v>
      </c>
      <c r="D133" t="str">
        <f>$N$1 &amp; "CreateDate-Label" &amp; $N$1</f>
        <v>'CreateDate-Label'</v>
      </c>
      <c r="E133" t="str">
        <f>$N$1 &amp; "Create Date" &amp; $N$1</f>
        <v>'Create Date'</v>
      </c>
      <c r="F133" t="str">
        <f t="shared" si="2"/>
        <v>insert into sysLocalizationText Values(1133,      'en-us','1133','CreateDate-Label','Create Date')</v>
      </c>
    </row>
    <row r="134" spans="1:6" x14ac:dyDescent="0.25">
      <c r="A134">
        <v>1134</v>
      </c>
      <c r="B134" t="s">
        <v>0</v>
      </c>
      <c r="C134" t="str">
        <f t="shared" si="3"/>
        <v>'1134'</v>
      </c>
      <c r="D134" t="str">
        <f>$N$1 &amp; "LastLoginDate-Label" &amp; $N$1</f>
        <v>'LastLoginDate-Label'</v>
      </c>
      <c r="E134" t="str">
        <f>$N$1 &amp; "Last Login Date" &amp; $N$1</f>
        <v>'Last Login Date'</v>
      </c>
      <c r="F134" t="str">
        <f t="shared" si="2"/>
        <v>insert into sysLocalizationText Values(1134,      'en-us','1134','LastLoginDate-Label','Last Login Date')</v>
      </c>
    </row>
    <row r="135" spans="1:6" x14ac:dyDescent="0.25">
      <c r="A135">
        <v>1135</v>
      </c>
      <c r="B135" t="s">
        <v>0</v>
      </c>
      <c r="C135" t="str">
        <f t="shared" si="3"/>
        <v>'1135'</v>
      </c>
      <c r="D135" t="str">
        <f>$N$1 &amp; "DefaultLanguage-Label" &amp; $N$1</f>
        <v>'DefaultLanguage-Label'</v>
      </c>
      <c r="E135" t="str">
        <f>$N$1 &amp; "Default Language" &amp; $N$1</f>
        <v>'Default Language'</v>
      </c>
      <c r="F135" t="str">
        <f t="shared" si="2"/>
        <v>insert into sysLocalizationText Values(1135,      'en-us','1135','DefaultLanguage-Label','Default Language')</v>
      </c>
    </row>
    <row r="136" spans="1:6" x14ac:dyDescent="0.25">
      <c r="A136">
        <v>1136</v>
      </c>
      <c r="B136" t="s">
        <v>0</v>
      </c>
      <c r="C136" t="str">
        <f t="shared" si="3"/>
        <v>'1136'</v>
      </c>
      <c r="D136" t="str">
        <f>$N$1 &amp; "LastLoginIP-Label" &amp; $N$1</f>
        <v>'LastLoginIP-Label'</v>
      </c>
      <c r="E136" t="str">
        <f>$N$1 &amp; "Last Login IP" &amp; $N$1</f>
        <v>'Last Login IP'</v>
      </c>
      <c r="F136" t="str">
        <f t="shared" si="2"/>
        <v>insert into sysLocalizationText Values(1136,      'en-us','1136','LastLoginIP-Label','Last Login IP')</v>
      </c>
    </row>
    <row r="137" spans="1:6" x14ac:dyDescent="0.25">
      <c r="A137">
        <v>1137</v>
      </c>
      <c r="B137" t="s">
        <v>0</v>
      </c>
      <c r="C137" t="str">
        <f t="shared" si="3"/>
        <v>'1137'</v>
      </c>
      <c r="D137" t="str">
        <f>$N$1 &amp; "LoginCounter-Label" &amp; $N$1</f>
        <v>'LoginCounter-Label'</v>
      </c>
      <c r="E137" t="str">
        <f>$N$1 &amp; "Login Counter" &amp; $N$1</f>
        <v>'Login Counter'</v>
      </c>
      <c r="F137" t="str">
        <f t="shared" si="2"/>
        <v>insert into sysLocalizationText Values(1137,      'en-us','1137','LoginCounter-Label','Login Counter')</v>
      </c>
    </row>
    <row r="138" spans="1:6" x14ac:dyDescent="0.25">
      <c r="A138">
        <v>1138</v>
      </c>
      <c r="B138" t="s">
        <v>0</v>
      </c>
      <c r="C138" t="str">
        <f t="shared" si="3"/>
        <v>'1138'</v>
      </c>
      <c r="D138" t="str">
        <f>$N$1 &amp; "PasswordRecovery-Label" &amp; $N$1</f>
        <v>'PasswordRecovery-Label'</v>
      </c>
      <c r="E138" t="str">
        <f>$N$1 &amp; "Password Recovery Code" &amp; $N$1</f>
        <v>'Password Recovery Code'</v>
      </c>
      <c r="F138" t="str">
        <f t="shared" si="2"/>
        <v>insert into sysLocalizationText Values(1138,      'en-us','1138','PasswordRecovery-Label','Password Recovery Code')</v>
      </c>
    </row>
    <row r="139" spans="1:6" x14ac:dyDescent="0.25">
      <c r="A139">
        <v>1139</v>
      </c>
      <c r="B139" t="s">
        <v>0</v>
      </c>
      <c r="C139" t="str">
        <f t="shared" si="3"/>
        <v>'1139'</v>
      </c>
      <c r="D139" t="str">
        <f>$N$1 &amp; "AlterInstance-Label" &amp; $N$1</f>
        <v>'AlterInstance-Label'</v>
      </c>
      <c r="E139" t="str">
        <f>$N$1 &amp; "Alter Instance" &amp; $N$1</f>
        <v>'Alter Instance'</v>
      </c>
      <c r="F139" t="str">
        <f t="shared" si="2"/>
        <v>insert into sysLocalizationText Values(1139,      'en-us','1139','AlterInstance-Label','Alter Instance')</v>
      </c>
    </row>
    <row r="140" spans="1:6" x14ac:dyDescent="0.25">
      <c r="A140">
        <v>1140</v>
      </c>
      <c r="B140" t="s">
        <v>0</v>
      </c>
      <c r="C140" t="str">
        <f t="shared" si="3"/>
        <v>'1140'</v>
      </c>
      <c r="D140" t="str">
        <f>$N$1 &amp; "AlterInstance-Description" &amp; $N$1</f>
        <v>'AlterInstance-Description'</v>
      </c>
      <c r="E140" t="str">
        <f>$N$1 &amp; "Select a Instance to change" &amp; $N$1</f>
        <v>'Select a Instance to change'</v>
      </c>
      <c r="F140" t="str">
        <f t="shared" si="2"/>
        <v>insert into sysLocalizationText Values(1140,      'en-us','1140','AlterInstance-Description','Select a Instance to change')</v>
      </c>
    </row>
    <row r="141" spans="1:6" x14ac:dyDescent="0.25">
      <c r="A141">
        <v>1141</v>
      </c>
      <c r="B141" t="s">
        <v>0</v>
      </c>
      <c r="C141" t="str">
        <f t="shared" si="3"/>
        <v>'1141'</v>
      </c>
      <c r="D141" t="str">
        <f>$N$1 &amp; "Altering-Label" &amp; $N$1</f>
        <v>'Altering-Label'</v>
      </c>
      <c r="E141" t="str">
        <f>$N$1 &amp; "Altering..." &amp; $N$1</f>
        <v>'Altering...'</v>
      </c>
      <c r="F141" t="str">
        <f t="shared" si="2"/>
        <v>insert into sysLocalizationText Values(1141,      'en-us','1141','Altering-Label','Altering...')</v>
      </c>
    </row>
    <row r="142" spans="1:6" x14ac:dyDescent="0.25">
      <c r="A142">
        <v>1142</v>
      </c>
      <c r="B142" t="s">
        <v>0</v>
      </c>
      <c r="C142" t="str">
        <f t="shared" si="3"/>
        <v>'1142'</v>
      </c>
      <c r="D142" t="str">
        <f>$N$1 &amp; "AlterRole-Label" &amp; $N$1</f>
        <v>'AlterRole-Label'</v>
      </c>
      <c r="E142" t="str">
        <f>$N$1 &amp; "Alter Role" &amp; $N$1</f>
        <v>'Alter Role'</v>
      </c>
      <c r="F142" t="str">
        <f t="shared" si="2"/>
        <v>insert into sysLocalizationText Values(1142,      'en-us','1142','AlterRole-Label','Alter Role')</v>
      </c>
    </row>
    <row r="143" spans="1:6" x14ac:dyDescent="0.25">
      <c r="A143">
        <v>1143</v>
      </c>
      <c r="B143" t="s">
        <v>0</v>
      </c>
      <c r="C143" t="str">
        <f t="shared" si="3"/>
        <v>'1143'</v>
      </c>
      <c r="D143" t="str">
        <f>$N$1 &amp; "AlterRole-Description" &amp; $N$1</f>
        <v>'AlterRole-Description'</v>
      </c>
      <c r="E143" t="str">
        <f>$N$1 &amp; "Select a Role to change" &amp; $N$1</f>
        <v>'Select a Role to change'</v>
      </c>
      <c r="F143" t="str">
        <f t="shared" si="2"/>
        <v>insert into sysLocalizationText Values(1143,      'en-us','1143','AlterRole-Description','Select a Role to change')</v>
      </c>
    </row>
    <row r="144" spans="1:6" x14ac:dyDescent="0.25">
      <c r="A144">
        <v>1144</v>
      </c>
      <c r="B144" t="s">
        <v>0</v>
      </c>
      <c r="C144" t="str">
        <f t="shared" si="3"/>
        <v>'1144'</v>
      </c>
      <c r="D144" t="str">
        <f>$N$1 &amp; "UserStatus-Label" &amp; $N$1</f>
        <v>'UserStatus-Label'</v>
      </c>
      <c r="E144" t="str">
        <f>$N$1 &amp; "User Status" &amp; $N$1</f>
        <v>'User Status'</v>
      </c>
      <c r="F144" t="str">
        <f t="shared" si="2"/>
        <v>insert into sysLocalizationText Values(1144,      'en-us','1144','UserStatus-Label','User Status')</v>
      </c>
    </row>
    <row r="145" spans="1:6" x14ac:dyDescent="0.25">
      <c r="A145">
        <v>1145</v>
      </c>
      <c r="B145" t="s">
        <v>0</v>
      </c>
      <c r="C145" t="str">
        <f t="shared" si="3"/>
        <v>'1145'</v>
      </c>
      <c r="D145" t="str">
        <f>$N$1 &amp; "ChangeUserState-Description" &amp; $N$1</f>
        <v>'ChangeUserState-Description'</v>
      </c>
      <c r="E145" t="str">
        <f>$N$1 &amp; "Click here to change status" &amp; $N$1</f>
        <v>'Click here to change status'</v>
      </c>
      <c r="F145" t="str">
        <f t="shared" si="2"/>
        <v>insert into sysLocalizationText Values(1145,      'en-us','1145','ChangeUserState-Description','Click here to change status')</v>
      </c>
    </row>
    <row r="146" spans="1:6" x14ac:dyDescent="0.25">
      <c r="A146">
        <v>1146</v>
      </c>
      <c r="B146" t="s">
        <v>0</v>
      </c>
      <c r="C146" t="str">
        <f t="shared" si="3"/>
        <v>'1146'</v>
      </c>
      <c r="D146" t="str">
        <f>$N$1 &amp; "ChangeUserState-Label" &amp; $N$1</f>
        <v>'ChangeUserState-Label'</v>
      </c>
      <c r="E146" t="str">
        <f>$N$1 &amp; "Update Status" &amp; $N$1</f>
        <v>'Update Status'</v>
      </c>
      <c r="F146" t="str">
        <f t="shared" si="2"/>
        <v>insert into sysLocalizationText Values(1146,      'en-us','1146','ChangeUserState-Label','Update Status')</v>
      </c>
    </row>
    <row r="147" spans="1:6" x14ac:dyDescent="0.25">
      <c r="A147">
        <v>1147</v>
      </c>
      <c r="B147" t="s">
        <v>0</v>
      </c>
      <c r="C147" t="str">
        <f t="shared" si="3"/>
        <v>'1147'</v>
      </c>
      <c r="D147" t="str">
        <f>$N$1 &amp; "CreateUser-Label" &amp; $N$1</f>
        <v>'CreateUser-Label'</v>
      </c>
      <c r="E147" t="str">
        <f>$N$1 &amp; "Creating New User" &amp; $N$1</f>
        <v>'Creating New User'</v>
      </c>
      <c r="F147" t="str">
        <f t="shared" si="2"/>
        <v>insert into sysLocalizationText Values(1147,      'en-us','1147','CreateUser-Label','Creating New User')</v>
      </c>
    </row>
    <row r="148" spans="1:6" x14ac:dyDescent="0.25">
      <c r="A148">
        <v>1148</v>
      </c>
      <c r="B148" t="s">
        <v>0</v>
      </c>
      <c r="C148" t="str">
        <f t="shared" si="3"/>
        <v>'1148'</v>
      </c>
      <c r="D148" t="str">
        <f>$N$1 &amp; "CreateUser-Description" &amp; $N$1</f>
        <v>'CreateUser-Description'</v>
      </c>
      <c r="E148" t="str">
        <f>$N$1 &amp; "Click here to create new user record." &amp; $N$1</f>
        <v>'Click here to create new user record.'</v>
      </c>
      <c r="F148" t="str">
        <f t="shared" si="2"/>
        <v>insert into sysLocalizationText Values(1148,      'en-us','1148','CreateUser-Description','Click here to create new user record.')</v>
      </c>
    </row>
    <row r="149" spans="1:6" x14ac:dyDescent="0.25">
      <c r="A149">
        <v>1149</v>
      </c>
      <c r="B149" t="s">
        <v>0</v>
      </c>
      <c r="C149" t="str">
        <f t="shared" si="3"/>
        <v>'1149'</v>
      </c>
      <c r="D149" t="str">
        <f>$N$1 &amp; "CreateUserButton-Label" &amp; $N$1</f>
        <v>'CreateUserButton-Label'</v>
      </c>
      <c r="E149" t="str">
        <f>$N$1 &amp; "Save" &amp; $N$1</f>
        <v>'Save'</v>
      </c>
      <c r="F149" t="str">
        <f t="shared" si="2"/>
        <v>insert into sysLocalizationText Values(1149,      'en-us','1149','CreateUserButton-Label','Save')</v>
      </c>
    </row>
    <row r="150" spans="1:6" x14ac:dyDescent="0.25">
      <c r="A150">
        <v>1150</v>
      </c>
      <c r="B150" t="s">
        <v>0</v>
      </c>
      <c r="C150" t="str">
        <f t="shared" si="3"/>
        <v>'1150'</v>
      </c>
      <c r="D150" t="str">
        <f>$N$1 &amp; "AlterStatus-Error" &amp; $N$1</f>
        <v>'AlterStatus-Error'</v>
      </c>
      <c r="E150" t="str">
        <f>$N$1 &amp; "Error on alter user status" &amp; $N$1</f>
        <v>'Error on alter user status'</v>
      </c>
      <c r="F150" t="str">
        <f t="shared" si="2"/>
        <v>insert into sysLocalizationText Values(1150,      'en-us','1150','AlterStatus-Error','Error on alter user status')</v>
      </c>
    </row>
    <row r="151" spans="1:6" x14ac:dyDescent="0.25">
      <c r="A151">
        <v>1151</v>
      </c>
      <c r="B151" t="s">
        <v>0</v>
      </c>
      <c r="C151" t="str">
        <f t="shared" si="3"/>
        <v>'1151'</v>
      </c>
      <c r="D151" t="str">
        <f>$N$1 &amp; "AlterStatus-Success" &amp; $N$1</f>
        <v>'AlterStatus-Success'</v>
      </c>
      <c r="E151" t="str">
        <f>$N$1 &amp; "User status altered successfuly" &amp; $N$1</f>
        <v>'User status altered successfuly'</v>
      </c>
      <c r="F151" t="str">
        <f t="shared" si="2"/>
        <v>insert into sysLocalizationText Values(1151,      'en-us','1151','AlterStatus-Success','User status altered successfuly')</v>
      </c>
    </row>
    <row r="152" spans="1:6" x14ac:dyDescent="0.25">
      <c r="A152">
        <v>1152</v>
      </c>
      <c r="B152" t="s">
        <v>0</v>
      </c>
      <c r="C152" t="str">
        <f t="shared" si="3"/>
        <v>'1152'</v>
      </c>
      <c r="D152" t="str">
        <f>$N$1 &amp; "AlterInstance-Error" &amp; $N$1</f>
        <v>'AlterInstance-Error'</v>
      </c>
      <c r="E152" t="str">
        <f>$N$1 &amp; "Error on alter instance" &amp; $N$1</f>
        <v>'Error on alter instance'</v>
      </c>
      <c r="F152" t="str">
        <f t="shared" si="2"/>
        <v>insert into sysLocalizationText Values(1152,      'en-us','1152','AlterInstance-Error','Error on alter instance')</v>
      </c>
    </row>
    <row r="153" spans="1:6" x14ac:dyDescent="0.25">
      <c r="A153">
        <v>1153</v>
      </c>
      <c r="B153" t="s">
        <v>0</v>
      </c>
      <c r="C153" t="str">
        <f t="shared" si="3"/>
        <v>'1153'</v>
      </c>
      <c r="D153" t="str">
        <f>$N$1 &amp; "AlterInstance-Success" &amp; $N$1</f>
        <v>'AlterInstance-Success'</v>
      </c>
      <c r="E153" t="str">
        <f>$N$1 &amp; "Instance altered successfuly" &amp; $N$1</f>
        <v>'Instance altered successfuly'</v>
      </c>
      <c r="F153" t="str">
        <f t="shared" si="2"/>
        <v>insert into sysLocalizationText Values(1153,      'en-us','1153','AlterInstance-Success','Instance altered successfuly')</v>
      </c>
    </row>
    <row r="154" spans="1:6" x14ac:dyDescent="0.25">
      <c r="A154">
        <v>1154</v>
      </c>
      <c r="B154" t="s">
        <v>0</v>
      </c>
      <c r="C154" t="str">
        <f t="shared" si="3"/>
        <v>'1154'</v>
      </c>
      <c r="D154" t="str">
        <f>$N$1 &amp; "AlterRole-Error" &amp; $N$1</f>
        <v>'AlterRole-Error'</v>
      </c>
      <c r="E154" t="str">
        <f>$N$1 &amp; "Error on alter user role" &amp; $N$1</f>
        <v>'Error on alter user role'</v>
      </c>
      <c r="F154" t="str">
        <f t="shared" si="2"/>
        <v>insert into sysLocalizationText Values(1154,      'en-us','1154','AlterRole-Error','Error on alter user role')</v>
      </c>
    </row>
    <row r="155" spans="1:6" x14ac:dyDescent="0.25">
      <c r="A155">
        <v>1155</v>
      </c>
      <c r="B155" t="s">
        <v>0</v>
      </c>
      <c r="C155" t="str">
        <f t="shared" si="3"/>
        <v>'1155'</v>
      </c>
      <c r="D155" t="str">
        <f>$N$1 &amp; "AlterRole-Success" &amp; $N$1</f>
        <v>'AlterRole-Success'</v>
      </c>
      <c r="E155" t="str">
        <f>$N$1 &amp; "Role altered successfuly" &amp; $N$1</f>
        <v>'Role altered successfuly'</v>
      </c>
      <c r="F155" t="str">
        <f t="shared" si="2"/>
        <v>insert into sysLocalizationText Values(1155,      'en-us','1155','AlterRole-Success','Role altered successfuly')</v>
      </c>
    </row>
    <row r="156" spans="1:6" x14ac:dyDescent="0.25">
      <c r="A156">
        <v>1156</v>
      </c>
      <c r="B156" t="s">
        <v>0</v>
      </c>
      <c r="C156" t="str">
        <f t="shared" si="3"/>
        <v>'1156'</v>
      </c>
      <c r="D156" t="str">
        <f>$N$1 &amp; "Instance-PageTitle" &amp; $N$1</f>
        <v>'Instance-PageTitle'</v>
      </c>
      <c r="E156" t="str">
        <f>$N$1 &amp; "Instance" &amp; $N$1</f>
        <v>'Instance'</v>
      </c>
      <c r="F156" t="str">
        <f t="shared" si="2"/>
        <v>insert into sysLocalizationText Values(1156,      'en-us','1156','Instance-PageTitle','Instance')</v>
      </c>
    </row>
    <row r="157" spans="1:6" x14ac:dyDescent="0.25">
      <c r="A157">
        <v>1157</v>
      </c>
      <c r="B157" t="s">
        <v>0</v>
      </c>
      <c r="C157" t="str">
        <f t="shared" si="3"/>
        <v>'1157'</v>
      </c>
      <c r="D157" t="str">
        <f>$N$1 &amp; "SearchByInstanceName-Label" &amp; $N$1</f>
        <v>'SearchByInstanceName-Label'</v>
      </c>
      <c r="E157" t="str">
        <f>$N$1 &amp; "By Instance Name" &amp; $N$1</f>
        <v>'By Instance Name'</v>
      </c>
      <c r="F157" t="str">
        <f t="shared" si="2"/>
        <v>insert into sysLocalizationText Values(1157,      'en-us','1157','SearchByInstanceName-Label','By Instance Name')</v>
      </c>
    </row>
    <row r="158" spans="1:6" x14ac:dyDescent="0.25">
      <c r="A158">
        <v>1158</v>
      </c>
      <c r="B158" t="s">
        <v>0</v>
      </c>
      <c r="C158" t="str">
        <f t="shared" si="3"/>
        <v>'1158'</v>
      </c>
      <c r="D158" t="str">
        <f>$N$1 &amp; "SearchByInstanceName-Description" &amp; $N$1</f>
        <v>'SearchByInstanceName-Description'</v>
      </c>
      <c r="E158" t="str">
        <f>$N$1 &amp; "Search by Instance Name" &amp; $N$1</f>
        <v>'Search by Instance Name'</v>
      </c>
      <c r="F158" t="str">
        <f t="shared" si="2"/>
        <v>insert into sysLocalizationText Values(1158,      'en-us','1158','SearchByInstanceName-Description','Search by Instance Name')</v>
      </c>
    </row>
    <row r="159" spans="1:6" x14ac:dyDescent="0.25">
      <c r="A159">
        <v>1159</v>
      </c>
      <c r="B159" t="s">
        <v>0</v>
      </c>
      <c r="C159" t="str">
        <f t="shared" si="3"/>
        <v>'1159'</v>
      </c>
      <c r="D159" t="str">
        <f>$N$1 &amp; "SearchByInstanceTypeName-Label" &amp; $N$1</f>
        <v>'SearchByInstanceTypeName-Label'</v>
      </c>
      <c r="E159" t="str">
        <f>$N$1 &amp; "By Type Name" &amp; $N$1</f>
        <v>'By Type Name'</v>
      </c>
      <c r="F159" t="str">
        <f t="shared" si="2"/>
        <v>insert into sysLocalizationText Values(1159,      'en-us','1159','SearchByInstanceTypeName-Label','By Type Name')</v>
      </c>
    </row>
    <row r="160" spans="1:6" x14ac:dyDescent="0.25">
      <c r="A160">
        <v>1160</v>
      </c>
      <c r="B160" t="s">
        <v>0</v>
      </c>
      <c r="C160" t="str">
        <f t="shared" si="3"/>
        <v>'1160'</v>
      </c>
      <c r="D160" t="str">
        <f>$N$1 &amp; "SearchByInstanceTypeName-Description" &amp; $N$1</f>
        <v>'SearchByInstanceTypeName-Description'</v>
      </c>
      <c r="E160" t="str">
        <f>$N$1 &amp; "Search by Type Name" &amp; $N$1</f>
        <v>'Search by Type Name'</v>
      </c>
      <c r="F160" t="str">
        <f t="shared" si="2"/>
        <v>insert into sysLocalizationText Values(1160,      'en-us','1160','SearchByInstanceTypeName-Description','Search by Type Name')</v>
      </c>
    </row>
    <row r="161" spans="1:6" x14ac:dyDescent="0.25">
      <c r="A161">
        <v>1161</v>
      </c>
      <c r="B161" t="s">
        <v>0</v>
      </c>
      <c r="C161" t="str">
        <f t="shared" si="3"/>
        <v>'1161'</v>
      </c>
      <c r="D161" t="str">
        <f>$N$1 &amp; "NewInstance-Label" &amp; $N$1</f>
        <v>'NewInstance-Label'</v>
      </c>
      <c r="E161" t="str">
        <f>$N$1 &amp; "New Instance" &amp; $N$1</f>
        <v>'New Instance'</v>
      </c>
      <c r="F161" t="str">
        <f t="shared" si="2"/>
        <v>insert into sysLocalizationText Values(1161,      'en-us','1161','NewInstance-Label','New Instance')</v>
      </c>
    </row>
    <row r="162" spans="1:6" x14ac:dyDescent="0.25">
      <c r="A162">
        <v>1162</v>
      </c>
      <c r="B162" t="s">
        <v>0</v>
      </c>
      <c r="C162" t="str">
        <f t="shared" si="3"/>
        <v>'1162'</v>
      </c>
      <c r="D162" t="str">
        <f>$N$1 &amp; "NewInstance-Description" &amp; $N$1</f>
        <v>'NewInstance-Description'</v>
      </c>
      <c r="E162" t="str">
        <f>$N$1 &amp; "Click here to create new Instance" &amp; $N$1</f>
        <v>'Click here to create new Instance'</v>
      </c>
      <c r="F162" t="str">
        <f t="shared" si="2"/>
        <v>insert into sysLocalizationText Values(1162,      'en-us','1162','NewInstance-Description','Click here to create new Instance')</v>
      </c>
    </row>
    <row r="163" spans="1:6" x14ac:dyDescent="0.25">
      <c r="A163">
        <v>1163</v>
      </c>
      <c r="B163" t="s">
        <v>0</v>
      </c>
      <c r="C163" t="str">
        <f t="shared" si="3"/>
        <v>'1163'</v>
      </c>
      <c r="D163" t="str">
        <f>$N$1 &amp; "InstanceTypeName-Label" &amp; $N$1</f>
        <v>'InstanceTypeName-Label'</v>
      </c>
      <c r="E163" t="str">
        <f>$N$1 &amp; "Instance Type Name" &amp; $N$1</f>
        <v>'Instance Type Name'</v>
      </c>
      <c r="F163" t="str">
        <f t="shared" si="2"/>
        <v>insert into sysLocalizationText Values(1163,      'en-us','1163','InstanceTypeName-Label','Instance Type Name')</v>
      </c>
    </row>
    <row r="164" spans="1:6" x14ac:dyDescent="0.25">
      <c r="A164">
        <v>1164</v>
      </c>
      <c r="B164" t="s">
        <v>0</v>
      </c>
      <c r="C164" t="str">
        <f t="shared" si="3"/>
        <v>'1164'</v>
      </c>
      <c r="D164" t="str">
        <f>$N$1 &amp; "InstanceName-Label" &amp; $N$1</f>
        <v>'InstanceName-Label'</v>
      </c>
      <c r="E164" t="str">
        <f>$N$1 &amp; "Instance Name" &amp; $N$1</f>
        <v>'Instance Name'</v>
      </c>
      <c r="F164" t="str">
        <f t="shared" si="2"/>
        <v>insert into sysLocalizationText Values(1164,      'en-us','1164','InstanceName-Label','Instance Name')</v>
      </c>
    </row>
    <row r="165" spans="1:6" x14ac:dyDescent="0.25">
      <c r="A165">
        <v>1165</v>
      </c>
      <c r="B165" t="s">
        <v>0</v>
      </c>
      <c r="C165" t="str">
        <f t="shared" si="3"/>
        <v>'1165'</v>
      </c>
      <c r="D165" t="str">
        <f>$N$1 &amp; "InstanceRecord-Label" &amp; $N$1</f>
        <v>'InstanceRecord-Label'</v>
      </c>
      <c r="E165" t="str">
        <f>$N$1 &amp; "Instance Record" &amp; $N$1</f>
        <v>'Instance Record'</v>
      </c>
      <c r="F165" t="str">
        <f t="shared" si="2"/>
        <v>insert into sysLocalizationText Values(1165,      'en-us','1165','InstanceRecord-Label','Instance Record')</v>
      </c>
    </row>
    <row r="166" spans="1:6" x14ac:dyDescent="0.25">
      <c r="A166">
        <v>1166</v>
      </c>
      <c r="B166" t="s">
        <v>0</v>
      </c>
      <c r="C166" t="str">
        <f t="shared" si="3"/>
        <v>'1166'</v>
      </c>
      <c r="D166" t="str">
        <f>$N$1 &amp; "SaveInstanceButton-Label" &amp; $N$1</f>
        <v>'SaveInstanceButton-Label'</v>
      </c>
      <c r="E166" t="str">
        <f>$N$1 &amp; "Save Instance" &amp; $N$1</f>
        <v>'Save Instance'</v>
      </c>
      <c r="F166" t="str">
        <f t="shared" si="2"/>
        <v>insert into sysLocalizationText Values(1166,      'en-us','1166','SaveInstanceButton-Label','Save Instance')</v>
      </c>
    </row>
    <row r="167" spans="1:6" x14ac:dyDescent="0.25">
      <c r="A167">
        <v>1167</v>
      </c>
      <c r="B167" t="s">
        <v>0</v>
      </c>
      <c r="C167" t="str">
        <f t="shared" si="3"/>
        <v>'1167'</v>
      </c>
      <c r="D167" t="str">
        <f>$N$1 &amp; "SaveInstanceButton-Description" &amp; $N$1</f>
        <v>'SaveInstanceButton-Description'</v>
      </c>
      <c r="E167" t="str">
        <f>$N$1 &amp; "Click here to save Instance" &amp; $N$1</f>
        <v>'Click here to save Instance'</v>
      </c>
      <c r="F167" t="str">
        <f t="shared" si="2"/>
        <v>insert into sysLocalizationText Values(1167,      'en-us','1167','SaveInstanceButton-Description','Click here to save Instance')</v>
      </c>
    </row>
    <row r="168" spans="1:6" x14ac:dyDescent="0.25">
      <c r="A168">
        <v>1168</v>
      </c>
      <c r="B168" t="s">
        <v>0</v>
      </c>
      <c r="C168" t="str">
        <f t="shared" si="3"/>
        <v>'1168'</v>
      </c>
      <c r="D168" t="str">
        <f>$N$1 &amp; "DataLog-PageTitle" &amp; $N$1</f>
        <v>'DataLog-PageTitle'</v>
      </c>
      <c r="E168" t="str">
        <f>$N$1 &amp; "Data Log" &amp; $N$1</f>
        <v>'Data Log'</v>
      </c>
      <c r="F168" t="str">
        <f t="shared" si="2"/>
        <v>insert into sysLocalizationText Values(1168,      'en-us','1168','DataLog-PageTitle','Data Log')</v>
      </c>
    </row>
    <row r="169" spans="1:6" x14ac:dyDescent="0.25">
      <c r="A169">
        <v>1169</v>
      </c>
      <c r="B169" t="s">
        <v>0</v>
      </c>
      <c r="C169" t="str">
        <f t="shared" si="3"/>
        <v>'1169'</v>
      </c>
      <c r="D169" t="str">
        <f>$N$1 &amp; "SearchByOperationType-Label" &amp; $N$1</f>
        <v>'SearchByOperationType-Label'</v>
      </c>
      <c r="E169" t="str">
        <f>$N$1 &amp; "By Operation Type" &amp; $N$1</f>
        <v>'By Operation Type'</v>
      </c>
      <c r="F169" t="str">
        <f t="shared" ref="F169:F232" si="8">"insert into sysLocalizationText Values(" &amp;A169 &amp; "," &amp; B169 &amp; "," &amp;C169 &amp; "," &amp; D169 &amp; "," &amp; E169 &amp; ")"</f>
        <v>insert into sysLocalizationText Values(1169,      'en-us','1169','SearchByOperationType-Label','By Operation Type')</v>
      </c>
    </row>
    <row r="170" spans="1:6" x14ac:dyDescent="0.25">
      <c r="A170">
        <v>1170</v>
      </c>
      <c r="B170" t="s">
        <v>0</v>
      </c>
      <c r="C170" t="str">
        <f t="shared" ref="C170:C233" si="9">"'" &amp; A170 &amp; "'"</f>
        <v>'1170'</v>
      </c>
      <c r="D170" t="str">
        <f>$N$1 &amp; "SearchByObject-Label" &amp; $N$1</f>
        <v>'SearchByObject-Label'</v>
      </c>
      <c r="E170" t="str">
        <f>$N$1 &amp; "By Object" &amp; $N$1</f>
        <v>'By Object'</v>
      </c>
      <c r="F170" t="str">
        <f t="shared" si="8"/>
        <v>insert into sysLocalizationText Values(1170,      'en-us','1170','SearchByObject-Label','By Object')</v>
      </c>
    </row>
    <row r="171" spans="1:6" x14ac:dyDescent="0.25">
      <c r="A171">
        <v>1171</v>
      </c>
      <c r="B171" t="s">
        <v>0</v>
      </c>
      <c r="C171" t="str">
        <f t="shared" si="9"/>
        <v>'1171'</v>
      </c>
      <c r="D171" t="str">
        <f>$N$1 &amp; "SearchByIntervalDate-Label" &amp; $N$1</f>
        <v>'SearchByIntervalDate-Label'</v>
      </c>
      <c r="E171" t="str">
        <f>$N$1 &amp; "By Date Range" &amp; $N$1</f>
        <v>'By Date Range'</v>
      </c>
      <c r="F171" t="str">
        <f t="shared" si="8"/>
        <v>insert into sysLocalizationText Values(1171,      'en-us','1171','SearchByIntervalDate-Label','By Date Range')</v>
      </c>
    </row>
    <row r="172" spans="1:6" x14ac:dyDescent="0.25">
      <c r="A172">
        <v>1172</v>
      </c>
      <c r="B172" t="s">
        <v>0</v>
      </c>
      <c r="C172" t="str">
        <f t="shared" si="9"/>
        <v>'1172'</v>
      </c>
      <c r="D172" t="str">
        <f>$N$1 &amp; "SearchByInicialDate-Label" &amp; $N$1</f>
        <v>'SearchByInicialDate-Label'</v>
      </c>
      <c r="E172" t="str">
        <f>$N$1 &amp; "Start Date" &amp; $N$1</f>
        <v>'Start Date'</v>
      </c>
      <c r="F172" t="str">
        <f t="shared" si="8"/>
        <v>insert into sysLocalizationText Values(1172,      'en-us','1172','SearchByInicialDate-Label','Start Date')</v>
      </c>
    </row>
    <row r="173" spans="1:6" x14ac:dyDescent="0.25">
      <c r="A173">
        <v>1173</v>
      </c>
      <c r="B173" t="s">
        <v>0</v>
      </c>
      <c r="C173" t="str">
        <f t="shared" si="9"/>
        <v>'1173'</v>
      </c>
      <c r="D173" t="str">
        <f>$N$1 &amp; "SearchByFinalDate-Label" &amp; $N$1</f>
        <v>'SearchByFinalDate-Label'</v>
      </c>
      <c r="E173" t="str">
        <f>$N$1 &amp; "End Date" &amp; $N$1</f>
        <v>'End Date'</v>
      </c>
      <c r="F173" t="str">
        <f t="shared" si="8"/>
        <v>insert into sysLocalizationText Values(1173,      'en-us','1173','SearchByFinalDate-Label','End Date')</v>
      </c>
    </row>
    <row r="174" spans="1:6" x14ac:dyDescent="0.25">
      <c r="A174">
        <v>1174</v>
      </c>
      <c r="B174" t="s">
        <v>0</v>
      </c>
      <c r="C174" t="str">
        <f t="shared" si="9"/>
        <v>'1174'</v>
      </c>
      <c r="D174" t="str">
        <f>$N$1 &amp; "SearchByRecordID-Label" &amp; $N$1</f>
        <v>'SearchByRecordID-Label'</v>
      </c>
      <c r="E174" t="str">
        <f>$N$1 &amp; "Search Record ID" &amp; $N$1</f>
        <v>'Search Record ID'</v>
      </c>
      <c r="F174" t="str">
        <f t="shared" si="8"/>
        <v>insert into sysLocalizationText Values(1174,      'en-us','1174','SearchByRecordID-Label','Search Record ID')</v>
      </c>
    </row>
    <row r="175" spans="1:6" x14ac:dyDescent="0.25">
      <c r="A175">
        <v>1175</v>
      </c>
      <c r="B175" t="s">
        <v>0</v>
      </c>
      <c r="C175" t="str">
        <f t="shared" si="9"/>
        <v>'1175'</v>
      </c>
      <c r="D175" t="str">
        <f>$N$1 &amp; "TableName-Label" &amp; $N$1</f>
        <v>'TableName-Label'</v>
      </c>
      <c r="E175" t="str">
        <f>$N$1 &amp; "Table Name" &amp; $N$1</f>
        <v>'Table Name'</v>
      </c>
      <c r="F175" t="str">
        <f t="shared" si="8"/>
        <v>insert into sysLocalizationText Values(1175,      'en-us','1175','TableName-Label','Table Name')</v>
      </c>
    </row>
    <row r="176" spans="1:6" x14ac:dyDescent="0.25">
      <c r="A176">
        <v>1176</v>
      </c>
      <c r="B176" t="s">
        <v>0</v>
      </c>
      <c r="C176" t="str">
        <f t="shared" si="9"/>
        <v>'1176'</v>
      </c>
      <c r="D176" t="str">
        <f>$N$1 &amp; "OperationText-Label" &amp; $N$1</f>
        <v>'OperationText-Label'</v>
      </c>
      <c r="E176" t="str">
        <f>$N$1 &amp; "Operation Text" &amp; $N$1</f>
        <v>'Operation Text'</v>
      </c>
      <c r="F176" t="str">
        <f t="shared" si="8"/>
        <v>insert into sysLocalizationText Values(1176,      'en-us','1176','OperationText-Label','Operation Text')</v>
      </c>
    </row>
    <row r="177" spans="1:6" x14ac:dyDescent="0.25">
      <c r="A177">
        <v>1177</v>
      </c>
      <c r="B177" t="s">
        <v>0</v>
      </c>
      <c r="C177" t="str">
        <f t="shared" si="9"/>
        <v>'1177'</v>
      </c>
      <c r="D177" t="str">
        <f>$N$1 &amp; "LogID-Label" &amp; $N$1</f>
        <v>'LogID-Label'</v>
      </c>
      <c r="E177" t="str">
        <f>$N$1 &amp; "Log ID" &amp; $N$1</f>
        <v>'Log ID'</v>
      </c>
      <c r="F177" t="str">
        <f t="shared" si="8"/>
        <v>insert into sysLocalizationText Values(1177,      'en-us','1177','LogID-Label','Log ID')</v>
      </c>
    </row>
    <row r="178" spans="1:6" x14ac:dyDescent="0.25">
      <c r="A178">
        <v>1178</v>
      </c>
      <c r="B178" t="s">
        <v>0</v>
      </c>
      <c r="C178" t="str">
        <f t="shared" si="9"/>
        <v>'1178'</v>
      </c>
      <c r="D178" t="str">
        <f>$N$1 &amp; "LogInformation-Label" &amp; $N$1</f>
        <v>'LogInformation-Label'</v>
      </c>
      <c r="E178" t="str">
        <f>$N$1 &amp; "Log Information" &amp; $N$1</f>
        <v>'Log Information'</v>
      </c>
      <c r="F178" t="str">
        <f t="shared" si="8"/>
        <v>insert into sysLocalizationText Values(1178,      'en-us','1178','LogInformation-Label','Log Information')</v>
      </c>
    </row>
    <row r="179" spans="1:6" x14ac:dyDescent="0.25">
      <c r="A179">
        <v>1179</v>
      </c>
      <c r="B179" t="s">
        <v>0</v>
      </c>
      <c r="C179" t="str">
        <f t="shared" si="9"/>
        <v>'1179'</v>
      </c>
      <c r="D179" t="str">
        <f>$N$1 &amp; "ShowTimeLine-Label" &amp; $N$1</f>
        <v>'ShowTimeLine-Label'</v>
      </c>
      <c r="E179" t="str">
        <f>$N$1 &amp; "Show Time Line" &amp; $N$1</f>
        <v>'Show Time Line'</v>
      </c>
      <c r="F179" t="str">
        <f t="shared" si="8"/>
        <v>insert into sysLocalizationText Values(1179,      'en-us','1179','ShowTimeLine-Label','Show Time Line')</v>
      </c>
    </row>
    <row r="180" spans="1:6" x14ac:dyDescent="0.25">
      <c r="A180">
        <v>1180</v>
      </c>
      <c r="B180" t="s">
        <v>0</v>
      </c>
      <c r="C180" t="str">
        <f t="shared" si="9"/>
        <v>'1180'</v>
      </c>
      <c r="D180" t="str">
        <f>$N$1 &amp; "OldVersionData-Label" &amp; $N$1</f>
        <v>'OldVersionData-Label'</v>
      </c>
      <c r="E180" t="str">
        <f>$N$1 &amp; "Old Version" &amp; $N$1</f>
        <v>'Old Version'</v>
      </c>
      <c r="F180" t="str">
        <f t="shared" si="8"/>
        <v>insert into sysLocalizationText Values(1180,      'en-us','1180','OldVersionData-Label','Old Version')</v>
      </c>
    </row>
    <row r="181" spans="1:6" x14ac:dyDescent="0.25">
      <c r="A181">
        <v>1181</v>
      </c>
      <c r="B181" t="s">
        <v>0</v>
      </c>
      <c r="C181" t="str">
        <f t="shared" si="9"/>
        <v>'1181'</v>
      </c>
      <c r="D181" t="str">
        <f>$N$1 &amp; "HasNoOldVersion-Label" &amp; $N$1</f>
        <v>'HasNoOldVersion-Label'</v>
      </c>
      <c r="E181" t="str">
        <f>$N$1 &amp; "No data was found" &amp; $N$1</f>
        <v>'No data was found'</v>
      </c>
      <c r="F181" t="str">
        <f t="shared" si="8"/>
        <v>insert into sysLocalizationText Values(1181,      'en-us','1181','HasNoOldVersion-Label','No data was found')</v>
      </c>
    </row>
    <row r="182" spans="1:6" x14ac:dyDescent="0.25">
      <c r="A182">
        <v>1182</v>
      </c>
      <c r="B182" t="s">
        <v>0</v>
      </c>
      <c r="C182" t="str">
        <f t="shared" si="9"/>
        <v>'1182'</v>
      </c>
      <c r="D182" t="str">
        <f>$N$1 &amp; "CurrentVersionData-Label" &amp; $N$1</f>
        <v>'CurrentVersionData-Label'</v>
      </c>
      <c r="E182" t="str">
        <f>$N$1 &amp; "Current Version" &amp; $N$1</f>
        <v>'Current Version'</v>
      </c>
      <c r="F182" t="str">
        <f t="shared" si="8"/>
        <v>insert into sysLocalizationText Values(1182,      'en-us','1182','CurrentVersionData-Label','Current Version')</v>
      </c>
    </row>
    <row r="183" spans="1:6" x14ac:dyDescent="0.25">
      <c r="A183">
        <v>1183</v>
      </c>
      <c r="B183" t="s">
        <v>0</v>
      </c>
      <c r="C183" t="str">
        <f t="shared" si="9"/>
        <v>'1183'</v>
      </c>
      <c r="D183" t="str">
        <f>$N$1 &amp; "HasNoCurrentVersion-Label" &amp; $N$1</f>
        <v>'HasNoCurrentVersion-Label'</v>
      </c>
      <c r="E183" t="str">
        <f>$N$1 &amp; "No data was found" &amp; $N$1</f>
        <v>'No data was found'</v>
      </c>
      <c r="F183" t="str">
        <f t="shared" si="8"/>
        <v>insert into sysLocalizationText Values(1183,      'en-us','1183','HasNoCurrentVersion-Label','No data was found')</v>
      </c>
    </row>
    <row r="184" spans="1:6" x14ac:dyDescent="0.25">
      <c r="A184">
        <v>1184</v>
      </c>
      <c r="B184" t="s">
        <v>0</v>
      </c>
      <c r="C184" t="str">
        <f t="shared" si="9"/>
        <v>'1184'</v>
      </c>
      <c r="D184" t="str">
        <f>$N$1 &amp; "RecordTimeLine-Label" &amp; $N$1</f>
        <v>'RecordTimeLine-Label'</v>
      </c>
      <c r="E184" t="str">
        <f>$N$1 &amp; "Record Time Line" &amp; $N$1</f>
        <v>'Record Time Line'</v>
      </c>
      <c r="F184" t="str">
        <f t="shared" si="8"/>
        <v>insert into sysLocalizationText Values(1184,      'en-us','1184','RecordTimeLine-Label','Record Time Line')</v>
      </c>
    </row>
    <row r="185" spans="1:6" x14ac:dyDescent="0.25">
      <c r="A185">
        <v>1185</v>
      </c>
      <c r="B185" t="s">
        <v>0</v>
      </c>
      <c r="C185" t="str">
        <f t="shared" si="9"/>
        <v>'1185'</v>
      </c>
      <c r="D185" t="str">
        <f>$N$1 &amp; "HasNoTimeLine-Label" &amp; $N$1</f>
        <v>'HasNoTimeLine-Label'</v>
      </c>
      <c r="E185" t="str">
        <f>$N$1 &amp; "No data on time line" &amp; $N$1</f>
        <v>'No data on time line'</v>
      </c>
      <c r="F185" t="str">
        <f t="shared" si="8"/>
        <v>insert into sysLocalizationText Values(1185,      'en-us','1185','HasNoTimeLine-Label','No data on time line')</v>
      </c>
    </row>
    <row r="186" spans="1:6" x14ac:dyDescent="0.25">
      <c r="A186">
        <v>1186</v>
      </c>
      <c r="B186" t="s">
        <v>0</v>
      </c>
      <c r="C186" t="str">
        <f t="shared" si="9"/>
        <v>'1186'</v>
      </c>
      <c r="D186" t="str">
        <f>$N$1 &amp; "Localization-PageTitle" &amp; $N$1</f>
        <v>'Localization-PageTitle'</v>
      </c>
      <c r="E186" t="str">
        <f>$N$1 &amp; "Localization Text" &amp; $N$1</f>
        <v>'Localization Text'</v>
      </c>
      <c r="F186" t="str">
        <f t="shared" si="8"/>
        <v>insert into sysLocalizationText Values(1186,      'en-us','1186','Localization-PageTitle','Localization Text')</v>
      </c>
    </row>
    <row r="187" spans="1:6" x14ac:dyDescent="0.25">
      <c r="A187">
        <v>1187</v>
      </c>
      <c r="B187" t="s">
        <v>0</v>
      </c>
      <c r="C187" t="str">
        <f t="shared" si="9"/>
        <v>'1187'</v>
      </c>
      <c r="D187" t="str">
        <f>$N$1 &amp; "SearchByLanguage-Label" &amp; $N$1</f>
        <v>'SearchByLanguage-Label'</v>
      </c>
      <c r="E187" t="str">
        <f>$N$1 &amp; "By Language" &amp; $N$1</f>
        <v>'By Language'</v>
      </c>
      <c r="F187" t="str">
        <f t="shared" si="8"/>
        <v>insert into sysLocalizationText Values(1187,      'en-us','1187','SearchByLanguage-Label','By Language')</v>
      </c>
    </row>
    <row r="188" spans="1:6" x14ac:dyDescent="0.25">
      <c r="A188">
        <v>1188</v>
      </c>
      <c r="B188" t="s">
        <v>0</v>
      </c>
      <c r="C188" t="str">
        <f t="shared" si="9"/>
        <v>'1188'</v>
      </c>
      <c r="D188" t="str">
        <f>$N$1 &amp; "SearchByLanguage-Description" &amp; $N$1</f>
        <v>'SearchByLanguage-Description'</v>
      </c>
      <c r="E188" t="str">
        <f>$N$1 &amp; "Search by Language" &amp; $N$1</f>
        <v>'Search by Language'</v>
      </c>
      <c r="F188" t="str">
        <f t="shared" si="8"/>
        <v>insert into sysLocalizationText Values(1188,      'en-us','1188','SearchByLanguage-Description','Search by Language')</v>
      </c>
    </row>
    <row r="189" spans="1:6" x14ac:dyDescent="0.25">
      <c r="A189">
        <v>1189</v>
      </c>
      <c r="B189" t="s">
        <v>0</v>
      </c>
      <c r="C189" t="str">
        <f t="shared" si="9"/>
        <v>'1189'</v>
      </c>
      <c r="D189" t="str">
        <f>$N$1 &amp; "SearchByLocalizationCode-Label" &amp; $N$1</f>
        <v>'SearchByLocalizationCode-Label'</v>
      </c>
      <c r="E189" t="str">
        <f>$N$1 &amp; "By Localization Code" &amp; $N$1</f>
        <v>'By Localization Code'</v>
      </c>
      <c r="F189" t="str">
        <f t="shared" si="8"/>
        <v>insert into sysLocalizationText Values(1189,      'en-us','1189','SearchByLocalizationCode-Label','By Localization Code')</v>
      </c>
    </row>
    <row r="190" spans="1:6" x14ac:dyDescent="0.25">
      <c r="A190">
        <v>1190</v>
      </c>
      <c r="B190" t="s">
        <v>0</v>
      </c>
      <c r="C190" t="str">
        <f t="shared" si="9"/>
        <v>'1190'</v>
      </c>
      <c r="D190" t="str">
        <f>$N$1 &amp; "SearchByLocalizationCode-Description" &amp; $N$1</f>
        <v>'SearchByLocalizationCode-Description'</v>
      </c>
      <c r="E190" t="str">
        <f>$N$1 &amp; "Search by Localization Code" &amp; $N$1</f>
        <v>'Search by Localization Code'</v>
      </c>
      <c r="F190" t="str">
        <f t="shared" si="8"/>
        <v>insert into sysLocalizationText Values(1190,      'en-us','1190','SearchByLocalizationCode-Description','Search by Localization Code')</v>
      </c>
    </row>
    <row r="191" spans="1:6" x14ac:dyDescent="0.25">
      <c r="A191">
        <v>1191</v>
      </c>
      <c r="B191" t="s">
        <v>0</v>
      </c>
      <c r="C191" t="str">
        <f t="shared" si="9"/>
        <v>'1191'</v>
      </c>
      <c r="D191" t="str">
        <f>$N$1 &amp; "SearchByLocalizationName-Label" &amp; $N$1</f>
        <v>'SearchByLocalizationName-Label'</v>
      </c>
      <c r="E191" t="str">
        <f>$N$1 &amp; "By Localization Name" &amp; $N$1</f>
        <v>'By Localization Name'</v>
      </c>
      <c r="F191" t="str">
        <f t="shared" si="8"/>
        <v>insert into sysLocalizationText Values(1191,      'en-us','1191','SearchByLocalizationName-Label','By Localization Name')</v>
      </c>
    </row>
    <row r="192" spans="1:6" x14ac:dyDescent="0.25">
      <c r="A192">
        <v>1192</v>
      </c>
      <c r="B192" t="s">
        <v>0</v>
      </c>
      <c r="C192" t="str">
        <f t="shared" si="9"/>
        <v>'1192'</v>
      </c>
      <c r="D192" t="str">
        <f>$N$1 &amp; "SearchByLocalizationName-Description" &amp; $N$1</f>
        <v>'SearchByLocalizationName-Description'</v>
      </c>
      <c r="E192" t="str">
        <f>$N$1 &amp; "Search by Localization Name" &amp; $N$1</f>
        <v>'Search by Localization Name'</v>
      </c>
      <c r="F192" t="str">
        <f t="shared" si="8"/>
        <v>insert into sysLocalizationText Values(1192,      'en-us','1192','SearchByLocalizationName-Description','Search by Localization Name')</v>
      </c>
    </row>
    <row r="193" spans="1:6" x14ac:dyDescent="0.25">
      <c r="A193">
        <v>1193</v>
      </c>
      <c r="B193" t="s">
        <v>0</v>
      </c>
      <c r="C193" t="str">
        <f t="shared" si="9"/>
        <v>'1193'</v>
      </c>
      <c r="D193" t="str">
        <f>$N$1 &amp; "SearchByLocalizationText-Label" &amp; $N$1</f>
        <v>'SearchByLocalizationText-Label'</v>
      </c>
      <c r="E193" t="str">
        <f>$N$1 &amp; "By Localization Text" &amp; $N$1</f>
        <v>'By Localization Text'</v>
      </c>
      <c r="F193" t="str">
        <f t="shared" si="8"/>
        <v>insert into sysLocalizationText Values(1193,      'en-us','1193','SearchByLocalizationText-Label','By Localization Text')</v>
      </c>
    </row>
    <row r="194" spans="1:6" x14ac:dyDescent="0.25">
      <c r="A194">
        <v>1194</v>
      </c>
      <c r="B194" t="s">
        <v>0</v>
      </c>
      <c r="C194" t="str">
        <f t="shared" si="9"/>
        <v>'1194'</v>
      </c>
      <c r="D194" t="str">
        <f>$N$1 &amp; "SearchByLocalizationText-Description" &amp; $N$1</f>
        <v>'SearchByLocalizationText-Description'</v>
      </c>
      <c r="E194" t="str">
        <f>$N$1 &amp; "Search by Localization Text" &amp; $N$1</f>
        <v>'Search by Localization Text'</v>
      </c>
      <c r="F194" t="str">
        <f t="shared" si="8"/>
        <v>insert into sysLocalizationText Values(1194,      'en-us','1194','SearchByLocalizationText-Description','Search by Localization Text')</v>
      </c>
    </row>
    <row r="195" spans="1:6" x14ac:dyDescent="0.25">
      <c r="A195">
        <v>1195</v>
      </c>
      <c r="B195" t="s">
        <v>0</v>
      </c>
      <c r="C195" t="str">
        <f t="shared" si="9"/>
        <v>'1195'</v>
      </c>
      <c r="D195" t="str">
        <f>$N$1 &amp; "Language-Label" &amp; $N$1</f>
        <v>'Language-Label'</v>
      </c>
      <c r="E195" t="str">
        <f>$N$1 &amp; "Language" &amp; $N$1</f>
        <v>'Language'</v>
      </c>
      <c r="F195" t="str">
        <f t="shared" si="8"/>
        <v>insert into sysLocalizationText Values(1195,      'en-us','1195','Language-Label','Language')</v>
      </c>
    </row>
    <row r="196" spans="1:6" x14ac:dyDescent="0.25">
      <c r="A196">
        <v>1196</v>
      </c>
      <c r="B196" t="s">
        <v>0</v>
      </c>
      <c r="C196" t="str">
        <f t="shared" si="9"/>
        <v>'1196'</v>
      </c>
      <c r="D196" t="str">
        <f>$N$1 &amp; "LocalizationCode-Label" &amp; $N$1</f>
        <v>'LocalizationCode-Label'</v>
      </c>
      <c r="E196" t="str">
        <f>$N$1 &amp; "Localization Code" &amp; $N$1</f>
        <v>'Localization Code'</v>
      </c>
      <c r="F196" t="str">
        <f t="shared" si="8"/>
        <v>insert into sysLocalizationText Values(1196,      'en-us','1196','LocalizationCode-Label','Localization Code')</v>
      </c>
    </row>
    <row r="197" spans="1:6" x14ac:dyDescent="0.25">
      <c r="A197">
        <v>1197</v>
      </c>
      <c r="B197" t="s">
        <v>0</v>
      </c>
      <c r="C197" t="str">
        <f t="shared" si="9"/>
        <v>'1197'</v>
      </c>
      <c r="D197" t="str">
        <f>$N$1 &amp; "LocalizationName-Label" &amp; $N$1</f>
        <v>'LocalizationName-Label'</v>
      </c>
      <c r="E197" t="str">
        <f>$N$1 &amp; "Localization Name" &amp; $N$1</f>
        <v>'Localization Name'</v>
      </c>
      <c r="F197" t="str">
        <f t="shared" si="8"/>
        <v>insert into sysLocalizationText Values(1197,      'en-us','1197','LocalizationName-Label','Localization Name')</v>
      </c>
    </row>
    <row r="198" spans="1:6" x14ac:dyDescent="0.25">
      <c r="A198">
        <v>1198</v>
      </c>
      <c r="B198" t="s">
        <v>0</v>
      </c>
      <c r="C198" t="str">
        <f t="shared" si="9"/>
        <v>'1198'</v>
      </c>
      <c r="D198" t="str">
        <f>$N$1 &amp; "LocalizationRecord-Label" &amp; $N$1</f>
        <v>'LocalizationRecord-Label'</v>
      </c>
      <c r="E198" t="str">
        <f>$N$1 &amp; "Localization Text Record" &amp; $N$1</f>
        <v>'Localization Text Record'</v>
      </c>
      <c r="F198" t="str">
        <f t="shared" si="8"/>
        <v>insert into sysLocalizationText Values(1198,      'en-us','1198','LocalizationRecord-Label','Localization Text Record')</v>
      </c>
    </row>
    <row r="199" spans="1:6" x14ac:dyDescent="0.25">
      <c r="A199">
        <v>1199</v>
      </c>
      <c r="B199" t="s">
        <v>0</v>
      </c>
      <c r="C199" t="str">
        <f t="shared" si="9"/>
        <v>'1199'</v>
      </c>
      <c r="D199" t="str">
        <f>$N$1 &amp; "LocalizationText-Label" &amp; $N$1</f>
        <v>'LocalizationText-Label'</v>
      </c>
      <c r="E199" t="str">
        <f>$N$1 &amp; "Localization Text" &amp; $N$1</f>
        <v>'Localization Text'</v>
      </c>
      <c r="F199" t="str">
        <f t="shared" si="8"/>
        <v>insert into sysLocalizationText Values(1199,      'en-us','1199','LocalizationText-Label','Localization Text')</v>
      </c>
    </row>
    <row r="200" spans="1:6" x14ac:dyDescent="0.25">
      <c r="A200">
        <v>1200</v>
      </c>
      <c r="B200" t="s">
        <v>0</v>
      </c>
      <c r="C200" t="str">
        <f t="shared" si="9"/>
        <v>'1200'</v>
      </c>
      <c r="D200" t="str">
        <f>$N$1 &amp; "SaveLocalizationButton-Label" &amp; $N$1</f>
        <v>'SaveLocalizationButton-Label'</v>
      </c>
      <c r="E200" t="str">
        <f>$N$1 &amp; "Save Localization" &amp; $N$1</f>
        <v>'Save Localization'</v>
      </c>
      <c r="F200" t="str">
        <f t="shared" si="8"/>
        <v>insert into sysLocalizationText Values(1200,      'en-us','1200','SaveLocalizationButton-Label','Save Localization')</v>
      </c>
    </row>
    <row r="201" spans="1:6" x14ac:dyDescent="0.25">
      <c r="A201">
        <v>1201</v>
      </c>
      <c r="B201" t="s">
        <v>0</v>
      </c>
      <c r="C201" t="str">
        <f t="shared" si="9"/>
        <v>'1201'</v>
      </c>
      <c r="D201" t="str">
        <f>$N$1 &amp; "SaveLocalizationButton-Description" &amp; $N$1</f>
        <v>'SaveLocalizationButton-Description'</v>
      </c>
      <c r="E201" t="str">
        <f>$N$1 &amp; "Click here to save localization" &amp; $N$1</f>
        <v>'Click here to save localization'</v>
      </c>
      <c r="F201" t="str">
        <f t="shared" si="8"/>
        <v>insert into sysLocalizationText Values(1201,      'en-us','1201','SaveLocalizationButton-Description','Click here to save localization')</v>
      </c>
    </row>
    <row r="202" spans="1:6" x14ac:dyDescent="0.25">
      <c r="A202">
        <v>1202</v>
      </c>
      <c r="B202" t="s">
        <v>0</v>
      </c>
      <c r="C202" t="str">
        <f t="shared" si="9"/>
        <v>'1202'</v>
      </c>
      <c r="D202" t="str">
        <f>$N$1 &amp; "NewLocalization-Label" &amp; $N$1</f>
        <v>'NewLocalization-Label'</v>
      </c>
      <c r="E202" t="str">
        <f>$N$1 &amp; "New Localization" &amp; $N$1</f>
        <v>'New Localization'</v>
      </c>
      <c r="F202" t="str">
        <f t="shared" si="8"/>
        <v>insert into sysLocalizationText Values(1202,      'en-us','1202','NewLocalization-Label','New Localization')</v>
      </c>
    </row>
    <row r="203" spans="1:6" x14ac:dyDescent="0.25">
      <c r="A203">
        <v>1203</v>
      </c>
      <c r="B203" t="s">
        <v>0</v>
      </c>
      <c r="C203" t="str">
        <f t="shared" si="9"/>
        <v>'1203'</v>
      </c>
      <c r="D203" t="str">
        <f>$N$1 &amp; "ObjectPermission-PageTitle" &amp; $N$1</f>
        <v>'ObjectPermission-PageTitle'</v>
      </c>
      <c r="E203" t="str">
        <f>$N$1 &amp; "Object Permission" &amp; $N$1</f>
        <v>'Object Permission'</v>
      </c>
      <c r="F203" t="str">
        <f t="shared" si="8"/>
        <v>insert into sysLocalizationText Values(1203,      'en-us','1203','ObjectPermission-PageTitle','Object Permission')</v>
      </c>
    </row>
    <row r="204" spans="1:6" x14ac:dyDescent="0.25">
      <c r="A204">
        <v>1204</v>
      </c>
      <c r="B204" t="s">
        <v>0</v>
      </c>
      <c r="C204" t="str">
        <f t="shared" si="9"/>
        <v>'1204'</v>
      </c>
      <c r="D204" t="str">
        <f>$N$1 &amp; "SearchByObjectName-Label" &amp; $N$1</f>
        <v>'SearchByObjectName-Label'</v>
      </c>
      <c r="E204" t="str">
        <f>$N$1 &amp; "By Object Name" &amp; $N$1</f>
        <v>'By Object Name'</v>
      </c>
      <c r="F204" t="str">
        <f t="shared" si="8"/>
        <v>insert into sysLocalizationText Values(1204,      'en-us','1204','SearchByObjectName-Label','By Object Name')</v>
      </c>
    </row>
    <row r="205" spans="1:6" x14ac:dyDescent="0.25">
      <c r="A205">
        <v>1205</v>
      </c>
      <c r="B205" t="s">
        <v>0</v>
      </c>
      <c r="C205" t="str">
        <f t="shared" si="9"/>
        <v>'1205'</v>
      </c>
      <c r="D205" t="str">
        <f>$N$1 &amp; "SearchByObjectName-Description" &amp; $N$1</f>
        <v>'SearchByObjectName-Description'</v>
      </c>
      <c r="E205" t="str">
        <f>$N$1 &amp; "Search by Object Name" &amp; $N$1</f>
        <v>'Search by Object Name'</v>
      </c>
      <c r="F205" t="str">
        <f t="shared" si="8"/>
        <v>insert into sysLocalizationText Values(1205,      'en-us','1205','SearchByObjectName-Description','Search by Object Name')</v>
      </c>
    </row>
    <row r="206" spans="1:6" x14ac:dyDescent="0.25">
      <c r="A206">
        <v>1206</v>
      </c>
      <c r="B206" t="s">
        <v>0</v>
      </c>
      <c r="C206" t="str">
        <f t="shared" si="9"/>
        <v>'1206'</v>
      </c>
      <c r="D206" t="str">
        <f>$N$1 &amp; "SearchByObjectCode-Label" &amp; $N$1</f>
        <v>'SearchByObjectCode-Label'</v>
      </c>
      <c r="E206" t="str">
        <f>$N$1 &amp; "By Object Code" &amp; $N$1</f>
        <v>'By Object Code'</v>
      </c>
      <c r="F206" t="str">
        <f t="shared" si="8"/>
        <v>insert into sysLocalizationText Values(1206,      'en-us','1206','SearchByObjectCode-Label','By Object Code')</v>
      </c>
    </row>
    <row r="207" spans="1:6" x14ac:dyDescent="0.25">
      <c r="A207">
        <v>1207</v>
      </c>
      <c r="B207" t="s">
        <v>0</v>
      </c>
      <c r="C207" t="str">
        <f t="shared" si="9"/>
        <v>'1207'</v>
      </c>
      <c r="D207" t="str">
        <f>$N$1 &amp; "SearchByObjectCode-Description" &amp; $N$1</f>
        <v>'SearchByObjectCode-Description'</v>
      </c>
      <c r="E207" t="str">
        <f>$N$1 &amp; "Search by Object Code" &amp; $N$1</f>
        <v>'Search by Object Code'</v>
      </c>
      <c r="F207" t="str">
        <f t="shared" si="8"/>
        <v>insert into sysLocalizationText Values(1207,      'en-us','1207','SearchByObjectCode-Description','Search by Object Code')</v>
      </c>
    </row>
    <row r="208" spans="1:6" x14ac:dyDescent="0.25">
      <c r="A208">
        <v>1208</v>
      </c>
      <c r="B208" t="s">
        <v>0</v>
      </c>
      <c r="C208" t="str">
        <f t="shared" si="9"/>
        <v>'1208'</v>
      </c>
      <c r="D208" t="str">
        <f>$N$1 &amp; "NewObject-Label" &amp; $N$1</f>
        <v>'NewObject-Label'</v>
      </c>
      <c r="E208" t="str">
        <f>$N$1 &amp; "New Object" &amp; $N$1</f>
        <v>'New Object'</v>
      </c>
      <c r="F208" t="str">
        <f t="shared" si="8"/>
        <v>insert into sysLocalizationText Values(1208,      'en-us','1208','NewObject-Label','New Object')</v>
      </c>
    </row>
    <row r="209" spans="1:6" x14ac:dyDescent="0.25">
      <c r="A209">
        <v>1209</v>
      </c>
      <c r="B209" t="s">
        <v>0</v>
      </c>
      <c r="C209" t="str">
        <f t="shared" si="9"/>
        <v>'1209'</v>
      </c>
      <c r="D209" t="str">
        <f>$N$1 &amp; "ObjectName-Label" &amp; $N$1</f>
        <v>'ObjectName-Label'</v>
      </c>
      <c r="E209" t="str">
        <f>$N$1 &amp; "Object Name" &amp; $N$1</f>
        <v>'Object Name'</v>
      </c>
      <c r="F209" t="str">
        <f t="shared" si="8"/>
        <v>insert into sysLocalizationText Values(1209,      'en-us','1209','ObjectName-Label','Object Name')</v>
      </c>
    </row>
    <row r="210" spans="1:6" x14ac:dyDescent="0.25">
      <c r="A210">
        <v>1210</v>
      </c>
      <c r="B210" t="s">
        <v>0</v>
      </c>
      <c r="C210" t="str">
        <f t="shared" si="9"/>
        <v>'1210'</v>
      </c>
      <c r="D210" t="str">
        <f>$N$1 &amp; "ObjectCode-Label" &amp; $N$1</f>
        <v>'ObjectCode-Label'</v>
      </c>
      <c r="E210" t="str">
        <f>$N$1 &amp; "Object Code" &amp; $N$1</f>
        <v>'Object Code'</v>
      </c>
      <c r="F210" t="str">
        <f t="shared" si="8"/>
        <v>insert into sysLocalizationText Values(1210,      'en-us','1210','ObjectCode-Label','Object Code')</v>
      </c>
    </row>
    <row r="211" spans="1:6" x14ac:dyDescent="0.25">
      <c r="A211">
        <v>1211</v>
      </c>
      <c r="B211" t="s">
        <v>0</v>
      </c>
      <c r="C211" t="str">
        <f t="shared" si="9"/>
        <v>'1211'</v>
      </c>
      <c r="D211" t="str">
        <f>$N$1 &amp; "ObjectPermissionRecord-Label" &amp; $N$1</f>
        <v>'ObjectPermissionRecord-Label'</v>
      </c>
      <c r="E211" t="str">
        <f>$N$1 &amp; "Object Permission Record" &amp; $N$1</f>
        <v>'Object Permission Record'</v>
      </c>
      <c r="F211" t="str">
        <f t="shared" si="8"/>
        <v>insert into sysLocalizationText Values(1211,      'en-us','1211','ObjectPermissionRecord-Label','Object Permission Record')</v>
      </c>
    </row>
    <row r="212" spans="1:6" x14ac:dyDescent="0.25">
      <c r="A212">
        <v>1212</v>
      </c>
      <c r="B212" t="s">
        <v>0</v>
      </c>
      <c r="C212" t="str">
        <f t="shared" si="9"/>
        <v>'1212'</v>
      </c>
      <c r="D212" t="str">
        <f>$N$1 &amp; "SaveObjectPermissionButton-Label" &amp; $N$1</f>
        <v>'SaveObjectPermissionButton-Label'</v>
      </c>
      <c r="E212" t="str">
        <f>$N$1 &amp; "Save Object Permission" &amp; $N$1</f>
        <v>'Save Object Permission'</v>
      </c>
      <c r="F212" t="str">
        <f t="shared" si="8"/>
        <v>insert into sysLocalizationText Values(1212,      'en-us','1212','SaveObjectPermissionButton-Label','Save Object Permission')</v>
      </c>
    </row>
    <row r="213" spans="1:6" x14ac:dyDescent="0.25">
      <c r="A213">
        <v>1213</v>
      </c>
      <c r="B213" t="s">
        <v>0</v>
      </c>
      <c r="C213" t="str">
        <f t="shared" si="9"/>
        <v>'1213'</v>
      </c>
      <c r="D213" t="str">
        <f>$N$1 &amp; "SaveObjectPermissionButton-Description" &amp; $N$1</f>
        <v>'SaveObjectPermissionButton-Description'</v>
      </c>
      <c r="E213" t="str">
        <f>$N$1 &amp; "Click here to save Object Permission" &amp; $N$1</f>
        <v>'Click here to save Object Permission'</v>
      </c>
      <c r="F213" t="str">
        <f t="shared" si="8"/>
        <v>insert into sysLocalizationText Values(1213,      'en-us','1213','SaveObjectPermissionButton-Description','Click here to save Object Permission')</v>
      </c>
    </row>
    <row r="214" spans="1:6" x14ac:dyDescent="0.25">
      <c r="A214">
        <v>1214</v>
      </c>
      <c r="B214" t="s">
        <v>0</v>
      </c>
      <c r="C214" t="str">
        <f t="shared" si="9"/>
        <v>'1214'</v>
      </c>
      <c r="D214" t="str">
        <f>$N$1 &amp; "Permission-PageTitle" &amp; $N$1</f>
        <v>'Permission-PageTitle'</v>
      </c>
      <c r="E214" t="str">
        <f>$N$1 &amp; "Permission" &amp; $N$1</f>
        <v>'Permission'</v>
      </c>
      <c r="F214" t="str">
        <f t="shared" si="8"/>
        <v>insert into sysLocalizationText Values(1214,      'en-us','1214','Permission-PageTitle','Permission')</v>
      </c>
    </row>
    <row r="215" spans="1:6" x14ac:dyDescent="0.25">
      <c r="A215">
        <v>1215</v>
      </c>
      <c r="B215" t="s">
        <v>0</v>
      </c>
      <c r="C215" t="str">
        <f t="shared" si="9"/>
        <v>'1215'</v>
      </c>
      <c r="D215" t="str">
        <f>$N$1 &amp; "SearchByObjectPermission-Label" &amp; $N$1</f>
        <v>'SearchByObjectPermission-Label'</v>
      </c>
      <c r="E215" t="str">
        <f>$N$1 &amp; "By Object Permission" &amp; $N$1</f>
        <v>'By Object Permission'</v>
      </c>
      <c r="F215" t="str">
        <f t="shared" si="8"/>
        <v>insert into sysLocalizationText Values(1215,      'en-us','1215','SearchByObjectPermission-Label','By Object Permission')</v>
      </c>
    </row>
    <row r="216" spans="1:6" x14ac:dyDescent="0.25">
      <c r="A216">
        <v>1216</v>
      </c>
      <c r="B216" t="s">
        <v>0</v>
      </c>
      <c r="C216" t="str">
        <f t="shared" si="9"/>
        <v>'1216'</v>
      </c>
      <c r="D216" t="str">
        <f>$N$1 &amp; "SearchByRole-Label" &amp; $N$1</f>
        <v>'SearchByRole-Label'</v>
      </c>
      <c r="E216" t="str">
        <f>$N$1 &amp; "By Role" &amp; $N$1</f>
        <v>'By Role'</v>
      </c>
      <c r="F216" t="str">
        <f t="shared" si="8"/>
        <v>insert into sysLocalizationText Values(1216,      'en-us','1216','SearchByRole-Label','By Role')</v>
      </c>
    </row>
    <row r="217" spans="1:6" x14ac:dyDescent="0.25">
      <c r="A217">
        <v>1217</v>
      </c>
      <c r="B217" t="s">
        <v>0</v>
      </c>
      <c r="C217" t="str">
        <f t="shared" si="9"/>
        <v>'1217'</v>
      </c>
      <c r="D217" t="str">
        <f>$N$1 &amp; "SearchByUser-Label" &amp; $N$1</f>
        <v>'SearchByUser-Label'</v>
      </c>
      <c r="E217" t="str">
        <f>$N$1 &amp; "By User" &amp; $N$1</f>
        <v>'By User'</v>
      </c>
      <c r="F217" t="str">
        <f t="shared" si="8"/>
        <v>insert into sysLocalizationText Values(1217,      'en-us','1217','SearchByUser-Label','By User')</v>
      </c>
    </row>
    <row r="218" spans="1:6" x14ac:dyDescent="0.25">
      <c r="A218">
        <v>1218</v>
      </c>
      <c r="B218" t="s">
        <v>0</v>
      </c>
      <c r="C218" t="str">
        <f t="shared" si="9"/>
        <v>'1218'</v>
      </c>
      <c r="D218" t="str">
        <f>$N$1 &amp; "NewPermission-Label" &amp; $N$1</f>
        <v>'NewPermission-Label'</v>
      </c>
      <c r="E218" t="str">
        <f>$N$1 &amp; "New Permission" &amp; $N$1</f>
        <v>'New Permission'</v>
      </c>
      <c r="F218" t="str">
        <f t="shared" si="8"/>
        <v>insert into sysLocalizationText Values(1218,      'en-us','1218','NewPermission-Label','New Permission')</v>
      </c>
    </row>
    <row r="219" spans="1:6" x14ac:dyDescent="0.25">
      <c r="A219">
        <v>1219</v>
      </c>
      <c r="B219" t="s">
        <v>0</v>
      </c>
      <c r="C219" t="str">
        <f t="shared" si="9"/>
        <v>'1219'</v>
      </c>
      <c r="D219" t="str">
        <f>$N$1 &amp; "NewPermission-Description" &amp; $N$1</f>
        <v>'NewPermission-Description'</v>
      </c>
      <c r="E219" t="str">
        <f>$N$1 &amp; "Click here to create new permission" &amp; $N$1</f>
        <v>'Click here to create new permission'</v>
      </c>
      <c r="F219" t="str">
        <f t="shared" si="8"/>
        <v>insert into sysLocalizationText Values(1219,      'en-us','1219','NewPermission-Description','Click here to create new permission')</v>
      </c>
    </row>
    <row r="220" spans="1:6" x14ac:dyDescent="0.25">
      <c r="A220">
        <v>1220</v>
      </c>
      <c r="B220" t="s">
        <v>0</v>
      </c>
      <c r="C220" t="str">
        <f t="shared" si="9"/>
        <v>'1220'</v>
      </c>
      <c r="D220" t="str">
        <f>$N$1 &amp; "ObjectName-Label" &amp; $N$1</f>
        <v>'ObjectName-Label'</v>
      </c>
      <c r="E220" t="str">
        <f>$N$1 &amp; "Object Name" &amp; $N$1</f>
        <v>'Object Name'</v>
      </c>
      <c r="F220" t="str">
        <f t="shared" si="8"/>
        <v>insert into sysLocalizationText Values(1220,      'en-us','1220','ObjectName-Label','Object Name')</v>
      </c>
    </row>
    <row r="221" spans="1:6" x14ac:dyDescent="0.25">
      <c r="A221">
        <v>1221</v>
      </c>
      <c r="B221" t="s">
        <v>0</v>
      </c>
      <c r="C221" t="str">
        <f t="shared" si="9"/>
        <v>'1221'</v>
      </c>
      <c r="D221" t="str">
        <f>$N$1 &amp; "RoleName-Label" &amp; $N$1</f>
        <v>'RoleName-Label'</v>
      </c>
      <c r="E221" t="str">
        <f>$N$1 &amp; "Role Name" &amp; $N$1</f>
        <v>'Role Name'</v>
      </c>
      <c r="F221" t="str">
        <f t="shared" si="8"/>
        <v>insert into sysLocalizationText Values(1221,      'en-us','1221','RoleName-Label','Role Name')</v>
      </c>
    </row>
    <row r="222" spans="1:6" x14ac:dyDescent="0.25">
      <c r="A222">
        <v>1222</v>
      </c>
      <c r="B222" t="s">
        <v>0</v>
      </c>
      <c r="C222" t="str">
        <f t="shared" si="9"/>
        <v>'1222'</v>
      </c>
      <c r="D222" t="str">
        <f>$N$1 &amp; "PermissionRecord-Label" &amp; $N$1</f>
        <v>'PermissionRecord-Label'</v>
      </c>
      <c r="E222" t="str">
        <f>$N$1 &amp; "Permission Record" &amp; $N$1</f>
        <v>'Permission Record'</v>
      </c>
      <c r="F222" t="str">
        <f t="shared" si="8"/>
        <v>insert into sysLocalizationText Values(1222,      'en-us','1222','PermissionRecord-Label','Permission Record')</v>
      </c>
    </row>
    <row r="223" spans="1:6" x14ac:dyDescent="0.25">
      <c r="A223">
        <v>1223</v>
      </c>
      <c r="B223" t="s">
        <v>0</v>
      </c>
      <c r="C223" t="str">
        <f t="shared" si="9"/>
        <v>'1223'</v>
      </c>
      <c r="D223" t="str">
        <f>$N$1 &amp; "PermissionType-Label" &amp; $N$1</f>
        <v>'PermissionType-Label'</v>
      </c>
      <c r="E223" t="str">
        <f>$N$1 &amp; "Permission Type" &amp; $N$1</f>
        <v>'Permission Type'</v>
      </c>
      <c r="F223" t="str">
        <f t="shared" si="8"/>
        <v>insert into sysLocalizationText Values(1223,      'en-us','1223','PermissionType-Label','Permission Type')</v>
      </c>
    </row>
    <row r="224" spans="1:6" x14ac:dyDescent="0.25">
      <c r="A224">
        <v>1224</v>
      </c>
      <c r="B224" t="s">
        <v>0</v>
      </c>
      <c r="C224" t="str">
        <f t="shared" si="9"/>
        <v>'1224'</v>
      </c>
      <c r="D224" t="str">
        <f>$N$1 &amp; "ReadStatus-Label" &amp; $N$1</f>
        <v>'ReadStatus-Label'</v>
      </c>
      <c r="E224" t="str">
        <f>$N$1 &amp; "Read Status" &amp; $N$1</f>
        <v>'Read Status'</v>
      </c>
      <c r="F224" t="str">
        <f t="shared" si="8"/>
        <v>insert into sysLocalizationText Values(1224,      'en-us','1224','ReadStatus-Label','Read Status')</v>
      </c>
    </row>
    <row r="225" spans="1:6" x14ac:dyDescent="0.25">
      <c r="A225">
        <v>1225</v>
      </c>
      <c r="B225" t="s">
        <v>0</v>
      </c>
      <c r="C225" t="str">
        <f t="shared" si="9"/>
        <v>'1225'</v>
      </c>
      <c r="D225" t="str">
        <f>$N$1 &amp; "SaveStatus-Label" &amp; $N$1</f>
        <v>'SaveStatus-Label'</v>
      </c>
      <c r="E225" t="str">
        <f>$N$1 &amp; "Save Status" &amp; $N$1</f>
        <v>'Save Status'</v>
      </c>
      <c r="F225" t="str">
        <f t="shared" si="8"/>
        <v>insert into sysLocalizationText Values(1225,      'en-us','1225','SaveStatus-Label','Save Status')</v>
      </c>
    </row>
    <row r="226" spans="1:6" x14ac:dyDescent="0.25">
      <c r="A226">
        <v>1226</v>
      </c>
      <c r="B226" t="s">
        <v>0</v>
      </c>
      <c r="C226" t="str">
        <f t="shared" si="9"/>
        <v>'1226'</v>
      </c>
      <c r="D226" t="str">
        <f>$N$1 &amp; "DeleteStatus-Label" &amp; $N$1</f>
        <v>'DeleteStatus-Label'</v>
      </c>
      <c r="E226" t="str">
        <f>$N$1 &amp; "Delete Status" &amp; $N$1</f>
        <v>'Delete Status'</v>
      </c>
      <c r="F226" t="str">
        <f t="shared" si="8"/>
        <v>insert into sysLocalizationText Values(1226,      'en-us','1226','DeleteStatus-Label','Delete Status')</v>
      </c>
    </row>
    <row r="227" spans="1:6" x14ac:dyDescent="0.25">
      <c r="A227">
        <v>1227</v>
      </c>
      <c r="B227" t="s">
        <v>0</v>
      </c>
      <c r="C227" t="str">
        <f t="shared" si="9"/>
        <v>'1227'</v>
      </c>
      <c r="D227" t="str">
        <f>$N$1 &amp; "SavePermissionButton-Label" &amp; $N$1</f>
        <v>'SavePermissionButton-Label'</v>
      </c>
      <c r="E227" t="str">
        <f>$N$1 &amp; "Save Permission" &amp; $N$1</f>
        <v>'Save Permission'</v>
      </c>
      <c r="F227" t="str">
        <f t="shared" si="8"/>
        <v>insert into sysLocalizationText Values(1227,      'en-us','1227','SavePermissionButton-Label','Save Permission')</v>
      </c>
    </row>
    <row r="228" spans="1:6" x14ac:dyDescent="0.25">
      <c r="A228">
        <v>1228</v>
      </c>
      <c r="B228" t="s">
        <v>0</v>
      </c>
      <c r="C228" t="str">
        <f t="shared" si="9"/>
        <v>'1228'</v>
      </c>
      <c r="D228" t="str">
        <f>$N$1 &amp; "SavePermissionButton-Description" &amp; $N$1</f>
        <v>'SavePermissionButton-Description'</v>
      </c>
      <c r="E228" t="str">
        <f>$N$1 &amp; "Click here to save Permission" &amp; $N$1</f>
        <v>'Click here to save Permission'</v>
      </c>
      <c r="F228" t="str">
        <f t="shared" si="8"/>
        <v>insert into sysLocalizationText Values(1228,      'en-us','1228','SavePermissionButton-Description','Click here to save Permission')</v>
      </c>
    </row>
    <row r="229" spans="1:6" x14ac:dyDescent="0.25">
      <c r="A229">
        <v>1229</v>
      </c>
      <c r="B229" t="s">
        <v>0</v>
      </c>
      <c r="C229" t="str">
        <f t="shared" si="9"/>
        <v>'1229'</v>
      </c>
      <c r="D229" t="str">
        <f>$N$1 &amp; "Role-PageTitle" &amp; $N$1</f>
        <v>'Role-PageTitle'</v>
      </c>
      <c r="E229" t="str">
        <f>$N$1 &amp; "Role" &amp; $N$1</f>
        <v>'Role'</v>
      </c>
      <c r="F229" t="str">
        <f t="shared" si="8"/>
        <v>insert into sysLocalizationText Values(1229,      'en-us','1229','Role-PageTitle','Role')</v>
      </c>
    </row>
    <row r="230" spans="1:6" x14ac:dyDescent="0.25">
      <c r="A230">
        <v>1230</v>
      </c>
      <c r="B230" t="s">
        <v>0</v>
      </c>
      <c r="C230" t="str">
        <f t="shared" si="9"/>
        <v>'1230'</v>
      </c>
      <c r="D230" t="str">
        <f>$N$1 &amp; "SearchByRoleName-Label" &amp; $N$1</f>
        <v>'SearchByRoleName-Label'</v>
      </c>
      <c r="E230" t="str">
        <f>$N$1 &amp; "By Role Name" &amp; $N$1</f>
        <v>'By Role Name'</v>
      </c>
      <c r="F230" t="str">
        <f t="shared" si="8"/>
        <v>insert into sysLocalizationText Values(1230,      'en-us','1230','SearchByRoleName-Label','By Role Name')</v>
      </c>
    </row>
    <row r="231" spans="1:6" x14ac:dyDescent="0.25">
      <c r="A231">
        <v>1231</v>
      </c>
      <c r="B231" t="s">
        <v>0</v>
      </c>
      <c r="C231" t="str">
        <f t="shared" si="9"/>
        <v>'1231'</v>
      </c>
      <c r="D231" t="str">
        <f>$N$1 &amp; "SearchByRoleName-Description" &amp; $N$1</f>
        <v>'SearchByRoleName-Description'</v>
      </c>
      <c r="E231" t="str">
        <f>$N$1 &amp; "Search by Role Name" &amp; $N$1</f>
        <v>'Search by Role Name'</v>
      </c>
      <c r="F231" t="str">
        <f t="shared" si="8"/>
        <v>insert into sysLocalizationText Values(1231,      'en-us','1231','SearchByRoleName-Description','Search by Role Name')</v>
      </c>
    </row>
    <row r="232" spans="1:6" x14ac:dyDescent="0.25">
      <c r="A232">
        <v>1232</v>
      </c>
      <c r="B232" t="s">
        <v>0</v>
      </c>
      <c r="C232" t="str">
        <f t="shared" si="9"/>
        <v>'1232'</v>
      </c>
      <c r="D232" t="str">
        <f>$N$1 &amp; "NewRole-Label" &amp; $N$1</f>
        <v>'NewRole-Label'</v>
      </c>
      <c r="E232" t="str">
        <f>$N$1 &amp; "New Role" &amp; $N$1</f>
        <v>'New Role'</v>
      </c>
      <c r="F232" t="str">
        <f t="shared" si="8"/>
        <v>insert into sysLocalizationText Values(1232,      'en-us','1232','NewRole-Label','New Role')</v>
      </c>
    </row>
    <row r="233" spans="1:6" x14ac:dyDescent="0.25">
      <c r="A233">
        <v>1233</v>
      </c>
      <c r="B233" t="s">
        <v>0</v>
      </c>
      <c r="C233" t="str">
        <f t="shared" si="9"/>
        <v>'1233'</v>
      </c>
      <c r="D233" t="str">
        <f>$N$1 &amp; "NewRole-Description" &amp; $N$1</f>
        <v>'NewRole-Description'</v>
      </c>
      <c r="E233" t="str">
        <f>$N$1 &amp; "Click here to create new Role" &amp; $N$1</f>
        <v>'Click here to create new Role'</v>
      </c>
      <c r="F233" t="str">
        <f t="shared" ref="F233:F277" si="10">"insert into sysLocalizationText Values(" &amp;A233 &amp; "," &amp; B233 &amp; "," &amp;C233 &amp; "," &amp; D233 &amp; "," &amp; E233 &amp; ")"</f>
        <v>insert into sysLocalizationText Values(1233,      'en-us','1233','NewRole-Description','Click here to create new Role')</v>
      </c>
    </row>
    <row r="234" spans="1:6" x14ac:dyDescent="0.25">
      <c r="A234">
        <v>1234</v>
      </c>
      <c r="B234" t="s">
        <v>0</v>
      </c>
      <c r="C234" t="str">
        <f t="shared" ref="C234:C255" si="11">"'" &amp; A234 &amp; "'"</f>
        <v>'1234'</v>
      </c>
      <c r="D234" t="str">
        <f>$N$1 &amp; "RoleName-Label" &amp; $N$1</f>
        <v>'RoleName-Label'</v>
      </c>
      <c r="E234" t="str">
        <f>$N$1 &amp; "Role Name" &amp; $N$1</f>
        <v>'Role Name'</v>
      </c>
      <c r="F234" t="str">
        <f t="shared" si="10"/>
        <v>insert into sysLocalizationText Values(1234,      'en-us','1234','RoleName-Label','Role Name')</v>
      </c>
    </row>
    <row r="235" spans="1:6" x14ac:dyDescent="0.25">
      <c r="A235">
        <v>1235</v>
      </c>
      <c r="B235" t="s">
        <v>0</v>
      </c>
      <c r="C235" t="str">
        <f t="shared" si="11"/>
        <v>'1235'</v>
      </c>
      <c r="D235" t="str">
        <f>$N$1 &amp; "RoleRecord-Label" &amp; $N$1</f>
        <v>'RoleRecord-Label'</v>
      </c>
      <c r="E235" t="str">
        <f>$N$1 &amp; "Role Record" &amp; $N$1</f>
        <v>'Role Record'</v>
      </c>
      <c r="F235" t="str">
        <f t="shared" si="10"/>
        <v>insert into sysLocalizationText Values(1235,      'en-us','1235','RoleRecord-Label','Role Record')</v>
      </c>
    </row>
    <row r="236" spans="1:6" x14ac:dyDescent="0.25">
      <c r="A236">
        <v>1236</v>
      </c>
      <c r="B236" t="s">
        <v>0</v>
      </c>
      <c r="C236" t="str">
        <f t="shared" si="11"/>
        <v>'1236'</v>
      </c>
      <c r="D236" t="str">
        <f>$N$1 &amp; "SaveRoleButton-Label" &amp; $N$1</f>
        <v>'SaveRoleButton-Label'</v>
      </c>
      <c r="E236" t="str">
        <f>$N$1 &amp; "Save Role" &amp; $N$1</f>
        <v>'Save Role'</v>
      </c>
      <c r="F236" t="str">
        <f t="shared" si="10"/>
        <v>insert into sysLocalizationText Values(1236,      'en-us','1236','SaveRoleButton-Label','Save Role')</v>
      </c>
    </row>
    <row r="237" spans="1:6" x14ac:dyDescent="0.25">
      <c r="A237">
        <v>1237</v>
      </c>
      <c r="B237" t="s">
        <v>0</v>
      </c>
      <c r="C237" t="str">
        <f t="shared" si="11"/>
        <v>'1237'</v>
      </c>
      <c r="D237" t="str">
        <f>$N$1 &amp; "SaveRoleButton-Description" &amp; $N$1</f>
        <v>'SaveRoleButton-Description'</v>
      </c>
      <c r="E237" t="str">
        <f>$N$1 &amp; "Click here to save Role" &amp; $N$1</f>
        <v>'Click here to save Role'</v>
      </c>
      <c r="F237" t="str">
        <f t="shared" si="10"/>
        <v>insert into sysLocalizationText Values(1237,      'en-us','1237','SaveRoleButton-Description','Click here to save Role')</v>
      </c>
    </row>
    <row r="238" spans="1:6" x14ac:dyDescent="0.25">
      <c r="A238">
        <v>1238</v>
      </c>
      <c r="B238" t="s">
        <v>0</v>
      </c>
      <c r="C238" t="str">
        <f t="shared" si="11"/>
        <v>'1238'</v>
      </c>
      <c r="D238" t="str">
        <f>$N$1 &amp; "SessionLog-PageTitle" &amp; $N$1</f>
        <v>'SessionLog-PageTitle'</v>
      </c>
      <c r="E238" t="str">
        <f>$N$1 &amp; "Session Log" &amp; $N$1</f>
        <v>'Session Log'</v>
      </c>
      <c r="F238" t="str">
        <f t="shared" si="10"/>
        <v>insert into sysLocalizationText Values(1238,      'en-us','1238','SessionLog-PageTitle','Session Log')</v>
      </c>
    </row>
    <row r="239" spans="1:6" x14ac:dyDescent="0.25">
      <c r="A239">
        <v>1239</v>
      </c>
      <c r="B239" t="s">
        <v>0</v>
      </c>
      <c r="C239" t="str">
        <f t="shared" si="11"/>
        <v>'1239'</v>
      </c>
      <c r="D239" t="str">
        <f>$N$1 &amp; "SearchByEmail-Description" &amp; $N$1</f>
        <v>'SearchByEmail-Description'</v>
      </c>
      <c r="E239" t="str">
        <f>$N$1 &amp; "Search by E-mail" &amp; $N$1</f>
        <v>'Search by E-mail'</v>
      </c>
      <c r="F239" t="str">
        <f t="shared" si="10"/>
        <v>insert into sysLocalizationText Values(1239,      'en-us','1239','SearchByEmail-Description','Search by E-mail')</v>
      </c>
    </row>
    <row r="240" spans="1:6" x14ac:dyDescent="0.25">
      <c r="A240">
        <v>1240</v>
      </c>
      <c r="B240" t="s">
        <v>0</v>
      </c>
      <c r="C240" t="str">
        <f t="shared" si="11"/>
        <v>'1240'</v>
      </c>
      <c r="D240" t="str">
        <f>$N$1 &amp; "SearchByDateInterval-Label" &amp; $N$1</f>
        <v>'SearchByDateInterval-Label'</v>
      </c>
      <c r="E240" t="str">
        <f>$N$1 &amp; "By Date Range" &amp; $N$1</f>
        <v>'By Date Range'</v>
      </c>
      <c r="F240" t="str">
        <f t="shared" si="10"/>
        <v>insert into sysLocalizationText Values(1240,      'en-us','1240','SearchByDateInterval-Label','By Date Range')</v>
      </c>
    </row>
    <row r="241" spans="1:6" x14ac:dyDescent="0.25">
      <c r="A241">
        <v>1241</v>
      </c>
      <c r="B241" t="s">
        <v>0</v>
      </c>
      <c r="C241" t="str">
        <f t="shared" si="11"/>
        <v>'1241'</v>
      </c>
      <c r="D241" t="str">
        <f>$N$1 &amp; "SearchByInicialDate-Label" &amp; $N$1</f>
        <v>'SearchByInicialDate-Label'</v>
      </c>
      <c r="E241" t="str">
        <f>$N$1 &amp; "Start Date" &amp; $N$1</f>
        <v>'Start Date'</v>
      </c>
      <c r="F241" t="str">
        <f t="shared" si="10"/>
        <v>insert into sysLocalizationText Values(1241,      'en-us','1241','SearchByInicialDate-Label','Start Date')</v>
      </c>
    </row>
    <row r="242" spans="1:6" x14ac:dyDescent="0.25">
      <c r="A242">
        <v>1242</v>
      </c>
      <c r="B242" t="s">
        <v>0</v>
      </c>
      <c r="C242" t="str">
        <f t="shared" si="11"/>
        <v>'1242'</v>
      </c>
      <c r="D242" t="str">
        <f>$N$1 &amp; "SearchByFinalDate-Label" &amp; $N$1</f>
        <v>'SearchByFinalDate-Label'</v>
      </c>
      <c r="E242" t="str">
        <f>$N$1 &amp; "End Date" &amp; $N$1</f>
        <v>'End Date'</v>
      </c>
      <c r="F242" t="str">
        <f t="shared" si="10"/>
        <v>insert into sysLocalizationText Values(1242,      'en-us','1242','SearchByFinalDate-Label','End Date')</v>
      </c>
    </row>
    <row r="243" spans="1:6" x14ac:dyDescent="0.25">
      <c r="A243">
        <v>1243</v>
      </c>
      <c r="B243" t="s">
        <v>0</v>
      </c>
      <c r="C243" t="str">
        <f t="shared" si="11"/>
        <v>'1243'</v>
      </c>
      <c r="D243" t="str">
        <f>$N$1 &amp; "AccessDate-Label" &amp; $N$1</f>
        <v>'AccessDate-Label'</v>
      </c>
      <c r="E243" t="str">
        <f>$N$1 &amp; "Access Date" &amp; $N$1</f>
        <v>'Access Date'</v>
      </c>
      <c r="F243" t="str">
        <f t="shared" si="10"/>
        <v>insert into sysLocalizationText Values(1243,      'en-us','1243','AccessDate-Label','Access Date')</v>
      </c>
    </row>
    <row r="244" spans="1:6" x14ac:dyDescent="0.25">
      <c r="A244">
        <v>1244</v>
      </c>
      <c r="B244" t="s">
        <v>0</v>
      </c>
      <c r="C244" t="str">
        <f t="shared" si="11"/>
        <v>'1244'</v>
      </c>
      <c r="D244" t="str">
        <f>$N$1 &amp; "IP-Label" &amp; $N$1</f>
        <v>'IP-Label'</v>
      </c>
      <c r="E244" t="str">
        <f t="shared" ref="E244" si="12">$N$1 &amp; "IP" &amp; $N$1</f>
        <v>'IP'</v>
      </c>
      <c r="F244" t="str">
        <f t="shared" si="10"/>
        <v>insert into sysLocalizationText Values(1244,      'en-us','1244','IP-Label','IP')</v>
      </c>
    </row>
    <row r="245" spans="1:6" x14ac:dyDescent="0.25">
      <c r="A245">
        <v>1245</v>
      </c>
      <c r="B245" t="s">
        <v>0</v>
      </c>
      <c r="C245" t="str">
        <f t="shared" si="11"/>
        <v>'1245'</v>
      </c>
      <c r="D245" t="str">
        <f>$N$1 &amp; "SuperAdmin-MenuText" &amp; $N$1</f>
        <v>'SuperAdmin-MenuText'</v>
      </c>
      <c r="E245" t="str">
        <f>$N$1 &amp; "Super Admin" &amp; $N$1</f>
        <v>'Super Admin'</v>
      </c>
      <c r="F245" t="str">
        <f t="shared" si="10"/>
        <v>insert into sysLocalizationText Values(1245,      'en-us','1245','SuperAdmin-MenuText','Super Admin')</v>
      </c>
    </row>
    <row r="246" spans="1:6" x14ac:dyDescent="0.25">
      <c r="A246">
        <v>1246</v>
      </c>
      <c r="B246" t="s">
        <v>0</v>
      </c>
      <c r="C246" t="str">
        <f t="shared" si="11"/>
        <v>'1246'</v>
      </c>
      <c r="D246" t="str">
        <f>$N$1 &amp; "BasicsData-MenuText" &amp; $N$1</f>
        <v>'BasicsData-MenuText'</v>
      </c>
      <c r="E246" t="str">
        <f>$N$1 &amp; "Management" &amp; $N$1</f>
        <v>'Management'</v>
      </c>
      <c r="F246" t="str">
        <f t="shared" si="10"/>
        <v>insert into sysLocalizationText Values(1246,      'en-us','1246','BasicsData-MenuText','Management')</v>
      </c>
    </row>
    <row r="247" spans="1:6" x14ac:dyDescent="0.25">
      <c r="A247">
        <v>1247</v>
      </c>
      <c r="B247" t="s">
        <v>0</v>
      </c>
      <c r="C247" t="str">
        <f t="shared" si="11"/>
        <v>'1247'</v>
      </c>
      <c r="D247" t="str">
        <f>$N$1 &amp; "Monitoring-MenuText" &amp; $N$1</f>
        <v>'Monitoring-MenuText'</v>
      </c>
      <c r="E247" t="str">
        <f>$N$1 &amp; "Monitoring" &amp; $N$1</f>
        <v>'Monitoring'</v>
      </c>
      <c r="F247" t="str">
        <f t="shared" si="10"/>
        <v>insert into sysLocalizationText Values(1247,      'en-us','1247','Monitoring-MenuText','Monitoring')</v>
      </c>
    </row>
    <row r="248" spans="1:6" x14ac:dyDescent="0.25">
      <c r="A248">
        <v>1248</v>
      </c>
      <c r="B248" t="s">
        <v>0</v>
      </c>
      <c r="C248" t="str">
        <f t="shared" si="11"/>
        <v>'1248'</v>
      </c>
      <c r="D248" t="str">
        <f>$N$1 &amp; "Instance-MenuText" &amp; $N$1</f>
        <v>'Instance-MenuText'</v>
      </c>
      <c r="E248" t="str">
        <f>$N$1 &amp; "Instances" &amp; $N$1</f>
        <v>'Instances'</v>
      </c>
      <c r="F248" t="str">
        <f t="shared" si="10"/>
        <v>insert into sysLocalizationText Values(1248,      'en-us','1248','Instance-MenuText','Instances')</v>
      </c>
    </row>
    <row r="249" spans="1:6" x14ac:dyDescent="0.25">
      <c r="A249">
        <v>1249</v>
      </c>
      <c r="B249" t="s">
        <v>0</v>
      </c>
      <c r="C249" t="str">
        <f t="shared" si="11"/>
        <v>'1249'</v>
      </c>
      <c r="D249" t="str">
        <f>$N$1 &amp; "Role-MenuText" &amp; $N$1</f>
        <v>'Role-MenuText'</v>
      </c>
      <c r="E249" t="str">
        <f>$N$1 &amp; "Roles" &amp; $N$1</f>
        <v>'Roles'</v>
      </c>
      <c r="F249" t="str">
        <f t="shared" si="10"/>
        <v>insert into sysLocalizationText Values(1249,      'en-us','1249','Role-MenuText','Roles')</v>
      </c>
    </row>
    <row r="250" spans="1:6" x14ac:dyDescent="0.25">
      <c r="A250">
        <v>1250</v>
      </c>
      <c r="B250" t="s">
        <v>0</v>
      </c>
      <c r="C250" t="str">
        <f t="shared" si="11"/>
        <v>'1250'</v>
      </c>
      <c r="D250" t="str">
        <f>$N$1 &amp; "Users-MenuText" &amp; $N$1</f>
        <v>'Users-MenuText'</v>
      </c>
      <c r="E250" t="str">
        <f>$N$1 &amp; "Users" &amp; $N$1</f>
        <v>'Users'</v>
      </c>
      <c r="F250" t="str">
        <f t="shared" si="10"/>
        <v>insert into sysLocalizationText Values(1250,      'en-us','1250','Users-MenuText','Users')</v>
      </c>
    </row>
    <row r="251" spans="1:6" x14ac:dyDescent="0.25">
      <c r="A251">
        <v>1251</v>
      </c>
      <c r="B251" t="s">
        <v>0</v>
      </c>
      <c r="C251" t="str">
        <f t="shared" si="11"/>
        <v>'1251'</v>
      </c>
      <c r="D251" t="str">
        <f>$N$1 &amp; "ObjectPermission-MenuText" &amp; $N$1</f>
        <v>'ObjectPermission-MenuText'</v>
      </c>
      <c r="E251" t="str">
        <f>$N$1 &amp; "Objects Permission" &amp; $N$1</f>
        <v>'Objects Permission'</v>
      </c>
      <c r="F251" t="str">
        <f t="shared" si="10"/>
        <v>insert into sysLocalizationText Values(1251,      'en-us','1251','ObjectPermission-MenuText','Objects Permission')</v>
      </c>
    </row>
    <row r="252" spans="1:6" x14ac:dyDescent="0.25">
      <c r="A252">
        <v>1252</v>
      </c>
      <c r="B252" t="s">
        <v>0</v>
      </c>
      <c r="C252" t="str">
        <f t="shared" si="11"/>
        <v>'1252'</v>
      </c>
      <c r="D252" t="str">
        <f>$N$1 &amp; "Permissions-MenuText" &amp; $N$1</f>
        <v>'Permissions-MenuText'</v>
      </c>
      <c r="E252" t="str">
        <f>$N$1 &amp; "Permissions" &amp; $N$1</f>
        <v>'Permissions'</v>
      </c>
      <c r="F252" t="str">
        <f t="shared" si="10"/>
        <v>insert into sysLocalizationText Values(1252,      'en-us','1252','Permissions-MenuText','Permissions')</v>
      </c>
    </row>
    <row r="253" spans="1:6" x14ac:dyDescent="0.25">
      <c r="A253">
        <v>1253</v>
      </c>
      <c r="B253" t="s">
        <v>0</v>
      </c>
      <c r="C253" t="str">
        <f t="shared" si="11"/>
        <v>'1253'</v>
      </c>
      <c r="D253" t="str">
        <f>$N$1 &amp; "Localization-MenuText" &amp; $N$1</f>
        <v>'Localization-MenuText'</v>
      </c>
      <c r="E253" t="str">
        <f>$N$1 &amp; "Localization Texts" &amp; $N$1</f>
        <v>'Localization Texts'</v>
      </c>
      <c r="F253" t="str">
        <f t="shared" si="10"/>
        <v>insert into sysLocalizationText Values(1253,      'en-us','1253','Localization-MenuText','Localization Texts')</v>
      </c>
    </row>
    <row r="254" spans="1:6" x14ac:dyDescent="0.25">
      <c r="A254">
        <v>1256</v>
      </c>
      <c r="B254" t="s">
        <v>0</v>
      </c>
      <c r="C254" t="str">
        <f t="shared" si="11"/>
        <v>'1256'</v>
      </c>
      <c r="D254" t="str">
        <f>$N$1 &amp; "DataLog-MenuText" &amp; $N$1</f>
        <v>'DataLog-MenuText'</v>
      </c>
      <c r="E254" t="str">
        <f>$N$1 &amp; "Data Log" &amp; $N$1</f>
        <v>'Data Log'</v>
      </c>
      <c r="F254" t="str">
        <f t="shared" si="10"/>
        <v>insert into sysLocalizationText Values(1256,      'en-us','1256','DataLog-MenuText','Data Log')</v>
      </c>
    </row>
    <row r="255" spans="1:6" x14ac:dyDescent="0.25">
      <c r="A255">
        <v>1257</v>
      </c>
      <c r="B255" t="s">
        <v>0</v>
      </c>
      <c r="C255" t="str">
        <f t="shared" si="11"/>
        <v>'1257'</v>
      </c>
      <c r="D255" t="str">
        <f>$N$1 &amp; "SessionLog-MenuText" &amp; $N$1</f>
        <v>'SessionLog-MenuText'</v>
      </c>
      <c r="E255" t="str">
        <f>$N$1 &amp; "Session Log" &amp; $N$1</f>
        <v>'Session Log'</v>
      </c>
      <c r="F255" t="str">
        <f t="shared" si="10"/>
        <v>insert into sysLocalizationText Values(1257,      'en-us','1257','SessionLog-MenuText','Session Log')</v>
      </c>
    </row>
    <row r="256" spans="1:6" x14ac:dyDescent="0.25">
      <c r="A256">
        <v>1258</v>
      </c>
      <c r="B256" t="s">
        <v>0</v>
      </c>
      <c r="C256" t="str">
        <f>"'" &amp; A256 &amp; "'"</f>
        <v>'1258'</v>
      </c>
      <c r="D256" t="str">
        <f>$N$1 &amp; "SearchByGroupParameterName-Label" &amp; $N$1</f>
        <v>'SearchByGroupParameterName-Label'</v>
      </c>
      <c r="E256" t="str">
        <f>$N$1 &amp; "Group Parameter Name" &amp; $N$1</f>
        <v>'Group Parameter Name'</v>
      </c>
      <c r="F256" t="str">
        <f t="shared" si="10"/>
        <v>insert into sysLocalizationText Values(1258,      'en-us','1258','SearchByGroupParameterName-Label','Group Parameter Name')</v>
      </c>
    </row>
    <row r="257" spans="1:6" x14ac:dyDescent="0.25">
      <c r="A257">
        <v>1259</v>
      </c>
      <c r="B257" t="s">
        <v>0</v>
      </c>
      <c r="C257" t="str">
        <f t="shared" ref="C257:C263" si="13">"'" &amp; A257 &amp; "'"</f>
        <v>'1259'</v>
      </c>
      <c r="D257" t="str">
        <f>$N$1 &amp; "SearchByGroupParameterName-Description" &amp; $N$1</f>
        <v>'SearchByGroupParameterName-Description'</v>
      </c>
      <c r="E257" t="str">
        <f>$N$1 &amp; "Search by Group Parameter Name" &amp; $N$1</f>
        <v>'Search by Group Parameter Name'</v>
      </c>
      <c r="F257" t="str">
        <f t="shared" si="10"/>
        <v>insert into sysLocalizationText Values(1259,      'en-us','1259','SearchByGroupParameterName-Description','Search by Group Parameter Name')</v>
      </c>
    </row>
    <row r="258" spans="1:6" x14ac:dyDescent="0.25">
      <c r="A258">
        <v>1260</v>
      </c>
      <c r="B258" t="s">
        <v>0</v>
      </c>
      <c r="C258" t="str">
        <f t="shared" si="13"/>
        <v>'1260'</v>
      </c>
      <c r="D258" t="str">
        <f>$N$1 &amp; "NewGroupParameter-Label" &amp; $N$1</f>
        <v>'NewGroupParameter-Label'</v>
      </c>
      <c r="E258" t="str">
        <f>$N$1 &amp; "New Group Parameter" &amp; $N$1</f>
        <v>'New Group Parameter'</v>
      </c>
      <c r="F258" t="str">
        <f t="shared" si="10"/>
        <v>insert into sysLocalizationText Values(1260,      'en-us','1260','NewGroupParameter-Label','New Group Parameter')</v>
      </c>
    </row>
    <row r="259" spans="1:6" x14ac:dyDescent="0.25">
      <c r="A259">
        <v>1261</v>
      </c>
      <c r="B259" t="s">
        <v>0</v>
      </c>
      <c r="C259" t="str">
        <f t="shared" si="13"/>
        <v>'1261'</v>
      </c>
      <c r="D259" t="str">
        <f>$N$1 &amp; "NewGroupParameter-Description" &amp; $N$1</f>
        <v>'NewGroupParameter-Description'</v>
      </c>
      <c r="E259" t="str">
        <f>$N$1 &amp; "Click here to create new Group Parameter " &amp; $N$1</f>
        <v>'Click here to create new Group Parameter '</v>
      </c>
      <c r="F259" t="str">
        <f t="shared" si="10"/>
        <v>insert into sysLocalizationText Values(1261,      'en-us','1261','NewGroupParameter-Description','Click here to create new Group Parameter ')</v>
      </c>
    </row>
    <row r="260" spans="1:6" x14ac:dyDescent="0.25">
      <c r="A260">
        <v>1262</v>
      </c>
      <c r="B260" t="s">
        <v>0</v>
      </c>
      <c r="C260" t="str">
        <f t="shared" si="13"/>
        <v>'1262'</v>
      </c>
      <c r="D260" t="str">
        <f>$N$1 &amp; "GroupParameterRecord-Label" &amp; $N$1</f>
        <v>'GroupParameterRecord-Label'</v>
      </c>
      <c r="E260" t="str">
        <f>$N$1 &amp; "Group Parameter Record" &amp; $N$1</f>
        <v>'Group Parameter Record'</v>
      </c>
      <c r="F260" t="str">
        <f t="shared" si="10"/>
        <v>insert into sysLocalizationText Values(1262,      'en-us','1262','GroupParameterRecord-Label','Group Parameter Record')</v>
      </c>
    </row>
    <row r="261" spans="1:6" x14ac:dyDescent="0.25">
      <c r="A261">
        <v>1263</v>
      </c>
      <c r="B261" t="s">
        <v>0</v>
      </c>
      <c r="C261" t="str">
        <f t="shared" si="13"/>
        <v>'1263'</v>
      </c>
      <c r="D261" t="str">
        <f>$N$1 &amp; "GroupParameterName-Label" &amp; $N$1</f>
        <v>'GroupParameterName-Label'</v>
      </c>
      <c r="E261" t="str">
        <f>$N$1 &amp; "Group Parameter Name " &amp; $N$1</f>
        <v>'Group Parameter Name '</v>
      </c>
      <c r="F261" t="str">
        <f t="shared" si="10"/>
        <v>insert into sysLocalizationText Values(1263,      'en-us','1263','GroupParameterName-Label','Group Parameter Name ')</v>
      </c>
    </row>
    <row r="262" spans="1:6" x14ac:dyDescent="0.25">
      <c r="A262">
        <v>1264</v>
      </c>
      <c r="B262" t="s">
        <v>0</v>
      </c>
      <c r="C262" t="str">
        <f t="shared" si="13"/>
        <v>'1264'</v>
      </c>
      <c r="D262" t="str">
        <f>$N$1 &amp; "SaveGroupParameterButton-Label" &amp; $N$1</f>
        <v>'SaveGroupParameterButton-Label'</v>
      </c>
      <c r="E262" t="str">
        <f>$N$1 &amp; "Save Group Parameter" &amp; $N$1</f>
        <v>'Save Group Parameter'</v>
      </c>
      <c r="F262" t="str">
        <f t="shared" si="10"/>
        <v>insert into sysLocalizationText Values(1264,      'en-us','1264','SaveGroupParameterButton-Label','Save Group Parameter')</v>
      </c>
    </row>
    <row r="263" spans="1:6" x14ac:dyDescent="0.25">
      <c r="A263">
        <v>1265</v>
      </c>
      <c r="B263" t="s">
        <v>0</v>
      </c>
      <c r="C263" t="str">
        <f t="shared" si="13"/>
        <v>'1265'</v>
      </c>
      <c r="D263" t="str">
        <f>$N$1 &amp; "SaveGroupParameterButton-Description" &amp; $N$1</f>
        <v>'SaveGroupParameterButton-Description'</v>
      </c>
      <c r="E263" t="str">
        <f>$N$1 &amp; "Click here to save Group Parameter" &amp; $N$1</f>
        <v>'Click here to save Group Parameter'</v>
      </c>
      <c r="F263" t="str">
        <f t="shared" si="10"/>
        <v>insert into sysLocalizationText Values(1265,      'en-us','1265','SaveGroupParameterButton-Description','Click here to save Group Parameter')</v>
      </c>
    </row>
    <row r="264" spans="1:6" x14ac:dyDescent="0.25">
      <c r="A264">
        <v>1266</v>
      </c>
      <c r="B264" t="s">
        <v>0</v>
      </c>
      <c r="C264" t="str">
        <f t="shared" ref="C264:C268" si="14">"'" &amp; A264 &amp; "'"</f>
        <v>'1266'</v>
      </c>
      <c r="D264" t="str">
        <f>$N$1 &amp; "GroupParameter-PageTitle" &amp; $N$1</f>
        <v>'GroupParameter-PageTitle'</v>
      </c>
      <c r="E264" t="str">
        <f>$N$1 &amp; "Group Parameters" &amp; $N$1</f>
        <v>'Group Parameters'</v>
      </c>
      <c r="F264" t="str">
        <f t="shared" si="10"/>
        <v>insert into sysLocalizationText Values(1266,      'en-us','1266','GroupParameter-PageTitle','Group Parameters')</v>
      </c>
    </row>
    <row r="265" spans="1:6" x14ac:dyDescent="0.25">
      <c r="A265">
        <v>1267</v>
      </c>
      <c r="B265" t="s">
        <v>0</v>
      </c>
      <c r="C265" t="str">
        <f t="shared" si="14"/>
        <v>'1267'</v>
      </c>
      <c r="D265" t="str">
        <f>$N$1 &amp; "SearchByParameterName-Label" &amp; $N$1</f>
        <v>'SearchByParameterName-Label'</v>
      </c>
      <c r="E265" t="str">
        <f>$N$1 &amp; "Parameter Name" &amp; $N$1</f>
        <v>'Parameter Name'</v>
      </c>
      <c r="F265" t="str">
        <f t="shared" si="10"/>
        <v>insert into sysLocalizationText Values(1267,      'en-us','1267','SearchByParameterName-Label','Parameter Name')</v>
      </c>
    </row>
    <row r="266" spans="1:6" x14ac:dyDescent="0.25">
      <c r="A266">
        <v>1268</v>
      </c>
      <c r="B266" t="s">
        <v>0</v>
      </c>
      <c r="C266" t="str">
        <f t="shared" si="14"/>
        <v>'1268'</v>
      </c>
      <c r="D266" t="str">
        <f>$N$1 &amp; "SearchByParameterName-Description" &amp; $N$1</f>
        <v>'SearchByParameterName-Description'</v>
      </c>
      <c r="E266" t="str">
        <f>$N$1 &amp; "Search by Parameter Name" &amp; $N$1</f>
        <v>'Search by Parameter Name'</v>
      </c>
      <c r="F266" t="str">
        <f t="shared" si="10"/>
        <v>insert into sysLocalizationText Values(1268,      'en-us','1268','SearchByParameterName-Description','Search by Parameter Name')</v>
      </c>
    </row>
    <row r="267" spans="1:6" x14ac:dyDescent="0.25">
      <c r="A267">
        <v>1269</v>
      </c>
      <c r="B267" t="s">
        <v>0</v>
      </c>
      <c r="C267" t="str">
        <f t="shared" si="14"/>
        <v>'1269'</v>
      </c>
      <c r="D267" t="str">
        <f>$N$1 &amp; "NewParameter-Label" &amp; $N$1</f>
        <v>'NewParameter-Label'</v>
      </c>
      <c r="E267" t="str">
        <f>$N$1 &amp; "New Parameter" &amp; $N$1</f>
        <v>'New Parameter'</v>
      </c>
      <c r="F267" t="str">
        <f t="shared" si="10"/>
        <v>insert into sysLocalizationText Values(1269,      'en-us','1269','NewParameter-Label','New Parameter')</v>
      </c>
    </row>
    <row r="268" spans="1:6" x14ac:dyDescent="0.25">
      <c r="A268">
        <v>1270</v>
      </c>
      <c r="B268" t="s">
        <v>0</v>
      </c>
      <c r="C268" t="str">
        <f t="shared" si="14"/>
        <v>'1270'</v>
      </c>
      <c r="D268" t="str">
        <f>$N$1 &amp; "NewParameter-Description" &amp; $N$1</f>
        <v>'NewParameter-Description'</v>
      </c>
      <c r="E268" t="str">
        <f>$N$1 &amp; "Click here to create new Parameter " &amp; $N$1</f>
        <v>'Click here to create new Parameter '</v>
      </c>
      <c r="F268" t="str">
        <f t="shared" si="10"/>
        <v>insert into sysLocalizationText Values(1270,      'en-us','1270','NewParameter-Description','Click here to create new Parameter ')</v>
      </c>
    </row>
    <row r="269" spans="1:6" x14ac:dyDescent="0.25">
      <c r="A269">
        <v>1271</v>
      </c>
      <c r="B269" t="s">
        <v>0</v>
      </c>
      <c r="C269" t="str">
        <f t="shared" ref="C269:C277" si="15">"'" &amp; A269 &amp; "'"</f>
        <v>'1271'</v>
      </c>
      <c r="D269" t="str">
        <f>$N$1 &amp; "ParameterRecord-Label" &amp; $N$1</f>
        <v>'ParameterRecord-Label'</v>
      </c>
      <c r="E269" t="str">
        <f>$N$1 &amp; "Parameter Record" &amp; $N$1</f>
        <v>'Parameter Record'</v>
      </c>
      <c r="F269" t="str">
        <f t="shared" si="10"/>
        <v>insert into sysLocalizationText Values(1271,      'en-us','1271','ParameterRecord-Label','Parameter Record')</v>
      </c>
    </row>
    <row r="270" spans="1:6" x14ac:dyDescent="0.25">
      <c r="A270">
        <v>1272</v>
      </c>
      <c r="B270" t="s">
        <v>0</v>
      </c>
      <c r="C270" t="str">
        <f t="shared" si="15"/>
        <v>'1272'</v>
      </c>
      <c r="D270" t="str">
        <f>$N$1 &amp; "ParameterName-Label" &amp; $N$1</f>
        <v>'ParameterName-Label'</v>
      </c>
      <c r="E270" t="str">
        <f>$N$1 &amp; "Parameter Name " &amp; $N$1</f>
        <v>'Parameter Name '</v>
      </c>
      <c r="F270" t="str">
        <f t="shared" si="10"/>
        <v>insert into sysLocalizationText Values(1272,      'en-us','1272','ParameterName-Label','Parameter Name ')</v>
      </c>
    </row>
    <row r="271" spans="1:6" x14ac:dyDescent="0.25">
      <c r="A271">
        <v>1273</v>
      </c>
      <c r="B271" t="s">
        <v>0</v>
      </c>
      <c r="C271" t="str">
        <f t="shared" si="15"/>
        <v>'1273'</v>
      </c>
      <c r="D271" t="str">
        <f>$N$1 &amp; "SaveParameterButton-Label" &amp; $N$1</f>
        <v>'SaveParameterButton-Label'</v>
      </c>
      <c r="E271" t="str">
        <f>$N$1 &amp; "Save Parameter" &amp; $N$1</f>
        <v>'Save Parameter'</v>
      </c>
      <c r="F271" t="str">
        <f t="shared" si="10"/>
        <v>insert into sysLocalizationText Values(1273,      'en-us','1273','SaveParameterButton-Label','Save Parameter')</v>
      </c>
    </row>
    <row r="272" spans="1:6" x14ac:dyDescent="0.25">
      <c r="A272">
        <v>1274</v>
      </c>
      <c r="B272" t="s">
        <v>0</v>
      </c>
      <c r="C272" t="str">
        <f t="shared" si="15"/>
        <v>'1274'</v>
      </c>
      <c r="D272" t="str">
        <f>$N$1 &amp; "SaveParameterButton-Description" &amp; $N$1</f>
        <v>'SaveParameterButton-Description'</v>
      </c>
      <c r="E272" t="str">
        <f>$N$1 &amp; "Click here to save Parameter" &amp; $N$1</f>
        <v>'Click here to save Parameter'</v>
      </c>
      <c r="F272" t="str">
        <f t="shared" si="10"/>
        <v>insert into sysLocalizationText Values(1274,      'en-us','1274','SaveParameterButton-Description','Click here to save Parameter')</v>
      </c>
    </row>
    <row r="273" spans="1:6" x14ac:dyDescent="0.25">
      <c r="A273">
        <v>1275</v>
      </c>
      <c r="B273" t="s">
        <v>0</v>
      </c>
      <c r="C273" t="str">
        <f t="shared" si="15"/>
        <v>'1275'</v>
      </c>
      <c r="D273" t="str">
        <f>$N$1 &amp; "Parameter-PageTitle" &amp; $N$1</f>
        <v>'Parameter-PageTitle'</v>
      </c>
      <c r="E273" t="str">
        <f>$N$1 &amp; "Parameters" &amp; $N$1</f>
        <v>'Parameters'</v>
      </c>
      <c r="F273" t="str">
        <f t="shared" si="10"/>
        <v>insert into sysLocalizationText Values(1275,      'en-us','1275','Parameter-PageTitle','Parameters')</v>
      </c>
    </row>
    <row r="274" spans="1:6" x14ac:dyDescent="0.25">
      <c r="A274">
        <v>1276</v>
      </c>
    </row>
    <row r="275" spans="1:6" x14ac:dyDescent="0.25">
      <c r="A275">
        <v>1277</v>
      </c>
    </row>
    <row r="276" spans="1:6" x14ac:dyDescent="0.25">
      <c r="A276">
        <v>1278</v>
      </c>
      <c r="B276" t="s">
        <v>0</v>
      </c>
      <c r="C276" t="str">
        <f t="shared" ref="C276" si="16">"'" &amp; A276 &amp; "'"</f>
        <v>'1278'</v>
      </c>
      <c r="D276" t="str">
        <f>$N$1 &amp; "ExceptionLog-PageTitle" &amp; $N$1</f>
        <v>'ExceptionLog-PageTitle'</v>
      </c>
      <c r="E276" t="str">
        <f>$N$1 &amp; "Exception Log" &amp; $N$1</f>
        <v>'Exception Log'</v>
      </c>
      <c r="F276" t="str">
        <f t="shared" ref="F276:F282" si="17">"insert into sysLocalizationText Values(" &amp;A276 &amp; "," &amp; B276 &amp; "," &amp;C276 &amp; "," &amp; D276 &amp; "," &amp; E276 &amp; ")"</f>
        <v>insert into sysLocalizationText Values(1278,      'en-us','1278','ExceptionLog-PageTitle','Exception Log')</v>
      </c>
    </row>
    <row r="277" spans="1:6" x14ac:dyDescent="0.25">
      <c r="A277">
        <v>1279</v>
      </c>
      <c r="B277" t="s">
        <v>0</v>
      </c>
      <c r="C277" t="str">
        <f t="shared" si="15"/>
        <v>'1279'</v>
      </c>
      <c r="D277" t="str">
        <f>$N$1 &amp; "SearchByOrgin-Label" &amp; $N$1</f>
        <v>'SearchByOrgin-Label'</v>
      </c>
      <c r="E277" t="str">
        <f>$N$1 &amp; "Search by Origin" &amp; $N$1</f>
        <v>'Search by Origin'</v>
      </c>
      <c r="F277" t="str">
        <f t="shared" si="17"/>
        <v>insert into sysLocalizationText Values(1279,      'en-us','1279','SearchByOrgin-Label','Search by Origin')</v>
      </c>
    </row>
    <row r="278" spans="1:6" x14ac:dyDescent="0.25">
      <c r="A278">
        <v>1280</v>
      </c>
      <c r="B278" t="s">
        <v>0</v>
      </c>
      <c r="C278" t="str">
        <f t="shared" ref="C278" si="18">"'" &amp; A278 &amp; "'"</f>
        <v>'1280'</v>
      </c>
      <c r="D278" t="str">
        <f>$N$1 &amp; "Origin-Label" &amp; $N$1</f>
        <v>'Origin-Label'</v>
      </c>
      <c r="E278" t="str">
        <f>$N$1 &amp; "Origin" &amp; $N$1</f>
        <v>'Origin'</v>
      </c>
      <c r="F278" t="str">
        <f t="shared" si="17"/>
        <v>insert into sysLocalizationText Values(1280,      'en-us','1280','Origin-Label','Origin')</v>
      </c>
    </row>
    <row r="279" spans="1:6" x14ac:dyDescent="0.25">
      <c r="A279">
        <v>1281</v>
      </c>
      <c r="B279" t="s">
        <v>0</v>
      </c>
      <c r="C279" t="str">
        <f t="shared" ref="C279" si="19">"'" &amp; A279 &amp; "'"</f>
        <v>'1281'</v>
      </c>
      <c r="D279" t="str">
        <f>$N$1 &amp; "TargetSite-Label" &amp; $N$1</f>
        <v>'TargetSite-Label'</v>
      </c>
      <c r="E279" t="str">
        <f>$N$1 &amp; "Target Site" &amp; $N$1</f>
        <v>'Target Site'</v>
      </c>
      <c r="F279" t="str">
        <f t="shared" si="17"/>
        <v>insert into sysLocalizationText Values(1281,      'en-us','1281','TargetSite-Label','Target Site')</v>
      </c>
    </row>
    <row r="280" spans="1:6" x14ac:dyDescent="0.25">
      <c r="A280">
        <v>1282</v>
      </c>
      <c r="B280" t="s">
        <v>0</v>
      </c>
      <c r="C280" t="str">
        <f t="shared" ref="C280" si="20">"'" &amp; A280 &amp; "'"</f>
        <v>'1282'</v>
      </c>
      <c r="D280" t="str">
        <f>$N$1 &amp; "ErrMessage-Label" &amp; $N$1</f>
        <v>'ErrMessage-Label'</v>
      </c>
      <c r="E280" t="str">
        <f>$N$1 &amp; "Err Message" &amp; $N$1</f>
        <v>'Err Message'</v>
      </c>
      <c r="F280" t="str">
        <f t="shared" si="17"/>
        <v>insert into sysLocalizationText Values(1282,      'en-us','1282','ErrMessage-Label','Err Message')</v>
      </c>
    </row>
    <row r="281" spans="1:6" x14ac:dyDescent="0.25">
      <c r="A281">
        <v>1283</v>
      </c>
      <c r="B281" t="s">
        <v>0</v>
      </c>
      <c r="C281" t="str">
        <f t="shared" ref="C281" si="21">"'" &amp; A281 &amp; "'"</f>
        <v>'1283'</v>
      </c>
      <c r="D281" t="str">
        <f>$N$1 &amp; "StackTrace-Label" &amp; $N$1</f>
        <v>'StackTrace-Label'</v>
      </c>
      <c r="E281" t="str">
        <f>$N$1 &amp; "Stack Trace" &amp; $N$1</f>
        <v>'Stack Trace'</v>
      </c>
      <c r="F281" t="str">
        <f t="shared" si="17"/>
        <v>insert into sysLocalizationText Values(1283,      'en-us','1283','StackTrace-Label','Stack Trace')</v>
      </c>
    </row>
    <row r="282" spans="1:6" x14ac:dyDescent="0.25">
      <c r="A282">
        <v>1284</v>
      </c>
      <c r="B282" t="s">
        <v>0</v>
      </c>
      <c r="C282" t="str">
        <f t="shared" ref="C282" si="22">"'" &amp; A282 &amp; "'"</f>
        <v>'1284'</v>
      </c>
      <c r="D282" t="str">
        <f>$N$1 &amp; "ClientIP-Label" &amp; $N$1</f>
        <v>'ClientIP-Label'</v>
      </c>
      <c r="E282" t="str">
        <f>$N$1 &amp; "Client IP" &amp; $N$1</f>
        <v>'Client IP'</v>
      </c>
      <c r="F282" t="str">
        <f t="shared" si="17"/>
        <v>insert into sysLocalizationText Values(1284,      'en-us','1284','ClientIP-Label','Client IP')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82"/>
  <sheetViews>
    <sheetView tabSelected="1" topLeftCell="A245" workbookViewId="0">
      <selection activeCell="E249" sqref="E249"/>
    </sheetView>
  </sheetViews>
  <sheetFormatPr defaultRowHeight="15" x14ac:dyDescent="0.25"/>
  <cols>
    <col min="2" max="2" width="13.140625" customWidth="1"/>
    <col min="4" max="4" width="39.5703125" customWidth="1"/>
    <col min="5" max="5" width="76.140625" customWidth="1"/>
    <col min="6" max="6" width="92.42578125" customWidth="1"/>
  </cols>
  <sheetData>
    <row r="1" spans="1:14" x14ac:dyDescent="0.25">
      <c r="A1">
        <v>2001</v>
      </c>
      <c r="B1" t="s">
        <v>97</v>
      </c>
      <c r="C1" t="str">
        <f>"'" &amp; A1 &amp; "'"</f>
        <v>'2001'</v>
      </c>
      <c r="D1" t="s">
        <v>1</v>
      </c>
      <c r="E1" t="s">
        <v>98</v>
      </c>
      <c r="F1" t="str">
        <f>"insert into sysLocalizationText Values(" &amp;A1 &amp; "," &amp; B1 &amp; "," &amp;C1 &amp; "," &amp; D1 &amp; "," &amp; E1 &amp; ")"</f>
        <v>insert into sysLocalizationText Values(2001,      'pt-br','2001',     'Execution-Error',    'Erro de execução ')</v>
      </c>
      <c r="N1" t="str">
        <f>"'"</f>
        <v>'</v>
      </c>
    </row>
    <row r="2" spans="1:14" x14ac:dyDescent="0.25">
      <c r="A2">
        <v>2002</v>
      </c>
      <c r="B2" t="s">
        <v>97</v>
      </c>
      <c r="C2" t="str">
        <f t="shared" ref="C2:C65" si="0">"'" &amp; A2 &amp; "'"</f>
        <v>'2002'</v>
      </c>
      <c r="D2" t="s">
        <v>3</v>
      </c>
      <c r="E2" t="s">
        <v>99</v>
      </c>
      <c r="F2" t="str">
        <f t="shared" ref="F2:F65" si="1">"insert into sysLocalizationText Values(" &amp;A2 &amp; "," &amp; B2 &amp; "," &amp;C2 &amp; "," &amp; D2 &amp; "," &amp; E2 &amp; ")"</f>
        <v>insert into sysLocalizationText Values(2002,      'pt-br','2002',     'Validation-Error',    'Erro na validação de dados.')</v>
      </c>
    </row>
    <row r="3" spans="1:14" x14ac:dyDescent="0.25">
      <c r="A3">
        <v>2003</v>
      </c>
      <c r="B3" t="s">
        <v>97</v>
      </c>
      <c r="C3" t="str">
        <f t="shared" si="0"/>
        <v>'2003'</v>
      </c>
      <c r="D3" t="s">
        <v>5</v>
      </c>
      <c r="E3" t="s">
        <v>100</v>
      </c>
      <c r="F3" t="str">
        <f t="shared" si="1"/>
        <v>insert into sysLocalizationText Values(2003,      'pt-br','2003',     'Record-NotFound',    'O registro solicitado não foi encontrado.')</v>
      </c>
    </row>
    <row r="4" spans="1:14" x14ac:dyDescent="0.25">
      <c r="A4">
        <v>2004</v>
      </c>
      <c r="B4" t="s">
        <v>97</v>
      </c>
      <c r="C4" t="str">
        <f t="shared" si="0"/>
        <v>'2004'</v>
      </c>
      <c r="D4" t="s">
        <v>7</v>
      </c>
      <c r="E4" t="s">
        <v>151</v>
      </c>
      <c r="F4" t="str">
        <f t="shared" si="1"/>
        <v>insert into sysLocalizationText Values(2004,      'pt-br','2004',     'Login-Invalid-Password',    'Senha inválida. Você ainda tem {0} tentativas antes da conta ser desativada.')</v>
      </c>
    </row>
    <row r="5" spans="1:14" x14ac:dyDescent="0.25">
      <c r="A5">
        <v>2005</v>
      </c>
      <c r="B5" t="s">
        <v>97</v>
      </c>
      <c r="C5" t="str">
        <f t="shared" si="0"/>
        <v>'2005'</v>
      </c>
      <c r="D5" t="s">
        <v>9</v>
      </c>
      <c r="E5" t="s">
        <v>101</v>
      </c>
      <c r="F5" t="str">
        <f t="shared" si="1"/>
        <v>insert into sysLocalizationText Values(2005,      'pt-br','2005',     'Login-Attempts',    'Você já utilizou as tentativas de acesso e a conta foi desativada. Solicite a ativação.')</v>
      </c>
    </row>
    <row r="6" spans="1:14" x14ac:dyDescent="0.25">
      <c r="A6">
        <v>2006</v>
      </c>
      <c r="B6" t="s">
        <v>97</v>
      </c>
      <c r="C6" t="str">
        <f t="shared" si="0"/>
        <v>'2006'</v>
      </c>
      <c r="D6" t="s">
        <v>11</v>
      </c>
      <c r="E6" t="s">
        <v>102</v>
      </c>
      <c r="F6" t="str">
        <f t="shared" si="1"/>
        <v>insert into sysLocalizationText Values(2006,      'pt-br','2006',     'Login-Inactive-Account',    'A conta associada ao Usuário não está ativa. Solicite a ativação da conta.')</v>
      </c>
    </row>
    <row r="7" spans="1:14" x14ac:dyDescent="0.25">
      <c r="A7">
        <v>2007</v>
      </c>
      <c r="B7" t="s">
        <v>97</v>
      </c>
      <c r="C7" t="str">
        <f t="shared" si="0"/>
        <v>'2007'</v>
      </c>
      <c r="D7" t="s">
        <v>13</v>
      </c>
      <c r="E7" t="s">
        <v>103</v>
      </c>
      <c r="F7" t="str">
        <f t="shared" si="1"/>
        <v>insert into sysLocalizationText Values(2007,      'pt-br','2007',     'Login-Locked-Account',    'A conta associada ao Usuário está bloqueada. Contate o administrador do sistema.')</v>
      </c>
    </row>
    <row r="8" spans="1:14" x14ac:dyDescent="0.25">
      <c r="A8">
        <v>2008</v>
      </c>
      <c r="B8" t="s">
        <v>97</v>
      </c>
      <c r="C8" t="str">
        <f t="shared" si="0"/>
        <v>'2008'</v>
      </c>
      <c r="D8" t="s">
        <v>15</v>
      </c>
      <c r="E8" t="s">
        <v>104</v>
      </c>
      <c r="F8" t="str">
        <f t="shared" si="1"/>
        <v>insert into sysLocalizationText Values(2008,      'pt-br','2008',     'Login-User-NotFound',    'Usuário não encontrado.')</v>
      </c>
    </row>
    <row r="9" spans="1:14" x14ac:dyDescent="0.25">
      <c r="A9">
        <v>2009</v>
      </c>
      <c r="B9" t="s">
        <v>97</v>
      </c>
      <c r="C9" t="str">
        <f t="shared" si="0"/>
        <v>'2009'</v>
      </c>
      <c r="D9" t="s">
        <v>17</v>
      </c>
      <c r="E9" t="s">
        <v>105</v>
      </c>
      <c r="F9" t="str">
        <f t="shared" si="1"/>
        <v>insert into sysLocalizationText Values(2009,      'pt-br','2009',     'User-Exists',    'Já existe um usuário com o e-mail ')</v>
      </c>
    </row>
    <row r="10" spans="1:14" x14ac:dyDescent="0.25">
      <c r="A10">
        <v>2010</v>
      </c>
      <c r="B10" t="s">
        <v>97</v>
      </c>
      <c r="C10" t="str">
        <f t="shared" si="0"/>
        <v>'2010'</v>
      </c>
      <c r="D10" t="s">
        <v>19</v>
      </c>
      <c r="E10" t="s">
        <v>106</v>
      </c>
      <c r="F10" t="str">
        <f t="shared" si="1"/>
        <v>insert into sysLocalizationText Values(2010,      'pt-br','2010',     'Email-Exists',    'O e-mail informado já existe.')</v>
      </c>
    </row>
    <row r="11" spans="1:14" x14ac:dyDescent="0.25">
      <c r="A11">
        <v>2011</v>
      </c>
      <c r="B11" t="s">
        <v>97</v>
      </c>
      <c r="C11" t="str">
        <f t="shared" si="0"/>
        <v>'2011'</v>
      </c>
      <c r="D11" t="s">
        <v>21</v>
      </c>
      <c r="E11" t="s">
        <v>107</v>
      </c>
      <c r="F11" t="str">
        <f t="shared" si="1"/>
        <v>insert into sysLocalizationText Values(2011,      'pt-br','2011',     'Profile-NotBe-Null',    'O Perfil não pode ser nulo.')</v>
      </c>
    </row>
    <row r="12" spans="1:14" x14ac:dyDescent="0.25">
      <c r="A12">
        <v>2012</v>
      </c>
      <c r="B12" t="s">
        <v>97</v>
      </c>
      <c r="C12" t="str">
        <f t="shared" si="0"/>
        <v>'2012'</v>
      </c>
      <c r="D12" t="s">
        <v>23</v>
      </c>
      <c r="E12" t="s">
        <v>108</v>
      </c>
      <c r="F12" t="str">
        <f t="shared" si="1"/>
        <v>insert into sysLocalizationText Values(2012,      'pt-br','2012',     'User-Error-Exclude-Childs',    'Houve um erro ao excluir os itens filhos (Roles).')</v>
      </c>
    </row>
    <row r="13" spans="1:14" x14ac:dyDescent="0.25">
      <c r="A13">
        <v>2013</v>
      </c>
      <c r="B13" t="s">
        <v>97</v>
      </c>
      <c r="C13" t="str">
        <f t="shared" si="0"/>
        <v>'2013'</v>
      </c>
      <c r="D13" t="s">
        <v>25</v>
      </c>
      <c r="E13" t="s">
        <v>109</v>
      </c>
      <c r="F13" t="str">
        <f t="shared" si="1"/>
        <v>insert into sysLocalizationText Values(2013,      'pt-br','2013',     'User-Invalid-Password-Code',    'O código de autorização de troca de senha é inválido.')</v>
      </c>
    </row>
    <row r="14" spans="1:14" x14ac:dyDescent="0.25">
      <c r="A14">
        <v>2014</v>
      </c>
      <c r="B14" t="s">
        <v>97</v>
      </c>
      <c r="C14" t="str">
        <f t="shared" si="0"/>
        <v>'2014'</v>
      </c>
      <c r="D14" t="s">
        <v>27</v>
      </c>
      <c r="E14" t="s">
        <v>110</v>
      </c>
      <c r="F14" t="str">
        <f t="shared" si="1"/>
        <v>insert into sysLocalizationText Values(2014,      'pt-br','2014',     'Account-Active',    'A conta associada ao Usuário já está ativa.')</v>
      </c>
    </row>
    <row r="15" spans="1:14" x14ac:dyDescent="0.25">
      <c r="A15">
        <v>2015</v>
      </c>
      <c r="B15" t="s">
        <v>97</v>
      </c>
      <c r="C15" t="str">
        <f t="shared" si="0"/>
        <v>'2015'</v>
      </c>
      <c r="D15" t="s">
        <v>29</v>
      </c>
      <c r="E15" t="s">
        <v>111</v>
      </c>
      <c r="F15" t="str">
        <f t="shared" si="1"/>
        <v>insert into sysLocalizationText Values(2015,      'pt-br','2015',     'User-Invalid-Activation-Code',    'O código de autorização de ativação é inválido.')</v>
      </c>
    </row>
    <row r="16" spans="1:14" x14ac:dyDescent="0.25">
      <c r="A16">
        <v>2016</v>
      </c>
      <c r="B16" t="s">
        <v>97</v>
      </c>
      <c r="C16" t="str">
        <f t="shared" si="0"/>
        <v>'2016'</v>
      </c>
      <c r="D16" t="s">
        <v>31</v>
      </c>
      <c r="E16" t="s">
        <v>112</v>
      </c>
      <c r="F16" t="str">
        <f t="shared" si="1"/>
        <v>insert into sysLocalizationText Values(2016,      'pt-br','2016',     'User-No-Image',    'Envie o arquivo da imagem.')</v>
      </c>
    </row>
    <row r="17" spans="1:6" x14ac:dyDescent="0.25">
      <c r="A17">
        <v>2017</v>
      </c>
      <c r="B17" t="s">
        <v>97</v>
      </c>
      <c r="C17" t="str">
        <f t="shared" si="0"/>
        <v>'2017'</v>
      </c>
      <c r="D17" t="s">
        <v>33</v>
      </c>
      <c r="E17" t="s">
        <v>113</v>
      </c>
      <c r="F17" t="str">
        <f t="shared" si="1"/>
        <v>insert into sysLocalizationText Values(2017,      'pt-br','2017',     'User-Role-Exists',    'Esta Role já está associada ao usuário.')</v>
      </c>
    </row>
    <row r="18" spans="1:6" x14ac:dyDescent="0.25">
      <c r="A18">
        <v>2018</v>
      </c>
      <c r="B18" t="s">
        <v>97</v>
      </c>
      <c r="C18" t="str">
        <f t="shared" si="0"/>
        <v>'2018'</v>
      </c>
      <c r="D18" t="s">
        <v>35</v>
      </c>
      <c r="E18" t="s">
        <v>114</v>
      </c>
      <c r="F18" t="str">
        <f t="shared" si="1"/>
        <v>insert into sysLocalizationText Values(2018,      'pt-br','2018',     'User-Role-No-Exists',    'Esta Role não pertence ao usuário.')</v>
      </c>
    </row>
    <row r="19" spans="1:6" x14ac:dyDescent="0.25">
      <c r="A19">
        <v>2019</v>
      </c>
      <c r="B19" t="s">
        <v>97</v>
      </c>
      <c r="C19" t="str">
        <f t="shared" si="0"/>
        <v>'2019'</v>
      </c>
      <c r="D19" t="s">
        <v>37</v>
      </c>
      <c r="E19" t="s">
        <v>115</v>
      </c>
      <c r="F19" t="str">
        <f t="shared" si="1"/>
        <v>insert into sysLocalizationText Values(2019,      'pt-br','2019',     'Http-Unauthorized',    'Acesso não autorizado')</v>
      </c>
    </row>
    <row r="20" spans="1:6" x14ac:dyDescent="0.25">
      <c r="A20">
        <v>2020</v>
      </c>
      <c r="B20" t="s">
        <v>97</v>
      </c>
      <c r="C20" t="str">
        <f t="shared" si="0"/>
        <v>'2020'</v>
      </c>
      <c r="D20" t="s">
        <v>39</v>
      </c>
      <c r="E20" t="s">
        <v>116</v>
      </c>
      <c r="F20" t="str">
        <f t="shared" si="1"/>
        <v>insert into sysLocalizationText Values(2020,      'pt-br','2020',     'Http-NotFound',    'O recurso não foi encontrado')</v>
      </c>
    </row>
    <row r="21" spans="1:6" x14ac:dyDescent="0.25">
      <c r="A21">
        <v>2021</v>
      </c>
      <c r="B21" t="s">
        <v>97</v>
      </c>
      <c r="C21" t="str">
        <f t="shared" si="0"/>
        <v>'2021'</v>
      </c>
      <c r="D21" t="s">
        <v>41</v>
      </c>
      <c r="E21" t="s">
        <v>117</v>
      </c>
      <c r="F21" t="str">
        <f t="shared" si="1"/>
        <v>insert into sysLocalizationText Values(2021,      'pt-br','2021',     'Http-Forbidden',    'Perfil do usuário sem permissão de acesso')</v>
      </c>
    </row>
    <row r="22" spans="1:6" x14ac:dyDescent="0.25">
      <c r="A22">
        <v>2022</v>
      </c>
      <c r="B22" t="s">
        <v>97</v>
      </c>
      <c r="C22" t="str">
        <f t="shared" si="0"/>
        <v>'2022'</v>
      </c>
      <c r="D22" t="s">
        <v>43</v>
      </c>
      <c r="E22" t="s">
        <v>118</v>
      </c>
      <c r="F22" t="str">
        <f t="shared" si="1"/>
        <v>insert into sysLocalizationText Values(2022,      'pt-br','2022',     'Http-500Error',    'Ocorreu um erro no processamento da requisição.')</v>
      </c>
    </row>
    <row r="23" spans="1:6" x14ac:dyDescent="0.25">
      <c r="A23">
        <v>2023</v>
      </c>
      <c r="B23" t="s">
        <v>97</v>
      </c>
      <c r="C23" t="str">
        <f t="shared" si="0"/>
        <v>'2023'</v>
      </c>
      <c r="D23" t="s">
        <v>45</v>
      </c>
      <c r="E23" t="s">
        <v>119</v>
      </c>
      <c r="F23" t="str">
        <f t="shared" si="1"/>
        <v>insert into sysLocalizationText Values(2023,      'pt-br','2023',     'Http-ServiceUnavailable',    'O serviço solicitado está indisponível.')</v>
      </c>
    </row>
    <row r="24" spans="1:6" x14ac:dyDescent="0.25">
      <c r="A24">
        <v>2024</v>
      </c>
      <c r="B24" t="s">
        <v>97</v>
      </c>
      <c r="C24" t="str">
        <f t="shared" si="0"/>
        <v>'2024'</v>
      </c>
      <c r="D24" t="s">
        <v>47</v>
      </c>
      <c r="E24" t="s">
        <v>120</v>
      </c>
      <c r="F24" t="str">
        <f t="shared" si="1"/>
        <v>insert into sysLocalizationText Values(2024,      'pt-br','2024',     'API-Unexpected-Exception',    'Erro inesperado não identificado GetInnerExceptions@f2]')</v>
      </c>
    </row>
    <row r="25" spans="1:6" x14ac:dyDescent="0.25">
      <c r="A25">
        <v>2025</v>
      </c>
      <c r="B25" t="s">
        <v>97</v>
      </c>
      <c r="C25" t="str">
        <f t="shared" si="0"/>
        <v>'2025'</v>
      </c>
      <c r="D25" t="s">
        <v>49</v>
      </c>
      <c r="E25" t="s">
        <v>121</v>
      </c>
      <c r="F25" t="str">
        <f t="shared" si="1"/>
        <v>insert into sysLocalizationText Values(2025,      'pt-br','2025',     'ShortDayName-1',    'Dom')</v>
      </c>
    </row>
    <row r="26" spans="1:6" x14ac:dyDescent="0.25">
      <c r="A26">
        <v>2026</v>
      </c>
      <c r="B26" t="s">
        <v>97</v>
      </c>
      <c r="C26" t="str">
        <f t="shared" si="0"/>
        <v>'2026'</v>
      </c>
      <c r="D26" t="s">
        <v>51</v>
      </c>
      <c r="E26" t="s">
        <v>122</v>
      </c>
      <c r="F26" t="str">
        <f t="shared" si="1"/>
        <v>insert into sysLocalizationText Values(2026,      'pt-br','2026',     'ShortDayName-2',    'Seg')</v>
      </c>
    </row>
    <row r="27" spans="1:6" x14ac:dyDescent="0.25">
      <c r="A27">
        <v>2027</v>
      </c>
      <c r="B27" t="s">
        <v>97</v>
      </c>
      <c r="C27" t="str">
        <f t="shared" si="0"/>
        <v>'2027'</v>
      </c>
      <c r="D27" t="s">
        <v>53</v>
      </c>
      <c r="E27" t="s">
        <v>123</v>
      </c>
      <c r="F27" t="str">
        <f t="shared" si="1"/>
        <v>insert into sysLocalizationText Values(2027,      'pt-br','2027',     'ShortDayName-3',    'Ter')</v>
      </c>
    </row>
    <row r="28" spans="1:6" x14ac:dyDescent="0.25">
      <c r="A28">
        <v>2028</v>
      </c>
      <c r="B28" t="s">
        <v>97</v>
      </c>
      <c r="C28" t="str">
        <f t="shared" si="0"/>
        <v>'2028'</v>
      </c>
      <c r="D28" t="s">
        <v>55</v>
      </c>
      <c r="E28" t="s">
        <v>124</v>
      </c>
      <c r="F28" t="str">
        <f t="shared" si="1"/>
        <v>insert into sysLocalizationText Values(2028,      'pt-br','2028',     'ShortDayName-4',    'Qua')</v>
      </c>
    </row>
    <row r="29" spans="1:6" x14ac:dyDescent="0.25">
      <c r="A29">
        <v>2029</v>
      </c>
      <c r="B29" t="s">
        <v>97</v>
      </c>
      <c r="C29" t="str">
        <f t="shared" si="0"/>
        <v>'2029'</v>
      </c>
      <c r="D29" t="s">
        <v>57</v>
      </c>
      <c r="E29" t="s">
        <v>125</v>
      </c>
      <c r="F29" t="str">
        <f t="shared" si="1"/>
        <v>insert into sysLocalizationText Values(2029,      'pt-br','2029',     'ShortDayName-5',    'Qui')</v>
      </c>
    </row>
    <row r="30" spans="1:6" x14ac:dyDescent="0.25">
      <c r="A30">
        <v>2030</v>
      </c>
      <c r="B30" t="s">
        <v>97</v>
      </c>
      <c r="C30" t="str">
        <f t="shared" si="0"/>
        <v>'2030'</v>
      </c>
      <c r="D30" t="s">
        <v>59</v>
      </c>
      <c r="E30" t="s">
        <v>126</v>
      </c>
      <c r="F30" t="str">
        <f t="shared" si="1"/>
        <v>insert into sysLocalizationText Values(2030,      'pt-br','2030',     'ShortDayName-6',    'Sex')</v>
      </c>
    </row>
    <row r="31" spans="1:6" x14ac:dyDescent="0.25">
      <c r="A31">
        <v>2031</v>
      </c>
      <c r="B31" t="s">
        <v>97</v>
      </c>
      <c r="C31" t="str">
        <f t="shared" si="0"/>
        <v>'2031'</v>
      </c>
      <c r="D31" t="s">
        <v>61</v>
      </c>
      <c r="E31" t="s">
        <v>127</v>
      </c>
      <c r="F31" t="str">
        <f t="shared" si="1"/>
        <v>insert into sysLocalizationText Values(2031,      'pt-br','2031',     'ShortDayName-7',    'Sáb')</v>
      </c>
    </row>
    <row r="32" spans="1:6" x14ac:dyDescent="0.25">
      <c r="A32">
        <v>2032</v>
      </c>
      <c r="B32" t="s">
        <v>97</v>
      </c>
      <c r="C32" t="str">
        <f t="shared" si="0"/>
        <v>'2032'</v>
      </c>
      <c r="D32" t="s">
        <v>63</v>
      </c>
      <c r="E32" t="s">
        <v>128</v>
      </c>
      <c r="F32" t="str">
        <f t="shared" si="1"/>
        <v>insert into sysLocalizationText Values(2032,      'pt-br','2032',     'MonthName-1',    'JANEIRO')</v>
      </c>
    </row>
    <row r="33" spans="1:6" x14ac:dyDescent="0.25">
      <c r="A33">
        <v>2033</v>
      </c>
      <c r="B33" t="s">
        <v>97</v>
      </c>
      <c r="C33" t="str">
        <f t="shared" si="0"/>
        <v>'2033'</v>
      </c>
      <c r="D33" t="s">
        <v>65</v>
      </c>
      <c r="E33" t="s">
        <v>129</v>
      </c>
      <c r="F33" t="str">
        <f t="shared" si="1"/>
        <v>insert into sysLocalizationText Values(2033,      'pt-br','2033',     'MonthName-2',    'FEVEREIRO')</v>
      </c>
    </row>
    <row r="34" spans="1:6" x14ac:dyDescent="0.25">
      <c r="A34">
        <v>2034</v>
      </c>
      <c r="B34" t="s">
        <v>97</v>
      </c>
      <c r="C34" t="str">
        <f t="shared" si="0"/>
        <v>'2034'</v>
      </c>
      <c r="D34" t="s">
        <v>67</v>
      </c>
      <c r="E34" t="s">
        <v>130</v>
      </c>
      <c r="F34" t="str">
        <f t="shared" si="1"/>
        <v>insert into sysLocalizationText Values(2034,      'pt-br','2034',     'MonthName-3',    'MARÇO')</v>
      </c>
    </row>
    <row r="35" spans="1:6" x14ac:dyDescent="0.25">
      <c r="A35">
        <v>2035</v>
      </c>
      <c r="B35" t="s">
        <v>97</v>
      </c>
      <c r="C35" t="str">
        <f t="shared" si="0"/>
        <v>'2035'</v>
      </c>
      <c r="D35" t="s">
        <v>69</v>
      </c>
      <c r="E35" t="s">
        <v>131</v>
      </c>
      <c r="F35" t="str">
        <f t="shared" si="1"/>
        <v>insert into sysLocalizationText Values(2035,      'pt-br','2035',     'MonthName-4',    'ABRIL')</v>
      </c>
    </row>
    <row r="36" spans="1:6" x14ac:dyDescent="0.25">
      <c r="A36">
        <v>2036</v>
      </c>
      <c r="B36" t="s">
        <v>97</v>
      </c>
      <c r="C36" t="str">
        <f t="shared" si="0"/>
        <v>'2036'</v>
      </c>
      <c r="D36" t="s">
        <v>71</v>
      </c>
      <c r="E36" t="s">
        <v>132</v>
      </c>
      <c r="F36" t="str">
        <f t="shared" si="1"/>
        <v>insert into sysLocalizationText Values(2036,      'pt-br','2036',     'MonthName-5',    'MAIO')</v>
      </c>
    </row>
    <row r="37" spans="1:6" x14ac:dyDescent="0.25">
      <c r="A37">
        <v>2037</v>
      </c>
      <c r="B37" t="s">
        <v>97</v>
      </c>
      <c r="C37" t="str">
        <f t="shared" si="0"/>
        <v>'2037'</v>
      </c>
      <c r="D37" t="s">
        <v>73</v>
      </c>
      <c r="E37" t="s">
        <v>133</v>
      </c>
      <c r="F37" t="str">
        <f t="shared" si="1"/>
        <v>insert into sysLocalizationText Values(2037,      'pt-br','2037',     'MonthName-6',    'JUNHO')</v>
      </c>
    </row>
    <row r="38" spans="1:6" x14ac:dyDescent="0.25">
      <c r="A38">
        <v>2038</v>
      </c>
      <c r="B38" t="s">
        <v>97</v>
      </c>
      <c r="C38" t="str">
        <f t="shared" si="0"/>
        <v>'2038'</v>
      </c>
      <c r="D38" t="s">
        <v>75</v>
      </c>
      <c r="E38" t="s">
        <v>134</v>
      </c>
      <c r="F38" t="str">
        <f t="shared" si="1"/>
        <v>insert into sysLocalizationText Values(2038,      'pt-br','2038',     'MonthName-7',    'JULHO')</v>
      </c>
    </row>
    <row r="39" spans="1:6" x14ac:dyDescent="0.25">
      <c r="A39">
        <v>2039</v>
      </c>
      <c r="B39" t="s">
        <v>97</v>
      </c>
      <c r="C39" t="str">
        <f t="shared" si="0"/>
        <v>'2039'</v>
      </c>
      <c r="D39" t="s">
        <v>77</v>
      </c>
      <c r="E39" t="s">
        <v>135</v>
      </c>
      <c r="F39" t="str">
        <f t="shared" si="1"/>
        <v>insert into sysLocalizationText Values(2039,      'pt-br','2039',     'MonthName-8',    'AGOSTO')</v>
      </c>
    </row>
    <row r="40" spans="1:6" x14ac:dyDescent="0.25">
      <c r="A40">
        <v>2040</v>
      </c>
      <c r="B40" t="s">
        <v>97</v>
      </c>
      <c r="C40" t="str">
        <f t="shared" si="0"/>
        <v>'2040'</v>
      </c>
      <c r="D40" t="s">
        <v>79</v>
      </c>
      <c r="E40" t="s">
        <v>136</v>
      </c>
      <c r="F40" t="str">
        <f t="shared" si="1"/>
        <v>insert into sysLocalizationText Values(2040,      'pt-br','2040',     'MonthName-9',    'SETEMBRO')</v>
      </c>
    </row>
    <row r="41" spans="1:6" x14ac:dyDescent="0.25">
      <c r="A41">
        <v>2041</v>
      </c>
      <c r="B41" t="s">
        <v>97</v>
      </c>
      <c r="C41" t="str">
        <f t="shared" si="0"/>
        <v>'2041'</v>
      </c>
      <c r="D41" t="s">
        <v>81</v>
      </c>
      <c r="E41" t="s">
        <v>137</v>
      </c>
      <c r="F41" t="str">
        <f t="shared" si="1"/>
        <v>insert into sysLocalizationText Values(2041,      'pt-br','2041',     'MonthName-10',    'OUTUBRO')</v>
      </c>
    </row>
    <row r="42" spans="1:6" x14ac:dyDescent="0.25">
      <c r="A42">
        <v>2042</v>
      </c>
      <c r="B42" t="s">
        <v>97</v>
      </c>
      <c r="C42" t="str">
        <f t="shared" si="0"/>
        <v>'2042'</v>
      </c>
      <c r="D42" t="s">
        <v>83</v>
      </c>
      <c r="E42" t="s">
        <v>138</v>
      </c>
      <c r="F42" t="str">
        <f t="shared" si="1"/>
        <v>insert into sysLocalizationText Values(2042,      'pt-br','2042',     'MonthName-11',    'NOVEMBRO')</v>
      </c>
    </row>
    <row r="43" spans="1:6" x14ac:dyDescent="0.25">
      <c r="A43">
        <v>2043</v>
      </c>
      <c r="B43" t="s">
        <v>97</v>
      </c>
      <c r="C43" t="str">
        <f t="shared" si="0"/>
        <v>'2043'</v>
      </c>
      <c r="D43" t="s">
        <v>85</v>
      </c>
      <c r="E43" t="s">
        <v>139</v>
      </c>
      <c r="F43" t="str">
        <f t="shared" si="1"/>
        <v>insert into sysLocalizationText Values(2043,      'pt-br','2043',     'MonthName-12',    'DEZEMBRO')</v>
      </c>
    </row>
    <row r="44" spans="1:6" x14ac:dyDescent="0.25">
      <c r="A44">
        <v>2044</v>
      </c>
      <c r="B44" t="s">
        <v>97</v>
      </c>
      <c r="C44" t="str">
        <f t="shared" si="0"/>
        <v>'2044'</v>
      </c>
      <c r="D44" t="s">
        <v>87</v>
      </c>
      <c r="E44" t="s">
        <v>140</v>
      </c>
      <c r="F44" t="str">
        <f t="shared" si="1"/>
        <v>insert into sysLocalizationText Values(2044,      'pt-br','2044',     'Validation-NotNull',    'não pode ser nulo.')</v>
      </c>
    </row>
    <row r="45" spans="1:6" x14ac:dyDescent="0.25">
      <c r="A45">
        <v>2045</v>
      </c>
      <c r="B45" t="s">
        <v>97</v>
      </c>
      <c r="C45" t="str">
        <f t="shared" si="0"/>
        <v>'2045'</v>
      </c>
      <c r="D45" t="s">
        <v>89</v>
      </c>
      <c r="E45" t="s">
        <v>143</v>
      </c>
      <c r="F45" t="str">
        <f t="shared" si="1"/>
        <v>insert into sysLocalizationText Values(2045,      'pt-br','2045',     'Validation-Max-Characters',    'O campo {0} não pode ter mais de maxlength caracteres.')</v>
      </c>
    </row>
    <row r="46" spans="1:6" x14ac:dyDescent="0.25">
      <c r="A46">
        <v>2046</v>
      </c>
      <c r="B46" t="s">
        <v>97</v>
      </c>
      <c r="C46" t="str">
        <f t="shared" si="0"/>
        <v>'2046'</v>
      </c>
      <c r="D46" t="s">
        <v>90</v>
      </c>
      <c r="E46" t="s">
        <v>144</v>
      </c>
      <c r="F46" t="str">
        <f t="shared" si="1"/>
        <v>insert into sysLocalizationText Values(2046,      'pt-br','2046',     'Validation-Invalid-Field',    'O campo {0} é inválido.')</v>
      </c>
    </row>
    <row r="47" spans="1:6" x14ac:dyDescent="0.25">
      <c r="A47">
        <v>2047</v>
      </c>
      <c r="B47" t="s">
        <v>97</v>
      </c>
      <c r="C47" t="str">
        <f t="shared" si="0"/>
        <v>'2047'</v>
      </c>
      <c r="D47" t="s">
        <v>91</v>
      </c>
      <c r="E47" t="s">
        <v>145</v>
      </c>
      <c r="F47" t="str">
        <f t="shared" si="1"/>
        <v>insert into sysLocalizationText Values(2047,      'pt-br','2047',     'Validation-Invalid-UserName',    'O campo {0} é inválido. Não use caracteres especiais ou espaços.')</v>
      </c>
    </row>
    <row r="48" spans="1:6" x14ac:dyDescent="0.25">
      <c r="A48">
        <v>2048</v>
      </c>
      <c r="B48" t="s">
        <v>97</v>
      </c>
      <c r="C48" t="str">
        <f t="shared" si="0"/>
        <v>'2048'</v>
      </c>
      <c r="D48" t="s">
        <v>92</v>
      </c>
      <c r="E48" t="s">
        <v>146</v>
      </c>
      <c r="F48" t="str">
        <f t="shared" si="1"/>
        <v>insert into sysLocalizationText Values(2048,      'pt-br','2048',     'Validation-Unique-Value',    'O campo {0} é inválido. O valor informado deve ser único.')</v>
      </c>
    </row>
    <row r="49" spans="1:6" x14ac:dyDescent="0.25">
      <c r="A49">
        <v>2049</v>
      </c>
      <c r="B49" t="s">
        <v>97</v>
      </c>
      <c r="C49" t="str">
        <f t="shared" si="0"/>
        <v>'2049'</v>
      </c>
      <c r="D49" t="s">
        <v>93</v>
      </c>
      <c r="E49" t="s">
        <v>141</v>
      </c>
      <c r="F49" t="str">
        <f t="shared" si="1"/>
        <v>insert into sysLocalizationText Values(2049,      'pt-br','2049',     'User-Instance-Exists',    'Esta Instância já está associada ao Usuário.')</v>
      </c>
    </row>
    <row r="50" spans="1:6" x14ac:dyDescent="0.25">
      <c r="A50">
        <v>2050</v>
      </c>
      <c r="B50" t="s">
        <v>97</v>
      </c>
      <c r="C50" t="str">
        <f t="shared" si="0"/>
        <v>'2050'</v>
      </c>
      <c r="D50" t="s">
        <v>95</v>
      </c>
      <c r="E50" t="s">
        <v>142</v>
      </c>
      <c r="F50" t="str">
        <f t="shared" si="1"/>
        <v>insert into sysLocalizationText Values(2050,      'pt-br','2050',     'User-Instance-No-Exists',    'Esta Instância não pertence ao Usuário.')</v>
      </c>
    </row>
    <row r="51" spans="1:6" x14ac:dyDescent="0.25">
      <c r="A51">
        <v>2051</v>
      </c>
      <c r="B51" t="s">
        <v>97</v>
      </c>
      <c r="C51" t="str">
        <f t="shared" si="0"/>
        <v>'2051'</v>
      </c>
      <c r="D51" t="str">
        <f>$N$1 &amp; "User-PageTitle" &amp; $N$1</f>
        <v>'User-PageTitle'</v>
      </c>
      <c r="E51" t="str">
        <f>$N$1 &amp; "Gerenciamento de Usuários" &amp; $N$1</f>
        <v>'Gerenciamento de Usuários'</v>
      </c>
      <c r="F51" t="str">
        <f t="shared" si="1"/>
        <v>insert into sysLocalizationText Values(2051,      'pt-br','2051','User-PageTitle','Gerenciamento de Usuários')</v>
      </c>
    </row>
    <row r="52" spans="1:6" x14ac:dyDescent="0.25">
      <c r="A52">
        <v>2052</v>
      </c>
      <c r="B52" t="s">
        <v>97</v>
      </c>
      <c r="C52" t="str">
        <f t="shared" si="0"/>
        <v>'2052'</v>
      </c>
      <c r="D52" s="1" t="str">
        <f>N1 &amp; "SearchButtonLabel" &amp; N1</f>
        <v>'SearchButtonLabel'</v>
      </c>
      <c r="E52" t="str">
        <f>N1 &amp; "Pesquisar" &amp; N1</f>
        <v>'Pesquisar'</v>
      </c>
      <c r="F52" t="str">
        <f t="shared" si="1"/>
        <v>insert into sysLocalizationText Values(2052,      'pt-br','2052','SearchButtonLabel','Pesquisar')</v>
      </c>
    </row>
    <row r="53" spans="1:6" x14ac:dyDescent="0.25">
      <c r="A53">
        <v>2053</v>
      </c>
      <c r="B53" t="s">
        <v>97</v>
      </c>
      <c r="C53" t="str">
        <f t="shared" si="0"/>
        <v>'2053'</v>
      </c>
      <c r="D53" t="str">
        <f>N1 &amp; "SearchingLabel" &amp; N1</f>
        <v>'SearchingLabel'</v>
      </c>
      <c r="E53" t="str">
        <f>N1&amp;"Pesquisando..." &amp; N1</f>
        <v>'Pesquisando...'</v>
      </c>
      <c r="F53" t="str">
        <f t="shared" si="1"/>
        <v>insert into sysLocalizationText Values(2053,      'pt-br','2053','SearchingLabel','Pesquisando...')</v>
      </c>
    </row>
    <row r="54" spans="1:6" x14ac:dyDescent="0.25">
      <c r="A54">
        <v>2054</v>
      </c>
      <c r="B54" t="s">
        <v>97</v>
      </c>
      <c r="C54" t="str">
        <f t="shared" si="0"/>
        <v>'2054'</v>
      </c>
      <c r="D54" t="str">
        <f>N1 &amp; "InsertingLoadingLabel" &amp; N1</f>
        <v>'InsertingLoadingLabel'</v>
      </c>
      <c r="E54" t="str">
        <f>N1 &amp; "Inserindo..." &amp; N1</f>
        <v>'Inserindo...'</v>
      </c>
      <c r="F54" t="str">
        <f t="shared" si="1"/>
        <v>insert into sysLocalizationText Values(2054,      'pt-br','2054','InsertingLoadingLabel','Inserindo...')</v>
      </c>
    </row>
    <row r="55" spans="1:6" x14ac:dyDescent="0.25">
      <c r="A55">
        <v>2055</v>
      </c>
      <c r="B55" t="s">
        <v>97</v>
      </c>
      <c r="C55" t="str">
        <f t="shared" si="0"/>
        <v>'2055'</v>
      </c>
      <c r="D55" t="str">
        <f>N1 &amp; "SearchResultLabel" &amp; N1</f>
        <v>'SearchResultLabel'</v>
      </c>
      <c r="E55" t="str">
        <f>N1 &amp; "Resultado da Busca" &amp; N1</f>
        <v>'Resultado da Busca'</v>
      </c>
      <c r="F55" t="str">
        <f t="shared" si="1"/>
        <v>insert into sysLocalizationText Values(2055,      'pt-br','2055','SearchResultLabel','Resultado da Busca')</v>
      </c>
    </row>
    <row r="56" spans="1:6" x14ac:dyDescent="0.25">
      <c r="A56">
        <v>2056</v>
      </c>
      <c r="B56" t="s">
        <v>97</v>
      </c>
      <c r="C56" t="str">
        <f t="shared" si="0"/>
        <v>'2056'</v>
      </c>
      <c r="D56" t="str">
        <f>N1 &amp; "DetailsLabel" &amp; N1</f>
        <v>'DetailsLabel'</v>
      </c>
      <c r="E56" t="str">
        <f>N1 &amp; "Detalhes" &amp; N1</f>
        <v>'Detalhes'</v>
      </c>
      <c r="F56" t="str">
        <f t="shared" si="1"/>
        <v>insert into sysLocalizationText Values(2056,      'pt-br','2056','DetailsLabel','Detalhes')</v>
      </c>
    </row>
    <row r="57" spans="1:6" x14ac:dyDescent="0.25">
      <c r="A57">
        <v>2057</v>
      </c>
      <c r="B57" t="s">
        <v>97</v>
      </c>
      <c r="C57" t="str">
        <f t="shared" si="0"/>
        <v>'2057'</v>
      </c>
      <c r="D57" t="str">
        <f>N1&amp;"NoRecordsFound"&amp;N1</f>
        <v>'NoRecordsFound'</v>
      </c>
      <c r="E57" t="str">
        <f>N1 &amp; "Nenhum registro encontrado" &amp; N1</f>
        <v>'Nenhum registro encontrado'</v>
      </c>
      <c r="F57" t="str">
        <f t="shared" si="1"/>
        <v>insert into sysLocalizationText Values(2057,      'pt-br','2057','NoRecordsFound','Nenhum registro encontrado')</v>
      </c>
    </row>
    <row r="58" spans="1:6" x14ac:dyDescent="0.25">
      <c r="A58">
        <v>2058</v>
      </c>
      <c r="B58" t="s">
        <v>97</v>
      </c>
      <c r="C58" t="str">
        <f t="shared" si="0"/>
        <v>'2058'</v>
      </c>
      <c r="D58" t="str">
        <f>N1 &amp; "LoadingPage" &amp; N1</f>
        <v>'LoadingPage'</v>
      </c>
      <c r="E58" t="str">
        <f>N1 &amp; "Carregando. Aguarde..." &amp; N1</f>
        <v>'Carregando. Aguarde...'</v>
      </c>
      <c r="F58" t="str">
        <f t="shared" si="1"/>
        <v>insert into sysLocalizationText Values(2058,      'pt-br','2058','LoadingPage','Carregando. Aguarde...')</v>
      </c>
    </row>
    <row r="59" spans="1:6" x14ac:dyDescent="0.25">
      <c r="A59">
        <v>2059</v>
      </c>
      <c r="B59" t="s">
        <v>97</v>
      </c>
      <c r="C59" t="str">
        <f t="shared" si="0"/>
        <v>'2059'</v>
      </c>
      <c r="D59" t="str">
        <f>N1 &amp; "LoadingData" &amp; N1</f>
        <v>'LoadingData'</v>
      </c>
      <c r="E59" t="str">
        <f>N1 &amp; "Carregando a página. Aguarde..." &amp; N1</f>
        <v>'Carregando a página. Aguarde...'</v>
      </c>
      <c r="F59" t="str">
        <f t="shared" si="1"/>
        <v>insert into sysLocalizationText Values(2059,      'pt-br','2059','LoadingData','Carregando a página. Aguarde...')</v>
      </c>
    </row>
    <row r="60" spans="1:6" x14ac:dyDescent="0.25">
      <c r="A60">
        <v>2060</v>
      </c>
      <c r="B60" t="s">
        <v>97</v>
      </c>
      <c r="C60" t="str">
        <f t="shared" si="0"/>
        <v>'2060'</v>
      </c>
      <c r="D60" t="str">
        <f>N1 &amp; "ErrorOnExecuteSearch" &amp; N1</f>
        <v>'ErrorOnExecuteSearch'</v>
      </c>
      <c r="E60" t="str">
        <f>N1 &amp; "Erro ao efetuar a busca" &amp; N1</f>
        <v>'Erro ao efetuar a busca'</v>
      </c>
      <c r="F60" t="str">
        <f t="shared" si="1"/>
        <v>insert into sysLocalizationText Values(2060,      'pt-br','2060','ErrorOnExecuteSearch','Erro ao efetuar a busca')</v>
      </c>
    </row>
    <row r="61" spans="1:6" x14ac:dyDescent="0.25">
      <c r="A61">
        <v>2061</v>
      </c>
      <c r="B61" t="s">
        <v>97</v>
      </c>
      <c r="C61" t="str">
        <f t="shared" si="0"/>
        <v>'2061'</v>
      </c>
      <c r="D61" t="str">
        <f>N1 &amp; "ErrorOnReturnData" &amp; N1</f>
        <v>'ErrorOnReturnData'</v>
      </c>
      <c r="E61" t="str">
        <f>N1 &amp; "Erro ao retornar dados" &amp; N1</f>
        <v>'Erro ao retornar dados'</v>
      </c>
      <c r="F61" t="str">
        <f t="shared" si="1"/>
        <v>insert into sysLocalizationText Values(2061,      'pt-br','2061','ErrorOnReturnData','Erro ao retornar dados')</v>
      </c>
    </row>
    <row r="62" spans="1:6" x14ac:dyDescent="0.25">
      <c r="A62">
        <v>2062</v>
      </c>
      <c r="B62" t="s">
        <v>97</v>
      </c>
      <c r="C62" t="str">
        <f t="shared" si="0"/>
        <v>'2062'</v>
      </c>
      <c r="D62" t="str">
        <f>N1 &amp; "ErrorOnCreateNewRecord" &amp; N1</f>
        <v>'ErrorOnCreateNewRecord'</v>
      </c>
      <c r="E62" t="str">
        <f>N1 &amp; "Erro ao criar registro" &amp; N1</f>
        <v>'Erro ao criar registro'</v>
      </c>
      <c r="F62" t="str">
        <f t="shared" si="1"/>
        <v>insert into sysLocalizationText Values(2062,      'pt-br','2062','ErrorOnCreateNewRecord','Erro ao criar registro')</v>
      </c>
    </row>
    <row r="63" spans="1:6" x14ac:dyDescent="0.25">
      <c r="A63">
        <v>2063</v>
      </c>
      <c r="B63" t="s">
        <v>97</v>
      </c>
      <c r="C63" t="str">
        <f t="shared" si="0"/>
        <v>'2063'</v>
      </c>
      <c r="D63" t="str">
        <f>N1 &amp; "AfterSaveAnswering" &amp; N1</f>
        <v>'AfterSaveAnswering'</v>
      </c>
      <c r="E63" t="str">
        <f>N1 &amp; "O novo registro foi criado com sucesso. Deseja continuar inserindo ?" &amp; N1</f>
        <v>'O novo registro foi criado com sucesso. Deseja continuar inserindo ?'</v>
      </c>
      <c r="F63" t="str">
        <f t="shared" si="1"/>
        <v>insert into sysLocalizationText Values(2063,      'pt-br','2063','AfterSaveAnswering','O novo registro foi criado com sucesso. Deseja continuar inserindo ?')</v>
      </c>
    </row>
    <row r="64" spans="1:6" x14ac:dyDescent="0.25">
      <c r="A64">
        <v>2064</v>
      </c>
      <c r="B64" t="s">
        <v>97</v>
      </c>
      <c r="C64" t="str">
        <f t="shared" si="0"/>
        <v>'2064'</v>
      </c>
      <c r="D64" t="str">
        <f>N1 &amp; "NoticeLabel" &amp; N1</f>
        <v>'NoticeLabel'</v>
      </c>
      <c r="E64" t="str">
        <f>N1 &amp; "Aviso" &amp; N1</f>
        <v>'Aviso'</v>
      </c>
      <c r="F64" t="str">
        <f t="shared" si="1"/>
        <v>insert into sysLocalizationText Values(2064,      'pt-br','2064','NoticeLabel','Aviso')</v>
      </c>
    </row>
    <row r="65" spans="1:6" x14ac:dyDescent="0.25">
      <c r="A65">
        <v>2065</v>
      </c>
      <c r="B65" t="s">
        <v>97</v>
      </c>
      <c r="C65" t="str">
        <f t="shared" si="0"/>
        <v>'2065'</v>
      </c>
      <c r="D65" t="str">
        <f>$N$1 &amp; "SuccessLabel" &amp; $N$1</f>
        <v>'SuccessLabel'</v>
      </c>
      <c r="E65" t="str">
        <f>N1 &amp; "Sucesso" &amp; N1</f>
        <v>'Sucesso'</v>
      </c>
      <c r="F65" t="str">
        <f t="shared" si="1"/>
        <v>insert into sysLocalizationText Values(2065,      'pt-br','2065','SuccessLabel','Sucesso')</v>
      </c>
    </row>
    <row r="66" spans="1:6" x14ac:dyDescent="0.25">
      <c r="A66">
        <v>2066</v>
      </c>
      <c r="B66" t="s">
        <v>97</v>
      </c>
      <c r="C66" t="str">
        <f t="shared" ref="C66:C169" si="2">"'" &amp; A66 &amp; "'"</f>
        <v>'2066'</v>
      </c>
      <c r="D66" t="str">
        <f>$N$1 &amp; "SuccessSaveMessage" &amp; $N$1</f>
        <v>'SuccessSaveMessage'</v>
      </c>
      <c r="E66" t="str">
        <f>$N$1 &amp; "O registro foi salvo com sucesso." &amp; $N$1</f>
        <v>'O registro foi salvo com sucesso.'</v>
      </c>
      <c r="F66" t="str">
        <f t="shared" ref="F66:F169" si="3">"insert into sysLocalizationText Values(" &amp;A66 &amp; "," &amp; B66 &amp; "," &amp;C66 &amp; "," &amp; D66 &amp; "," &amp; E66 &amp; ")"</f>
        <v>insert into sysLocalizationText Values(2066,      'pt-br','2066','SuccessSaveMessage','O registro foi salvo com sucesso.')</v>
      </c>
    </row>
    <row r="67" spans="1:6" x14ac:dyDescent="0.25">
      <c r="A67">
        <v>2067</v>
      </c>
      <c r="B67" t="s">
        <v>97</v>
      </c>
      <c r="C67" t="str">
        <f t="shared" si="2"/>
        <v>'2067'</v>
      </c>
      <c r="D67" t="str">
        <f>$N$1 &amp; "Email-Label" &amp; $N$1</f>
        <v>'Email-Label'</v>
      </c>
      <c r="E67" t="str">
        <f>$N$1 &amp; "E-mail" &amp; $N$1</f>
        <v>'E-mail'</v>
      </c>
      <c r="F67" t="str">
        <f t="shared" si="3"/>
        <v>insert into sysLocalizationText Values(2067,      'pt-br','2067','Email-Label','E-mail')</v>
      </c>
    </row>
    <row r="68" spans="1:6" x14ac:dyDescent="0.25">
      <c r="A68">
        <v>2068</v>
      </c>
      <c r="B68" t="s">
        <v>97</v>
      </c>
      <c r="C68" t="str">
        <f t="shared" si="2"/>
        <v>'2068'</v>
      </c>
      <c r="D68" t="str">
        <f>$N$1 &amp; "UserName-Label" &amp; $N$1</f>
        <v>'UserName-Label'</v>
      </c>
      <c r="E68" t="str">
        <f>$N$1 &amp; "Nome de Usuário" &amp; $N$1</f>
        <v>'Nome de Usuário'</v>
      </c>
      <c r="F68" t="str">
        <f t="shared" si="3"/>
        <v>insert into sysLocalizationText Values(2068,      'pt-br','2068','UserName-Label','Nome de Usuário')</v>
      </c>
    </row>
    <row r="69" spans="1:6" x14ac:dyDescent="0.25">
      <c r="A69">
        <v>2069</v>
      </c>
      <c r="B69" t="s">
        <v>97</v>
      </c>
      <c r="C69" t="str">
        <f t="shared" si="2"/>
        <v>'2069'</v>
      </c>
      <c r="D69" t="str">
        <f>$N$1 &amp; "Password-Label" &amp; $N$1</f>
        <v>'Password-Label'</v>
      </c>
      <c r="E69" t="str">
        <f>$N$1 &amp; "Senha" &amp; $N$1</f>
        <v>'Senha'</v>
      </c>
      <c r="F69" t="str">
        <f t="shared" si="3"/>
        <v>insert into sysLocalizationText Values(2069,      'pt-br','2069','Password-Label','Senha')</v>
      </c>
    </row>
    <row r="70" spans="1:6" x14ac:dyDescent="0.25">
      <c r="A70">
        <v>2070</v>
      </c>
      <c r="B70" t="s">
        <v>97</v>
      </c>
      <c r="C70" t="str">
        <f t="shared" si="2"/>
        <v>'2070'</v>
      </c>
      <c r="D70" t="str">
        <f>$N$1 &amp; "Instance-Label" &amp; $N$1</f>
        <v>'Instance-Label'</v>
      </c>
      <c r="E70" t="str">
        <f>$N$1 &amp; "Instância" &amp; $N$1</f>
        <v>'Instância'</v>
      </c>
      <c r="F70" t="str">
        <f t="shared" si="3"/>
        <v>insert into sysLocalizationText Values(2070,      'pt-br','2070','Instance-Label','Instância')</v>
      </c>
    </row>
    <row r="71" spans="1:6" x14ac:dyDescent="0.25">
      <c r="A71">
        <v>2071</v>
      </c>
      <c r="B71" t="s">
        <v>97</v>
      </c>
      <c r="C71" t="str">
        <f t="shared" si="2"/>
        <v>'2071'</v>
      </c>
      <c r="D71" t="str">
        <f>$N$1 &amp; "Role-Label" &amp; $N$1</f>
        <v>'Role-Label'</v>
      </c>
      <c r="E71" t="str">
        <f>$N$1 &amp; "Perfim" &amp; $N$1</f>
        <v>'Perfim'</v>
      </c>
      <c r="F71" t="str">
        <f t="shared" si="3"/>
        <v>insert into sysLocalizationText Values(2071,      'pt-br','2071','Role-Label','Perfim')</v>
      </c>
    </row>
    <row r="72" spans="1:6" x14ac:dyDescent="0.25">
      <c r="A72">
        <v>2072</v>
      </c>
      <c r="B72" t="s">
        <v>97</v>
      </c>
      <c r="C72" t="str">
        <f t="shared" si="2"/>
        <v>'2072'</v>
      </c>
      <c r="D72" t="str">
        <f>$N$1 &amp; "Yes-Text" &amp; $N$1</f>
        <v>'Yes-Text'</v>
      </c>
      <c r="E72" t="str">
        <f>$N$1 &amp; "Sim" &amp; $N$1</f>
        <v>'Sim'</v>
      </c>
      <c r="F72" t="str">
        <f t="shared" si="3"/>
        <v>insert into sysLocalizationText Values(2072,      'pt-br','2072','Yes-Text','Sim')</v>
      </c>
    </row>
    <row r="73" spans="1:6" x14ac:dyDescent="0.25">
      <c r="A73">
        <v>2073</v>
      </c>
      <c r="B73" t="s">
        <v>97</v>
      </c>
      <c r="C73" t="str">
        <f t="shared" si="2"/>
        <v>'2073'</v>
      </c>
      <c r="D73" t="str">
        <f>$N$1 &amp; "No-Text" &amp; $N$1</f>
        <v>'No-Text'</v>
      </c>
      <c r="E73" t="str">
        <f>$N$1 &amp; "Não" &amp; $N$1</f>
        <v>'Não'</v>
      </c>
      <c r="F73" t="str">
        <f t="shared" si="3"/>
        <v>insert into sysLocalizationText Values(2073,      'pt-br','2073','No-Text','Não')</v>
      </c>
    </row>
    <row r="74" spans="1:6" x14ac:dyDescent="0.25">
      <c r="A74">
        <v>2074</v>
      </c>
      <c r="B74" t="s">
        <v>97</v>
      </c>
      <c r="C74" t="str">
        <f t="shared" si="2"/>
        <v>'2074'</v>
      </c>
      <c r="D74" t="str">
        <f>$N$1 &amp; "Saving-Label" &amp; $N$1</f>
        <v>'Saving-Label'</v>
      </c>
      <c r="E74" t="str">
        <f>$N$1 &amp; "Salvando..." &amp; $N$1</f>
        <v>'Salvando...'</v>
      </c>
      <c r="F74" t="str">
        <f t="shared" si="3"/>
        <v>insert into sysLocalizationText Values(2074,      'pt-br','2074','Saving-Label','Salvando...')</v>
      </c>
    </row>
    <row r="75" spans="1:6" x14ac:dyDescent="0.25">
      <c r="A75">
        <v>2075</v>
      </c>
      <c r="B75" t="s">
        <v>97</v>
      </c>
      <c r="C75" t="str">
        <f t="shared" si="2"/>
        <v>'2075'</v>
      </c>
      <c r="D75" t="str">
        <f t="shared" ref="D75" si="4">$N$1 &amp; "Edit-Label" &amp; $N$1</f>
        <v>'Edit-Label'</v>
      </c>
      <c r="E75" t="str">
        <f>$N$1 &amp; "Editar" &amp; $N$1</f>
        <v>'Editar'</v>
      </c>
      <c r="F75" t="str">
        <f t="shared" si="3"/>
        <v>insert into sysLocalizationText Values(2075,      'pt-br','2075','Edit-Label','Editar')</v>
      </c>
    </row>
    <row r="76" spans="1:6" x14ac:dyDescent="0.25">
      <c r="A76">
        <v>2076</v>
      </c>
      <c r="B76" t="s">
        <v>97</v>
      </c>
      <c r="C76" t="str">
        <f t="shared" si="2"/>
        <v>'2076'</v>
      </c>
      <c r="D76" t="str">
        <f>$N$1 &amp; "Date-Label" &amp; $N$1</f>
        <v>'Date-Label'</v>
      </c>
      <c r="E76" t="str">
        <f>$N$1 &amp; "Data" &amp; $N$1</f>
        <v>'Data'</v>
      </c>
      <c r="F76" t="str">
        <f t="shared" si="3"/>
        <v>insert into sysLocalizationText Values(2076,      'pt-br','2076','Date-Label','Data')</v>
      </c>
    </row>
    <row r="77" spans="1:6" x14ac:dyDescent="0.25">
      <c r="A77">
        <v>2077</v>
      </c>
      <c r="B77" t="s">
        <v>97</v>
      </c>
      <c r="C77" t="str">
        <f t="shared" si="2"/>
        <v>'2077'</v>
      </c>
      <c r="D77" t="str">
        <f>$N$1 &amp; "Field-Label" &amp; $N$1</f>
        <v>'Field-Label'</v>
      </c>
      <c r="E77" t="str">
        <f>$N$1 &amp; "Campo" &amp; $N$1</f>
        <v>'Campo'</v>
      </c>
      <c r="F77" t="str">
        <f t="shared" si="3"/>
        <v>insert into sysLocalizationText Values(2077,      'pt-br','2077','Field-Label','Campo')</v>
      </c>
    </row>
    <row r="78" spans="1:6" x14ac:dyDescent="0.25">
      <c r="A78">
        <v>2078</v>
      </c>
      <c r="B78" t="s">
        <v>97</v>
      </c>
      <c r="C78" t="str">
        <f t="shared" si="2"/>
        <v>'2078'</v>
      </c>
      <c r="D78" t="str">
        <f>$N$1 &amp; "Value-Label" &amp; $N$1</f>
        <v>'Value-Label'</v>
      </c>
      <c r="E78" t="str">
        <f>$N$1 &amp; "Valor" &amp; $N$1</f>
        <v>'Valor'</v>
      </c>
      <c r="F78" t="str">
        <f t="shared" si="3"/>
        <v>insert into sysLocalizationText Values(2078,      'pt-br','2078','Value-Label','Valor')</v>
      </c>
    </row>
    <row r="79" spans="1:6" x14ac:dyDescent="0.25">
      <c r="A79">
        <v>2079</v>
      </c>
      <c r="B79" t="s">
        <v>97</v>
      </c>
      <c r="C79" t="str">
        <f t="shared" si="2"/>
        <v>'2079'</v>
      </c>
      <c r="D79" t="str">
        <f>$N$1 &amp; "SelectItem-Description" &amp; $N$1</f>
        <v>'SelectItem-Description'</v>
      </c>
      <c r="E79" t="str">
        <f>$N$1 &amp; "Selecione um Item" &amp; $N$1</f>
        <v>'Selecione um Item'</v>
      </c>
      <c r="F79" t="str">
        <f t="shared" si="3"/>
        <v>insert into sysLocalizationText Values(2079,      'pt-br','2079','SelectItem-Description','Selecione um Item')</v>
      </c>
    </row>
    <row r="80" spans="1:6" x14ac:dyDescent="0.25">
      <c r="A80">
        <v>2080</v>
      </c>
      <c r="B80" t="s">
        <v>97</v>
      </c>
      <c r="C80" t="str">
        <f t="shared" si="2"/>
        <v>'2080'</v>
      </c>
      <c r="D80" t="str">
        <f>$N$1 &amp; "AllItem-Description" &amp; $N$1</f>
        <v>'AllItem-Description'</v>
      </c>
      <c r="E80" t="str">
        <f>$N$1 &amp; "Todos" &amp; $N$1</f>
        <v>'Todos'</v>
      </c>
      <c r="F80" t="str">
        <f t="shared" si="3"/>
        <v>insert into sysLocalizationText Values(2080,      'pt-br','2080','AllItem-Description','Todos')</v>
      </c>
    </row>
    <row r="81" spans="1:6" x14ac:dyDescent="0.25">
      <c r="A81">
        <v>2081</v>
      </c>
      <c r="B81" t="s">
        <v>97</v>
      </c>
      <c r="C81" t="str">
        <f t="shared" ref="C81:C97" si="5">"'" &amp; A81 &amp; "'"</f>
        <v>'2081'</v>
      </c>
      <c r="D81" t="str">
        <f>$N$1 &amp; "Welcome-Label" &amp; $N$1</f>
        <v>'Welcome-Label'</v>
      </c>
      <c r="E81" t="str">
        <f>$N$1 &amp; "Bem-vindo ao GW Template" &amp; $N$1</f>
        <v>'Bem-vindo ao GW Template'</v>
      </c>
      <c r="F81" t="str">
        <f t="shared" si="3"/>
        <v>insert into sysLocalizationText Values(2081,      'pt-br','2081','Welcome-Label','Bem-vindo ao GW Template')</v>
      </c>
    </row>
    <row r="82" spans="1:6" x14ac:dyDescent="0.25">
      <c r="A82">
        <v>2082</v>
      </c>
      <c r="B82" t="s">
        <v>97</v>
      </c>
      <c r="C82" t="str">
        <f t="shared" si="5"/>
        <v>'2082'</v>
      </c>
      <c r="D82" t="str">
        <f>$N$1 &amp; "LoginTitle-Label" &amp; $N$1</f>
        <v>'LoginTitle-Label'</v>
      </c>
      <c r="E82" t="str">
        <f>$N$1 &amp; "Entrar" &amp; $N$1</f>
        <v>'Entrar'</v>
      </c>
      <c r="F82" t="str">
        <f t="shared" si="3"/>
        <v>insert into sysLocalizationText Values(2082,      'pt-br','2082','LoginTitle-Label','Entrar')</v>
      </c>
    </row>
    <row r="83" spans="1:6" x14ac:dyDescent="0.25">
      <c r="A83">
        <v>2083</v>
      </c>
      <c r="B83" t="s">
        <v>97</v>
      </c>
      <c r="C83" t="str">
        <f t="shared" si="5"/>
        <v>'2083'</v>
      </c>
      <c r="D83" t="str">
        <f>$N$1 &amp; "LoginTitle-Description" &amp; $N$1</f>
        <v>'LoginTitle-Description'</v>
      </c>
      <c r="E83" t="str">
        <f>$N$1 &amp; "Insira seu login e senha" &amp; $N$1</f>
        <v>'Insira seu login e senha'</v>
      </c>
      <c r="F83" t="str">
        <f t="shared" si="3"/>
        <v>insert into sysLocalizationText Values(2083,      'pt-br','2083','LoginTitle-Description','Insira seu login e senha')</v>
      </c>
    </row>
    <row r="84" spans="1:6" x14ac:dyDescent="0.25">
      <c r="A84">
        <v>2084</v>
      </c>
      <c r="B84" t="s">
        <v>97</v>
      </c>
      <c r="C84" t="str">
        <f t="shared" si="5"/>
        <v>'2084'</v>
      </c>
      <c r="D84" t="str">
        <f>$N$1 &amp; "InputEmail-Description" &amp; $N$1</f>
        <v>'InputEmail-Description'</v>
      </c>
      <c r="E84" t="str">
        <f>$N$1 &amp; "Digite seu e-mail de cadastro" &amp; $N$1</f>
        <v>'Digite seu e-mail de cadastro'</v>
      </c>
      <c r="F84" t="str">
        <f t="shared" si="3"/>
        <v>insert into sysLocalizationText Values(2084,      'pt-br','2084','InputEmail-Description','Digite seu e-mail de cadastro')</v>
      </c>
    </row>
    <row r="85" spans="1:6" x14ac:dyDescent="0.25">
      <c r="A85">
        <v>2085</v>
      </c>
      <c r="B85" t="s">
        <v>97</v>
      </c>
      <c r="C85" t="str">
        <f t="shared" si="5"/>
        <v>'2085'</v>
      </c>
      <c r="D85" t="str">
        <f>$N$1 &amp; "InputPassword-Description" &amp; $N$1</f>
        <v>'InputPassword-Description'</v>
      </c>
      <c r="E85" t="str">
        <f>$N$1 &amp; "Digite sua senha" &amp; $N$1</f>
        <v>'Digite sua senha'</v>
      </c>
      <c r="F85" t="str">
        <f t="shared" si="3"/>
        <v>insert into sysLocalizationText Values(2085,      'pt-br','2085','InputPassword-Description','Digite sua senha')</v>
      </c>
    </row>
    <row r="86" spans="1:6" x14ac:dyDescent="0.25">
      <c r="A86">
        <v>2086</v>
      </c>
      <c r="B86" t="s">
        <v>97</v>
      </c>
      <c r="C86" t="str">
        <f t="shared" si="5"/>
        <v>'2086'</v>
      </c>
      <c r="D86" t="str">
        <f>$N$1 &amp; "ForgetPassword-Description" &amp; $N$1</f>
        <v>'ForgetPassword-Description'</v>
      </c>
      <c r="E86" t="str">
        <f>$N$1 &amp; "Esqueceu a senha ?" &amp; $N$1</f>
        <v>'Esqueceu a senha ?'</v>
      </c>
      <c r="F86" t="str">
        <f t="shared" si="3"/>
        <v>insert into sysLocalizationText Values(2086,      'pt-br','2086','ForgetPassword-Description','Esqueceu a senha ?')</v>
      </c>
    </row>
    <row r="87" spans="1:6" x14ac:dyDescent="0.25">
      <c r="A87">
        <v>2087</v>
      </c>
      <c r="B87" t="s">
        <v>97</v>
      </c>
      <c r="C87" t="str">
        <f t="shared" si="5"/>
        <v>'2087'</v>
      </c>
      <c r="D87" t="str">
        <f>$N$1 &amp; "LoginButton-Label" &amp; $N$1</f>
        <v>'LoginButton-Label'</v>
      </c>
      <c r="E87" t="str">
        <f>$N$1 &amp; "Confirmar" &amp; $N$1</f>
        <v>'Confirmar'</v>
      </c>
      <c r="F87" t="str">
        <f t="shared" si="3"/>
        <v>insert into sysLocalizationText Values(2087,      'pt-br','2087','LoginButton-Label','Confirmar')</v>
      </c>
    </row>
    <row r="88" spans="1:6" x14ac:dyDescent="0.25">
      <c r="A88">
        <v>2088</v>
      </c>
      <c r="B88" t="s">
        <v>97</v>
      </c>
      <c r="C88" t="str">
        <f t="shared" si="5"/>
        <v>'2088'</v>
      </c>
      <c r="D88" t="str">
        <f>$N$1 &amp; "LoginLoading-Label" &amp; $N$1</f>
        <v>'LoginLoading-Label'</v>
      </c>
      <c r="E88" t="str">
        <f>$N$1 &amp; "Entrando..." &amp; $N$1</f>
        <v>'Entrando...'</v>
      </c>
      <c r="F88" t="str">
        <f t="shared" si="3"/>
        <v>insert into sysLocalizationText Values(2088,      'pt-br','2088','LoginLoading-Label','Entrando...')</v>
      </c>
    </row>
    <row r="89" spans="1:6" x14ac:dyDescent="0.25">
      <c r="A89">
        <v>2089</v>
      </c>
      <c r="B89" t="s">
        <v>97</v>
      </c>
      <c r="C89" t="str">
        <f t="shared" si="5"/>
        <v>'2089'</v>
      </c>
      <c r="D89" t="str">
        <f>$N$1 &amp; "SendText-Description" &amp; $N$1</f>
        <v>'SendText-Description'</v>
      </c>
      <c r="E89" t="str">
        <f>$N$1 &amp; "Enviando..." &amp; $N$1</f>
        <v>'Enviando...'</v>
      </c>
      <c r="F89" t="str">
        <f t="shared" si="3"/>
        <v>insert into sysLocalizationText Values(2089,      'pt-br','2089','SendText-Description','Enviando...')</v>
      </c>
    </row>
    <row r="90" spans="1:6" x14ac:dyDescent="0.25">
      <c r="A90">
        <v>2090</v>
      </c>
      <c r="B90" t="s">
        <v>97</v>
      </c>
      <c r="C90" t="str">
        <f t="shared" si="5"/>
        <v>'2090'</v>
      </c>
      <c r="D90" t="str">
        <f>$N$1 &amp; "ActiveAccountButton-Label" &amp; $N$1</f>
        <v>'ActiveAccountButton-Label'</v>
      </c>
      <c r="E90" t="str">
        <f>$N$1 &amp; "Ativar Conta" &amp; $N$1</f>
        <v>'Ativar Conta'</v>
      </c>
      <c r="F90" t="str">
        <f t="shared" si="3"/>
        <v>insert into sysLocalizationText Values(2090,      'pt-br','2090','ActiveAccountButton-Label','Ativar Conta')</v>
      </c>
    </row>
    <row r="91" spans="1:6" x14ac:dyDescent="0.25">
      <c r="A91">
        <v>2091</v>
      </c>
      <c r="B91" t="s">
        <v>97</v>
      </c>
      <c r="C91" t="str">
        <f t="shared" si="5"/>
        <v>'2091'</v>
      </c>
      <c r="D91" t="str">
        <f>$N$1 &amp; "ActiveAccount-Label" &amp; $N$1</f>
        <v>'ActiveAccount-Label'</v>
      </c>
      <c r="E91" t="str">
        <f>$N$1 &amp; "Ativação de Conta" &amp; $N$1</f>
        <v>'Ativação de Conta'</v>
      </c>
      <c r="F91" t="str">
        <f t="shared" si="3"/>
        <v>insert into sysLocalizationText Values(2091,      'pt-br','2091','ActiveAccount-Label','Ativação de Conta')</v>
      </c>
    </row>
    <row r="92" spans="1:6" x14ac:dyDescent="0.25">
      <c r="A92">
        <v>2092</v>
      </c>
      <c r="B92" t="s">
        <v>97</v>
      </c>
      <c r="C92" t="str">
        <f t="shared" si="5"/>
        <v>'2092'</v>
      </c>
      <c r="D92" t="str">
        <f>$N$1 &amp; "ActiveAccount-Description" &amp; $N$1</f>
        <v>'ActiveAccount-Description'</v>
      </c>
      <c r="E92" t="str">
        <f>$N$1 &amp; "Não consegue acessar ?" &amp; $N$1</f>
        <v>'Não consegue acessar ?'</v>
      </c>
      <c r="F92" t="str">
        <f t="shared" si="3"/>
        <v>insert into sysLocalizationText Values(2092,      'pt-br','2092','ActiveAccount-Description','Não consegue acessar ?')</v>
      </c>
    </row>
    <row r="93" spans="1:6" x14ac:dyDescent="0.25">
      <c r="A93">
        <v>2093</v>
      </c>
      <c r="B93" t="s">
        <v>97</v>
      </c>
      <c r="C93" t="str">
        <f t="shared" si="5"/>
        <v>'2093'</v>
      </c>
      <c r="D93" t="str">
        <f>$N$1 &amp; "ActiveAccount-Step1" &amp; $N$1</f>
        <v>'ActiveAccount-Step1'</v>
      </c>
      <c r="E93" t="str">
        <f>$N$1 &amp; "Envie o código de ativação para o seu e-mail de cadastro" &amp; $N$1</f>
        <v>'Envie o código de ativação para o seu e-mail de cadastro'</v>
      </c>
      <c r="F93" t="str">
        <f t="shared" si="3"/>
        <v>insert into sysLocalizationText Values(2093,      'pt-br','2093','ActiveAccount-Step1','Envie o código de ativação para o seu e-mail de cadastro')</v>
      </c>
    </row>
    <row r="94" spans="1:6" x14ac:dyDescent="0.25">
      <c r="A94">
        <v>2094</v>
      </c>
      <c r="B94" t="s">
        <v>97</v>
      </c>
      <c r="C94" t="str">
        <f t="shared" si="5"/>
        <v>'2094'</v>
      </c>
      <c r="D94" t="str">
        <f>$N$1 &amp; "ActiveAccount-Step2" &amp; $N$1</f>
        <v>'ActiveAccount-Step2'</v>
      </c>
      <c r="E94" t="str">
        <f>$N$1 &amp; "Informe o código de ativação recebido" &amp; $N$1</f>
        <v>'Informe o código de ativação recebido'</v>
      </c>
      <c r="F94" t="str">
        <f t="shared" si="3"/>
        <v>insert into sysLocalizationText Values(2094,      'pt-br','2094','ActiveAccount-Step2','Informe o código de ativação recebido')</v>
      </c>
    </row>
    <row r="95" spans="1:6" x14ac:dyDescent="0.25">
      <c r="A95">
        <v>2095</v>
      </c>
      <c r="B95" t="s">
        <v>97</v>
      </c>
      <c r="C95" t="str">
        <f t="shared" si="5"/>
        <v>'2095'</v>
      </c>
      <c r="D95" t="str">
        <f>$N$1 &amp; "SendCodeButton-Label" &amp; $N$1</f>
        <v>'SendCodeButton-Label'</v>
      </c>
      <c r="E95" t="str">
        <f>$N$1 &amp; "Enviar Código" &amp; $N$1</f>
        <v>'Enviar Código'</v>
      </c>
      <c r="F95" t="str">
        <f t="shared" si="3"/>
        <v>insert into sysLocalizationText Values(2095,      'pt-br','2095','SendCodeButton-Label','Enviar Código')</v>
      </c>
    </row>
    <row r="96" spans="1:6" x14ac:dyDescent="0.25">
      <c r="A96">
        <v>2096</v>
      </c>
      <c r="B96" t="s">
        <v>97</v>
      </c>
      <c r="C96" t="str">
        <f t="shared" si="5"/>
        <v>'2096'</v>
      </c>
      <c r="D96" t="str">
        <f>$N$1 &amp; "ActiveLoading-Label" &amp; $N$1</f>
        <v>'ActiveLoading-Label'</v>
      </c>
      <c r="E96" t="str">
        <f>$N$1 &amp; "Solicitar Ativação" &amp; $N$1</f>
        <v>'Solicitar Ativação'</v>
      </c>
      <c r="F96" t="str">
        <f t="shared" si="3"/>
        <v>insert into sysLocalizationText Values(2096,      'pt-br','2096','ActiveLoading-Label','Solicitar Ativação')</v>
      </c>
    </row>
    <row r="97" spans="1:6" x14ac:dyDescent="0.25">
      <c r="A97">
        <v>2097</v>
      </c>
      <c r="B97" t="s">
        <v>97</v>
      </c>
      <c r="C97" t="str">
        <f t="shared" si="5"/>
        <v>'2097'</v>
      </c>
      <c r="D97" t="str">
        <f>$N$1 &amp; "InputCode-Description" &amp; $N$1</f>
        <v>'InputCode-Description'</v>
      </c>
      <c r="E97" t="str">
        <f>$N$1 &amp; "Digite o código recebido por e-mail" &amp; $N$1</f>
        <v>'Digite o código recebido por e-mail'</v>
      </c>
      <c r="F97" t="str">
        <f t="shared" si="3"/>
        <v>insert into sysLocalizationText Values(2097,      'pt-br','2097','InputCode-Description','Digite o código recebido por e-mail')</v>
      </c>
    </row>
    <row r="98" spans="1:6" x14ac:dyDescent="0.25">
      <c r="A98">
        <v>2098</v>
      </c>
      <c r="B98" t="s">
        <v>97</v>
      </c>
      <c r="C98" t="str">
        <f t="shared" ref="C98:C108" si="6">"'" &amp; A98 &amp; "'"</f>
        <v>'2098'</v>
      </c>
      <c r="D98" t="str">
        <f>$N$1 &amp; "Unlogged-Label" &amp; $N$1</f>
        <v>'Unlogged-Label'</v>
      </c>
      <c r="E98" t="str">
        <f>$N$1 &amp; "Você não está logado" &amp; $N$1</f>
        <v>'Você não está logado'</v>
      </c>
      <c r="F98" t="str">
        <f t="shared" si="3"/>
        <v>insert into sysLocalizationText Values(2098,      'pt-br','2098','Unlogged-Label','Você não está logado')</v>
      </c>
    </row>
    <row r="99" spans="1:6" x14ac:dyDescent="0.25">
      <c r="A99">
        <v>2099</v>
      </c>
      <c r="B99" t="s">
        <v>97</v>
      </c>
      <c r="C99" t="str">
        <f t="shared" si="6"/>
        <v>'2099'</v>
      </c>
      <c r="D99" t="str">
        <f>$N$1 &amp; "MyProfile-Label" &amp; $N$1</f>
        <v>'MyProfile-Label'</v>
      </c>
      <c r="E99" t="str">
        <f>$N$1 &amp; "Meu Perfil" &amp; $N$1</f>
        <v>'Meu Perfil'</v>
      </c>
      <c r="F99" t="str">
        <f t="shared" si="3"/>
        <v>insert into sysLocalizationText Values(2099,      'pt-br','2099','MyProfile-Label','Meu Perfil')</v>
      </c>
    </row>
    <row r="100" spans="1:6" x14ac:dyDescent="0.25">
      <c r="A100">
        <v>2100</v>
      </c>
      <c r="B100" t="s">
        <v>97</v>
      </c>
      <c r="C100" t="str">
        <f t="shared" si="6"/>
        <v>'2100'</v>
      </c>
      <c r="D100" t="str">
        <f>$N$1 &amp; "MainProfileData-Label" &amp; $N$1</f>
        <v>'MainProfileData-Label'</v>
      </c>
      <c r="E100" t="str">
        <f>$N$1 &amp; "Dados do Perfil" &amp; $N$1</f>
        <v>'Dados do Perfil'</v>
      </c>
      <c r="F100" t="str">
        <f t="shared" si="3"/>
        <v>insert into sysLocalizationText Values(2100,      'pt-br','2100','MainProfileData-Label','Dados do Perfil')</v>
      </c>
    </row>
    <row r="101" spans="1:6" x14ac:dyDescent="0.25">
      <c r="A101">
        <v>2101</v>
      </c>
      <c r="B101" t="s">
        <v>97</v>
      </c>
      <c r="C101" t="str">
        <f t="shared" si="6"/>
        <v>'2101'</v>
      </c>
      <c r="D101" t="str">
        <f>$N$1 &amp; "AlterPassword-Label" &amp; $N$1</f>
        <v>'AlterPassword-Label'</v>
      </c>
      <c r="E101" t="str">
        <f>$N$1 &amp; "Trocar Senha" &amp; $N$1</f>
        <v>'Trocar Senha'</v>
      </c>
      <c r="F101" t="str">
        <f t="shared" si="3"/>
        <v>insert into sysLocalizationText Values(2101,      'pt-br','2101','AlterPassword-Label','Trocar Senha')</v>
      </c>
    </row>
    <row r="102" spans="1:6" x14ac:dyDescent="0.25">
      <c r="A102">
        <v>2102</v>
      </c>
      <c r="B102" t="s">
        <v>97</v>
      </c>
      <c r="C102" t="str">
        <f t="shared" si="6"/>
        <v>'2102'</v>
      </c>
      <c r="D102" t="str">
        <f>$N$1 &amp; "LanguageRole-Label" &amp; $N$1</f>
        <v>'LanguageRole-Label'</v>
      </c>
      <c r="E102" t="str">
        <f>$N$1 &amp; "Linguagem" &amp; $N$1</f>
        <v>'Linguagem'</v>
      </c>
      <c r="F102" t="str">
        <f t="shared" si="3"/>
        <v>insert into sysLocalizationText Values(2102,      'pt-br','2102','LanguageRole-Label','Linguagem')</v>
      </c>
    </row>
    <row r="103" spans="1:6" x14ac:dyDescent="0.25">
      <c r="A103">
        <v>2103</v>
      </c>
      <c r="B103" t="s">
        <v>97</v>
      </c>
      <c r="C103" t="str">
        <f t="shared" si="6"/>
        <v>'2103'</v>
      </c>
      <c r="D103" t="str">
        <f>$N$1 &amp; "AlterProfileImage-Label" &amp; $N$1</f>
        <v>'AlterProfileImage-Label'</v>
      </c>
      <c r="E103" t="str">
        <f>$N$1 &amp; "Alterar a imagem de perfil" &amp; $N$1</f>
        <v>'Alterar a imagem de perfil'</v>
      </c>
      <c r="F103" t="str">
        <f t="shared" si="3"/>
        <v>insert into sysLocalizationText Values(2103,      'pt-br','2103','AlterProfileImage-Label','Alterar a imagem de perfil')</v>
      </c>
    </row>
    <row r="104" spans="1:6" x14ac:dyDescent="0.25">
      <c r="A104">
        <v>2104</v>
      </c>
      <c r="B104" t="s">
        <v>97</v>
      </c>
      <c r="C104" t="str">
        <f t="shared" si="6"/>
        <v>'2104'</v>
      </c>
      <c r="D104" t="str">
        <f>$N$1 &amp; "AlterPasswordStep1-Label" &amp; $N$1</f>
        <v>'AlterPasswordStep1-Label'</v>
      </c>
      <c r="E104" t="str">
        <f>$N$1 &amp; "Clique no link abaixo para receber um email com o código de segurança para troca de senha" &amp; $N$1</f>
        <v>'Clique no link abaixo para receber um email com o código de segurança para troca de senha'</v>
      </c>
      <c r="F104" t="str">
        <f t="shared" si="3"/>
        <v>insert into sysLocalizationText Values(2104,      'pt-br','2104','AlterPasswordStep1-Label','Clique no link abaixo para receber um email com o código de segurança para troca de senha')</v>
      </c>
    </row>
    <row r="105" spans="1:6" x14ac:dyDescent="0.25">
      <c r="A105">
        <v>2105</v>
      </c>
      <c r="B105" t="s">
        <v>97</v>
      </c>
      <c r="C105" t="str">
        <f t="shared" si="6"/>
        <v>'2105'</v>
      </c>
      <c r="D105" t="str">
        <f>$N$1 &amp; "AlterPasswordStep2-Label" &amp; $N$1</f>
        <v>'AlterPasswordStep2-Label'</v>
      </c>
      <c r="E105" t="str">
        <f>$N$1 &amp; "Após receber código, preencha as informações abaixo e clique em Altera Senha" &amp; $N$1</f>
        <v>'Após receber código, preencha as informações abaixo e clique em Altera Senha'</v>
      </c>
      <c r="F105" t="str">
        <f t="shared" si="3"/>
        <v>insert into sysLocalizationText Values(2105,      'pt-br','2105','AlterPasswordStep2-Label','Após receber código, preencha as informações abaixo e clique em Altera Senha')</v>
      </c>
    </row>
    <row r="106" spans="1:6" x14ac:dyDescent="0.25">
      <c r="A106">
        <v>2106</v>
      </c>
      <c r="B106" t="s">
        <v>97</v>
      </c>
      <c r="C106" t="str">
        <f t="shared" si="6"/>
        <v>'2106'</v>
      </c>
      <c r="D106" t="str">
        <f>$N$1 &amp; "InputNewPassword-Label" &amp; $N$1</f>
        <v>'InputNewPassword-Label'</v>
      </c>
      <c r="E106" t="str">
        <f>$N$1 &amp; "Digite a nova senha" &amp; $N$1</f>
        <v>'Digite a nova senha'</v>
      </c>
      <c r="F106" t="str">
        <f t="shared" si="3"/>
        <v>insert into sysLocalizationText Values(2106,      'pt-br','2106','InputNewPassword-Label','Digite a nova senha')</v>
      </c>
    </row>
    <row r="107" spans="1:6" x14ac:dyDescent="0.25">
      <c r="A107">
        <v>2107</v>
      </c>
      <c r="B107" t="s">
        <v>97</v>
      </c>
      <c r="C107" t="str">
        <f t="shared" si="6"/>
        <v>'2107'</v>
      </c>
      <c r="D107" t="str">
        <f>$N$1 &amp; "AlterPasswordButton-Label" &amp; $N$1</f>
        <v>'AlterPasswordButton-Label'</v>
      </c>
      <c r="E107" t="str">
        <f>$N$1 &amp; "Alterar a Senha" &amp; $N$1</f>
        <v>'Alterar a Senha'</v>
      </c>
      <c r="F107" t="str">
        <f t="shared" si="3"/>
        <v>insert into sysLocalizationText Values(2107,      'pt-br','2107','AlterPasswordButton-Label','Alterar a Senha')</v>
      </c>
    </row>
    <row r="108" spans="1:6" x14ac:dyDescent="0.25">
      <c r="A108">
        <v>2108</v>
      </c>
      <c r="B108" t="s">
        <v>97</v>
      </c>
      <c r="C108" t="str">
        <f t="shared" si="6"/>
        <v>'2108'</v>
      </c>
      <c r="D108" t="str">
        <f>$N$1 &amp; "AlterPasswordButton-Loading" &amp; $N$1</f>
        <v>'AlterPasswordButton-Loading'</v>
      </c>
      <c r="E108" t="str">
        <f>$N$1 &amp; "Alterando a senha...." &amp; $N$1</f>
        <v>'Alterando a senha....'</v>
      </c>
      <c r="F108" t="str">
        <f t="shared" si="3"/>
        <v>insert into sysLocalizationText Values(2108,      'pt-br','2108','AlterPasswordButton-Loading','Alterando a senha....')</v>
      </c>
    </row>
    <row r="109" spans="1:6" x14ac:dyDescent="0.25">
      <c r="A109">
        <v>2109</v>
      </c>
      <c r="B109" t="s">
        <v>97</v>
      </c>
      <c r="C109" t="str">
        <f t="shared" ref="C109:C120" si="7">"'" &amp; A109 &amp; "'"</f>
        <v>'2109'</v>
      </c>
      <c r="D109" t="str">
        <f>$N$1 &amp; "InvalidCredentials-Title" &amp; $N$1</f>
        <v>'InvalidCredentials-Title'</v>
      </c>
      <c r="E109" t="str">
        <f>$N$1 &amp; "Credenciais Inválidas" &amp; $N$1</f>
        <v>'Credenciais Inválidas'</v>
      </c>
      <c r="F109" t="str">
        <f t="shared" si="3"/>
        <v>insert into sysLocalizationText Values(2109,      'pt-br','2109','InvalidCredentials-Title','Credenciais Inválidas')</v>
      </c>
    </row>
    <row r="110" spans="1:6" x14ac:dyDescent="0.25">
      <c r="A110">
        <v>2110</v>
      </c>
      <c r="B110" t="s">
        <v>97</v>
      </c>
      <c r="C110" t="str">
        <f t="shared" si="7"/>
        <v>'2110'</v>
      </c>
      <c r="D110" t="str">
        <f>$N$1 &amp; "InvalidCredentials-Message" &amp; $N$1</f>
        <v>'InvalidCredentials-Message'</v>
      </c>
      <c r="E110" t="str">
        <f>$N$1 &amp; "E-mail ou senha inválidos!" &amp; $N$1</f>
        <v>'E-mail ou senha inválidos!'</v>
      </c>
      <c r="F110" t="str">
        <f t="shared" si="3"/>
        <v>insert into sysLocalizationText Values(2110,      'pt-br','2110','InvalidCredentials-Message','E-mail ou senha inválidos!')</v>
      </c>
    </row>
    <row r="111" spans="1:6" x14ac:dyDescent="0.25">
      <c r="A111">
        <v>2111</v>
      </c>
      <c r="B111" t="s">
        <v>97</v>
      </c>
      <c r="C111" t="str">
        <f t="shared" si="7"/>
        <v>'2111'</v>
      </c>
      <c r="D111" t="str">
        <f>$N$1 &amp; "TemporaryPassword-Title" &amp; $N$1</f>
        <v>'TemporaryPassword-Title'</v>
      </c>
      <c r="E111" t="str">
        <f>$N$1 &amp; "Senha Enviada" &amp; $N$1</f>
        <v>'Senha Enviada'</v>
      </c>
      <c r="F111" t="str">
        <f t="shared" si="3"/>
        <v>insert into sysLocalizationText Values(2111,      'pt-br','2111','TemporaryPassword-Title','Senha Enviada')</v>
      </c>
    </row>
    <row r="112" spans="1:6" x14ac:dyDescent="0.25">
      <c r="A112">
        <v>2112</v>
      </c>
      <c r="B112" t="s">
        <v>97</v>
      </c>
      <c r="C112" t="str">
        <f t="shared" si="7"/>
        <v>'2112'</v>
      </c>
      <c r="D112" t="str">
        <f>$N$1 &amp; "TemporaryPassword-Message" &amp; $N$1</f>
        <v>'TemporaryPassword-Message'</v>
      </c>
      <c r="E112" t="str">
        <f>$N$1 &amp; "Uma senha temporária foi enviada para o seu e-mail de cadastro. Ao logar, solicite a troca de senha." &amp; $N$1</f>
        <v>'Uma senha temporária foi enviada para o seu e-mail de cadastro. Ao logar, solicite a troca de senha.'</v>
      </c>
      <c r="F112" t="str">
        <f t="shared" si="3"/>
        <v>insert into sysLocalizationText Values(2112,      'pt-br','2112','TemporaryPassword-Message','Uma senha temporária foi enviada para o seu e-mail de cadastro. Ao logar, solicite a troca de senha.')</v>
      </c>
    </row>
    <row r="113" spans="1:6" x14ac:dyDescent="0.25">
      <c r="A113">
        <v>2113</v>
      </c>
      <c r="B113" t="s">
        <v>97</v>
      </c>
      <c r="C113" t="str">
        <f t="shared" si="7"/>
        <v>'2113'</v>
      </c>
      <c r="D113" t="str">
        <f>$N$1 &amp; "SuccessActivated-Title" &amp; $N$1</f>
        <v>'SuccessActivated-Title'</v>
      </c>
      <c r="E113" t="str">
        <f>$N$1 &amp; "Conta Ativada com Sucesso" &amp; $N$1</f>
        <v>'Conta Ativada com Sucesso'</v>
      </c>
      <c r="F113" t="str">
        <f t="shared" si="3"/>
        <v>insert into sysLocalizationText Values(2113,      'pt-br','2113','SuccessActivated-Title','Conta Ativada com Sucesso')</v>
      </c>
    </row>
    <row r="114" spans="1:6" x14ac:dyDescent="0.25">
      <c r="A114">
        <v>2114</v>
      </c>
      <c r="B114" t="s">
        <v>97</v>
      </c>
      <c r="C114" t="str">
        <f t="shared" si="7"/>
        <v>'2114'</v>
      </c>
      <c r="D114" t="str">
        <f>$N$1 &amp; "SuccessActivated-Message" &amp; $N$1</f>
        <v>'SuccessActivated-Message'</v>
      </c>
      <c r="E114" t="str">
        <f>$N$1 &amp; "A conta foi ativada com sucesso. Você já pode efetuar login." &amp; $N$1</f>
        <v>'A conta foi ativada com sucesso. Você já pode efetuar login.'</v>
      </c>
      <c r="F114" t="str">
        <f t="shared" si="3"/>
        <v>insert into sysLocalizationText Values(2114,      'pt-br','2114','SuccessActivated-Message','A conta foi ativada com sucesso. Você já pode efetuar login.')</v>
      </c>
    </row>
    <row r="115" spans="1:6" x14ac:dyDescent="0.25">
      <c r="A115">
        <v>2115</v>
      </c>
      <c r="B115" t="s">
        <v>97</v>
      </c>
      <c r="C115" t="str">
        <f t="shared" si="7"/>
        <v>'2115'</v>
      </c>
      <c r="D115" t="str">
        <f>$N$1 &amp; "ActivateCode-Title" &amp; $N$1</f>
        <v>'ActivateCode-Title'</v>
      </c>
      <c r="E115" t="str">
        <f>$N$1 &amp; "Código Enviado" &amp; $N$1</f>
        <v>'Código Enviado'</v>
      </c>
      <c r="F115" t="str">
        <f t="shared" si="3"/>
        <v>insert into sysLocalizationText Values(2115,      'pt-br','2115','ActivateCode-Title','Código Enviado')</v>
      </c>
    </row>
    <row r="116" spans="1:6" x14ac:dyDescent="0.25">
      <c r="A116">
        <v>2116</v>
      </c>
      <c r="B116" t="s">
        <v>97</v>
      </c>
      <c r="C116" t="str">
        <f t="shared" si="7"/>
        <v>'2116'</v>
      </c>
      <c r="D116" t="str">
        <f>$N$1 &amp; "ActivateCode-Message" &amp; $N$1</f>
        <v>'ActivateCode-Message'</v>
      </c>
      <c r="E116" t="str">
        <f>$N$1 &amp; "O código de segurança foi enviado por e-mail." &amp; $N$1</f>
        <v>'O código de segurança foi enviado por e-mail.'</v>
      </c>
      <c r="F116" t="str">
        <f t="shared" si="3"/>
        <v>insert into sysLocalizationText Values(2116,      'pt-br','2116','ActivateCode-Message','O código de segurança foi enviado por e-mail.')</v>
      </c>
    </row>
    <row r="117" spans="1:6" x14ac:dyDescent="0.25">
      <c r="A117">
        <v>2117</v>
      </c>
      <c r="B117" t="s">
        <v>97</v>
      </c>
      <c r="C117" t="str">
        <f t="shared" si="7"/>
        <v>'2117'</v>
      </c>
      <c r="D117" t="str">
        <f>$N$1 &amp; "PasswordChanged-Title" &amp; $N$1</f>
        <v>'PasswordChanged-Title'</v>
      </c>
      <c r="E117" t="str">
        <f>$N$1 &amp; "Senha Alterada" &amp; $N$1</f>
        <v>'Senha Alterada'</v>
      </c>
      <c r="F117" t="str">
        <f t="shared" si="3"/>
        <v>insert into sysLocalizationText Values(2117,      'pt-br','2117','PasswordChanged-Title','Senha Alterada')</v>
      </c>
    </row>
    <row r="118" spans="1:6" x14ac:dyDescent="0.25">
      <c r="A118">
        <v>2118</v>
      </c>
      <c r="B118" t="s">
        <v>97</v>
      </c>
      <c r="C118" t="str">
        <f t="shared" si="7"/>
        <v>'2118'</v>
      </c>
      <c r="D118" t="str">
        <f>$N$1 &amp; "PasswordChanged-Message" &amp; $N$1</f>
        <v>'PasswordChanged-Message'</v>
      </c>
      <c r="E118" t="str">
        <f>$N$1 &amp; "A senha foi alterada com sucesso. Efetue login novamente." &amp; $N$1</f>
        <v>'A senha foi alterada com sucesso. Efetue login novamente.'</v>
      </c>
      <c r="F118" t="str">
        <f t="shared" si="3"/>
        <v>insert into sysLocalizationText Values(2118,      'pt-br','2118','PasswordChanged-Message','A senha foi alterada com sucesso. Efetue login novamente.')</v>
      </c>
    </row>
    <row r="119" spans="1:6" x14ac:dyDescent="0.25">
      <c r="A119">
        <v>2119</v>
      </c>
      <c r="B119" t="s">
        <v>97</v>
      </c>
      <c r="C119" t="str">
        <f t="shared" si="7"/>
        <v>'2119'</v>
      </c>
      <c r="D119" t="str">
        <f>$N$1 &amp; "ImageChanged-Title" &amp; $N$1</f>
        <v>'ImageChanged-Title'</v>
      </c>
      <c r="E119" t="str">
        <f>$N$1 &amp; "Imagem Alterada" &amp; $N$1</f>
        <v>'Imagem Alterada'</v>
      </c>
      <c r="F119" t="str">
        <f t="shared" si="3"/>
        <v>insert into sysLocalizationText Values(2119,      'pt-br','2119','ImageChanged-Title','Imagem Alterada')</v>
      </c>
    </row>
    <row r="120" spans="1:6" x14ac:dyDescent="0.25">
      <c r="A120">
        <v>2120</v>
      </c>
      <c r="B120" t="s">
        <v>97</v>
      </c>
      <c r="C120" t="str">
        <f t="shared" si="7"/>
        <v>'2120'</v>
      </c>
      <c r="D120" t="str">
        <f>$N$1 &amp; "ImageChanged-Message" &amp; $N$1</f>
        <v>'ImageChanged-Message'</v>
      </c>
      <c r="E120" t="str">
        <f>$N$1 &amp; "A imagem de perfil foi alterada. No próximo login a nova imagem será exibida." &amp; $N$1</f>
        <v>'A imagem de perfil foi alterada. No próximo login a nova imagem será exibida.'</v>
      </c>
      <c r="F120" t="str">
        <f t="shared" si="3"/>
        <v>insert into sysLocalizationText Values(2120,      'pt-br','2120','ImageChanged-Message','A imagem de perfil foi alterada. No próximo login a nova imagem será exibida.')</v>
      </c>
    </row>
    <row r="121" spans="1:6" x14ac:dyDescent="0.25">
      <c r="A121">
        <v>2121</v>
      </c>
      <c r="B121" t="s">
        <v>97</v>
      </c>
      <c r="C121" t="str">
        <f t="shared" si="2"/>
        <v>'2121'</v>
      </c>
      <c r="D121" t="str">
        <f>$N$1 &amp; "SearchByEmail-Label" &amp; $N$1</f>
        <v>'SearchByEmail-Label'</v>
      </c>
      <c r="E121" t="str">
        <f>$N$1 &amp; "Por E-mail" &amp; $N$1</f>
        <v>'Por E-mail'</v>
      </c>
      <c r="F121" t="str">
        <f t="shared" si="3"/>
        <v>insert into sysLocalizationText Values(2121,      'pt-br','2121','SearchByEmail-Label','Por E-mail')</v>
      </c>
    </row>
    <row r="122" spans="1:6" x14ac:dyDescent="0.25">
      <c r="A122">
        <v>2122</v>
      </c>
      <c r="B122" t="s">
        <v>97</v>
      </c>
      <c r="C122" t="str">
        <f t="shared" si="2"/>
        <v>'2122'</v>
      </c>
      <c r="D122" t="str">
        <f>$N$1 &amp; "SearchByUserName-Label" &amp; $N$1</f>
        <v>'SearchByUserName-Label'</v>
      </c>
      <c r="E122" t="str">
        <f>$N$1 &amp; "Por Nome de Usuário" &amp; $N$1</f>
        <v>'Por Nome de Usuário'</v>
      </c>
      <c r="F122" t="str">
        <f t="shared" si="3"/>
        <v>insert into sysLocalizationText Values(2122,      'pt-br','2122','SearchByUserName-Label','Por Nome de Usuário')</v>
      </c>
    </row>
    <row r="123" spans="1:6" x14ac:dyDescent="0.25">
      <c r="A123">
        <v>2123</v>
      </c>
      <c r="B123" t="s">
        <v>97</v>
      </c>
      <c r="C123" t="str">
        <f t="shared" si="2"/>
        <v>'2123'</v>
      </c>
      <c r="D123" t="str">
        <f>$N$1 &amp; "SearchByEmail-Description" &amp; $N$1</f>
        <v>'SearchByEmail-Description'</v>
      </c>
      <c r="E123" t="str">
        <f>$N$1 &amp; "Pesquisar por E-mail" &amp; $N$1</f>
        <v>'Pesquisar por E-mail'</v>
      </c>
      <c r="F123" t="str">
        <f t="shared" si="3"/>
        <v>insert into sysLocalizationText Values(2123,      'pt-br','2123','SearchByEmail-Description','Pesquisar por E-mail')</v>
      </c>
    </row>
    <row r="124" spans="1:6" x14ac:dyDescent="0.25">
      <c r="A124">
        <v>2124</v>
      </c>
      <c r="B124" t="s">
        <v>97</v>
      </c>
      <c r="C124" t="str">
        <f t="shared" si="2"/>
        <v>'2124'</v>
      </c>
      <c r="D124" t="str">
        <f>$N$1 &amp; "SearchByUserName-Description" &amp; $N$1</f>
        <v>'SearchByUserName-Description'</v>
      </c>
      <c r="E124" t="str">
        <f>$N$1 &amp; "Pesquisar por Nome de Usuário" &amp; $N$1</f>
        <v>'Pesquisar por Nome de Usuário'</v>
      </c>
      <c r="F124" t="str">
        <f t="shared" si="3"/>
        <v>insert into sysLocalizationText Values(2124,      'pt-br','2124','SearchByUserName-Description','Pesquisar por Nome de Usuário')</v>
      </c>
    </row>
    <row r="125" spans="1:6" x14ac:dyDescent="0.25">
      <c r="A125">
        <v>2125</v>
      </c>
      <c r="B125" t="s">
        <v>97</v>
      </c>
      <c r="C125" t="str">
        <f t="shared" si="2"/>
        <v>'2125'</v>
      </c>
      <c r="D125" t="str">
        <f>$N$1 &amp; "SearchByInstance-Label" &amp; $N$1</f>
        <v>'SearchByInstance-Label'</v>
      </c>
      <c r="E125" t="str">
        <f>$N$1 &amp; "Por Instância" &amp; $N$1</f>
        <v>'Por Instância'</v>
      </c>
      <c r="F125" t="str">
        <f t="shared" si="3"/>
        <v>insert into sysLocalizationText Values(2125,      'pt-br','2125','SearchByInstance-Label','Por Instância')</v>
      </c>
    </row>
    <row r="126" spans="1:6" x14ac:dyDescent="0.25">
      <c r="A126">
        <v>2126</v>
      </c>
      <c r="B126" t="s">
        <v>97</v>
      </c>
      <c r="C126" t="str">
        <f t="shared" si="2"/>
        <v>'2126'</v>
      </c>
      <c r="D126" t="str">
        <f>$N$1 &amp; "SearchByRole-Label" &amp; $N$1</f>
        <v>'SearchByRole-Label'</v>
      </c>
      <c r="E126" t="str">
        <f>$N$1 &amp; "Por Perfil" &amp; $N$1</f>
        <v>'Por Perfil'</v>
      </c>
      <c r="F126" t="str">
        <f t="shared" si="3"/>
        <v>insert into sysLocalizationText Values(2126,      'pt-br','2126','SearchByRole-Label','Por Perfil')</v>
      </c>
    </row>
    <row r="127" spans="1:6" x14ac:dyDescent="0.25">
      <c r="A127">
        <v>2127</v>
      </c>
      <c r="B127" t="s">
        <v>97</v>
      </c>
      <c r="C127" t="str">
        <f t="shared" si="2"/>
        <v>'2127'</v>
      </c>
      <c r="D127" t="str">
        <f>$N$1 &amp; "NewUser-Label" &amp; $N$1</f>
        <v>'NewUser-Label'</v>
      </c>
      <c r="E127" t="str">
        <f>$N$1 &amp; "Novo Usuáro" &amp; $N$1</f>
        <v>'Novo Usuáro'</v>
      </c>
      <c r="F127" t="str">
        <f t="shared" si="3"/>
        <v>insert into sysLocalizationText Values(2127,      'pt-br','2127','NewUser-Label','Novo Usuáro')</v>
      </c>
    </row>
    <row r="128" spans="1:6" x14ac:dyDescent="0.25">
      <c r="A128">
        <v>2128</v>
      </c>
      <c r="B128" t="s">
        <v>97</v>
      </c>
      <c r="C128" t="str">
        <f t="shared" si="2"/>
        <v>'2128'</v>
      </c>
      <c r="D128" t="str">
        <f>$N$1 &amp; "NewUser-Description" &amp; $N$1</f>
        <v>'NewUser-Description'</v>
      </c>
      <c r="E128" t="str">
        <f>$N$1 &amp; "Clique aqui para criar novo usuário" &amp; $N$1</f>
        <v>'Clique aqui para criar novo usuário'</v>
      </c>
      <c r="F128" t="str">
        <f t="shared" si="3"/>
        <v>insert into sysLocalizationText Values(2128,      'pt-br','2128','NewUser-Description','Clique aqui para criar novo usuário')</v>
      </c>
    </row>
    <row r="129" spans="1:6" x14ac:dyDescent="0.25">
      <c r="A129">
        <v>2129</v>
      </c>
      <c r="B129" t="s">
        <v>97</v>
      </c>
      <c r="C129" t="str">
        <f t="shared" si="2"/>
        <v>'2129'</v>
      </c>
      <c r="D129" t="str">
        <f>$N$1 &amp; "Active-Label" &amp; $N$1</f>
        <v>'Active-Label'</v>
      </c>
      <c r="E129" t="str">
        <f>$N$1 &amp; "Ativo" &amp; $N$1</f>
        <v>'Ativo'</v>
      </c>
      <c r="F129" t="str">
        <f t="shared" si="3"/>
        <v>insert into sysLocalizationText Values(2129,      'pt-br','2129','Active-Label','Ativo')</v>
      </c>
    </row>
    <row r="130" spans="1:6" x14ac:dyDescent="0.25">
      <c r="A130">
        <v>2130</v>
      </c>
      <c r="B130" t="s">
        <v>97</v>
      </c>
      <c r="C130" t="str">
        <f t="shared" si="2"/>
        <v>'2130'</v>
      </c>
      <c r="D130" t="str">
        <f>$N$1 &amp; "Locked-Label" &amp; $N$1</f>
        <v>'Locked-Label'</v>
      </c>
      <c r="E130" t="str">
        <f>$N$1 &amp; "Bloqueado" &amp; $N$1</f>
        <v>'Bloqueado'</v>
      </c>
      <c r="F130" t="str">
        <f t="shared" si="3"/>
        <v>insert into sysLocalizationText Values(2130,      'pt-br','2130','Locked-Label','Bloqueado')</v>
      </c>
    </row>
    <row r="131" spans="1:6" x14ac:dyDescent="0.25">
      <c r="A131">
        <v>2131</v>
      </c>
      <c r="B131" t="s">
        <v>97</v>
      </c>
      <c r="C131" t="str">
        <f t="shared" si="2"/>
        <v>'2131'</v>
      </c>
      <c r="D131" t="str">
        <f>$N$1 &amp; "MainData-Label" &amp; $N$1</f>
        <v>'MainData-Label'</v>
      </c>
      <c r="E131" t="str">
        <f>$N$1 &amp; "Dados Principais" &amp; $N$1</f>
        <v>'Dados Principais'</v>
      </c>
      <c r="F131" t="str">
        <f t="shared" si="3"/>
        <v>insert into sysLocalizationText Values(2131,      'pt-br','2131','MainData-Label','Dados Principais')</v>
      </c>
    </row>
    <row r="132" spans="1:6" x14ac:dyDescent="0.25">
      <c r="A132">
        <v>2132</v>
      </c>
      <c r="B132" t="s">
        <v>97</v>
      </c>
      <c r="C132" t="str">
        <f t="shared" si="2"/>
        <v>'2132'</v>
      </c>
      <c r="D132" t="str">
        <f>$N$1 &amp; "User-SecondTabLabel" &amp; $N$1</f>
        <v>'User-SecondTabLabel'</v>
      </c>
      <c r="E132" t="str">
        <f>$N$1 &amp; "Instância e Perfil" &amp; $N$1</f>
        <v>'Instância e Perfil'</v>
      </c>
      <c r="F132" t="str">
        <f t="shared" si="3"/>
        <v>insert into sysLocalizationText Values(2132,      'pt-br','2132','User-SecondTabLabel','Instância e Perfil')</v>
      </c>
    </row>
    <row r="133" spans="1:6" x14ac:dyDescent="0.25">
      <c r="A133">
        <v>2133</v>
      </c>
      <c r="B133" t="s">
        <v>97</v>
      </c>
      <c r="C133" t="str">
        <f t="shared" si="2"/>
        <v>'2133'</v>
      </c>
      <c r="D133" t="str">
        <f>$N$1 &amp; "CreateDate-Label" &amp; $N$1</f>
        <v>'CreateDate-Label'</v>
      </c>
      <c r="E133" t="str">
        <f>$N$1 &amp; "Data de Cadastro" &amp; $N$1</f>
        <v>'Data de Cadastro'</v>
      </c>
      <c r="F133" t="str">
        <f t="shared" si="3"/>
        <v>insert into sysLocalizationText Values(2133,      'pt-br','2133','CreateDate-Label','Data de Cadastro')</v>
      </c>
    </row>
    <row r="134" spans="1:6" x14ac:dyDescent="0.25">
      <c r="A134">
        <v>2134</v>
      </c>
      <c r="B134" t="s">
        <v>97</v>
      </c>
      <c r="C134" t="str">
        <f t="shared" si="2"/>
        <v>'2134'</v>
      </c>
      <c r="D134" t="str">
        <f>$N$1 &amp; "LastLoginDate-Label" &amp; $N$1</f>
        <v>'LastLoginDate-Label'</v>
      </c>
      <c r="E134" t="str">
        <f>$N$1 &amp; "Data do Último Acesso" &amp; $N$1</f>
        <v>'Data do Último Acesso'</v>
      </c>
      <c r="F134" t="str">
        <f t="shared" si="3"/>
        <v>insert into sysLocalizationText Values(2134,      'pt-br','2134','LastLoginDate-Label','Data do Último Acesso')</v>
      </c>
    </row>
    <row r="135" spans="1:6" x14ac:dyDescent="0.25">
      <c r="A135">
        <v>2135</v>
      </c>
      <c r="B135" t="s">
        <v>97</v>
      </c>
      <c r="C135" t="str">
        <f t="shared" si="2"/>
        <v>'2135'</v>
      </c>
      <c r="D135" t="str">
        <f>$N$1 &amp; "DefaultLanguage-Label" &amp; $N$1</f>
        <v>'DefaultLanguage-Label'</v>
      </c>
      <c r="E135" t="str">
        <f>$N$1 &amp; "Idioma Padrão" &amp; $N$1</f>
        <v>'Idioma Padrão'</v>
      </c>
      <c r="F135" t="str">
        <f t="shared" si="3"/>
        <v>insert into sysLocalizationText Values(2135,      'pt-br','2135','DefaultLanguage-Label','Idioma Padrão')</v>
      </c>
    </row>
    <row r="136" spans="1:6" x14ac:dyDescent="0.25">
      <c r="A136">
        <v>2136</v>
      </c>
      <c r="B136" t="s">
        <v>97</v>
      </c>
      <c r="C136" t="str">
        <f t="shared" si="2"/>
        <v>'2136'</v>
      </c>
      <c r="D136" t="str">
        <f>$N$1 &amp; "LastLoginIP-Label" &amp; $N$1</f>
        <v>'LastLoginIP-Label'</v>
      </c>
      <c r="E136" t="str">
        <f>$N$1 &amp; "IP do Último Acesso" &amp; $N$1</f>
        <v>'IP do Último Acesso'</v>
      </c>
      <c r="F136" t="str">
        <f t="shared" si="3"/>
        <v>insert into sysLocalizationText Values(2136,      'pt-br','2136','LastLoginIP-Label','IP do Último Acesso')</v>
      </c>
    </row>
    <row r="137" spans="1:6" x14ac:dyDescent="0.25">
      <c r="A137">
        <v>2137</v>
      </c>
      <c r="B137" t="s">
        <v>97</v>
      </c>
      <c r="C137" t="str">
        <f t="shared" si="2"/>
        <v>'2137'</v>
      </c>
      <c r="D137" t="str">
        <f>$N$1 &amp; "LoginCounter-Label" &amp; $N$1</f>
        <v>'LoginCounter-Label'</v>
      </c>
      <c r="E137" t="str">
        <f>$N$1 &amp; "Total de Acessos" &amp; $N$1</f>
        <v>'Total de Acessos'</v>
      </c>
      <c r="F137" t="str">
        <f t="shared" si="3"/>
        <v>insert into sysLocalizationText Values(2137,      'pt-br','2137','LoginCounter-Label','Total de Acessos')</v>
      </c>
    </row>
    <row r="138" spans="1:6" x14ac:dyDescent="0.25">
      <c r="A138">
        <v>2138</v>
      </c>
      <c r="B138" t="s">
        <v>97</v>
      </c>
      <c r="C138" t="str">
        <f t="shared" si="2"/>
        <v>'2138'</v>
      </c>
      <c r="D138" t="str">
        <f>$N$1 &amp; "PasswordRecovery-Label" &amp; $N$1</f>
        <v>'PasswordRecovery-Label'</v>
      </c>
      <c r="E138" t="str">
        <f>$N$1 &amp; "Código de Recuperação de Senha" &amp; $N$1</f>
        <v>'Código de Recuperação de Senha'</v>
      </c>
      <c r="F138" t="str">
        <f t="shared" si="3"/>
        <v>insert into sysLocalizationText Values(2138,      'pt-br','2138','PasswordRecovery-Label','Código de Recuperação de Senha')</v>
      </c>
    </row>
    <row r="139" spans="1:6" x14ac:dyDescent="0.25">
      <c r="A139">
        <v>2139</v>
      </c>
      <c r="B139" t="s">
        <v>97</v>
      </c>
      <c r="C139" t="str">
        <f t="shared" si="2"/>
        <v>'2139'</v>
      </c>
      <c r="D139" t="str">
        <f>$N$1 &amp; "AlterInstance-Label" &amp; $N$1</f>
        <v>'AlterInstance-Label'</v>
      </c>
      <c r="E139" t="str">
        <f>$N$1 &amp; "Alterar a Instância" &amp; $N$1</f>
        <v>'Alterar a Instância'</v>
      </c>
      <c r="F139" t="str">
        <f t="shared" si="3"/>
        <v>insert into sysLocalizationText Values(2139,      'pt-br','2139','AlterInstance-Label','Alterar a Instância')</v>
      </c>
    </row>
    <row r="140" spans="1:6" x14ac:dyDescent="0.25">
      <c r="A140">
        <v>2140</v>
      </c>
      <c r="B140" t="s">
        <v>97</v>
      </c>
      <c r="C140" t="str">
        <f t="shared" si="2"/>
        <v>'2140'</v>
      </c>
      <c r="D140" t="str">
        <f>$N$1 &amp; "AlterInstance-Description" &amp; $N$1</f>
        <v>'AlterInstance-Description'</v>
      </c>
      <c r="E140" t="str">
        <f>$N$1 &amp; "Selecione uma Instância para alterar" &amp; $N$1</f>
        <v>'Selecione uma Instância para alterar'</v>
      </c>
      <c r="F140" t="str">
        <f t="shared" si="3"/>
        <v>insert into sysLocalizationText Values(2140,      'pt-br','2140','AlterInstance-Description','Selecione uma Instância para alterar')</v>
      </c>
    </row>
    <row r="141" spans="1:6" x14ac:dyDescent="0.25">
      <c r="A141">
        <v>2141</v>
      </c>
      <c r="B141" t="s">
        <v>97</v>
      </c>
      <c r="C141" t="str">
        <f t="shared" si="2"/>
        <v>'2141'</v>
      </c>
      <c r="D141" t="str">
        <f>$N$1 &amp; "Altering-Label" &amp; $N$1</f>
        <v>'Altering-Label'</v>
      </c>
      <c r="E141" t="str">
        <f>$N$1 &amp; "Alterando..." &amp; $N$1</f>
        <v>'Alterando...'</v>
      </c>
      <c r="F141" t="str">
        <f t="shared" si="3"/>
        <v>insert into sysLocalizationText Values(2141,      'pt-br','2141','Altering-Label','Alterando...')</v>
      </c>
    </row>
    <row r="142" spans="1:6" x14ac:dyDescent="0.25">
      <c r="A142">
        <v>2142</v>
      </c>
      <c r="B142" t="s">
        <v>97</v>
      </c>
      <c r="C142" t="str">
        <f t="shared" si="2"/>
        <v>'2142'</v>
      </c>
      <c r="D142" t="str">
        <f>$N$1 &amp; "AlterRole-Label" &amp; $N$1</f>
        <v>'AlterRole-Label'</v>
      </c>
      <c r="E142" t="str">
        <f>$N$1 &amp; "Alterar Perfil" &amp; $N$1</f>
        <v>'Alterar Perfil'</v>
      </c>
      <c r="F142" t="str">
        <f t="shared" si="3"/>
        <v>insert into sysLocalizationText Values(2142,      'pt-br','2142','AlterRole-Label','Alterar Perfil')</v>
      </c>
    </row>
    <row r="143" spans="1:6" x14ac:dyDescent="0.25">
      <c r="A143">
        <v>2143</v>
      </c>
      <c r="B143" t="s">
        <v>97</v>
      </c>
      <c r="C143" t="str">
        <f t="shared" si="2"/>
        <v>'2143'</v>
      </c>
      <c r="D143" t="str">
        <f>$N$1 &amp; "AlterRole-Description" &amp; $N$1</f>
        <v>'AlterRole-Description'</v>
      </c>
      <c r="E143" t="str">
        <f>$N$1 &amp; "Selecione um Perfil para alterar" &amp; $N$1</f>
        <v>'Selecione um Perfil para alterar'</v>
      </c>
      <c r="F143" t="str">
        <f t="shared" si="3"/>
        <v>insert into sysLocalizationText Values(2143,      'pt-br','2143','AlterRole-Description','Selecione um Perfil para alterar')</v>
      </c>
    </row>
    <row r="144" spans="1:6" x14ac:dyDescent="0.25">
      <c r="A144">
        <v>2144</v>
      </c>
      <c r="B144" t="s">
        <v>97</v>
      </c>
      <c r="C144" t="str">
        <f t="shared" si="2"/>
        <v>'2144'</v>
      </c>
      <c r="D144" t="str">
        <f>$N$1 &amp; "UserStatus-Label" &amp; $N$1</f>
        <v>'UserStatus-Label'</v>
      </c>
      <c r="E144" t="str">
        <f>$N$1 &amp; "Status do Usuário" &amp; $N$1</f>
        <v>'Status do Usuário'</v>
      </c>
      <c r="F144" t="str">
        <f t="shared" si="3"/>
        <v>insert into sysLocalizationText Values(2144,      'pt-br','2144','UserStatus-Label','Status do Usuário')</v>
      </c>
    </row>
    <row r="145" spans="1:6" x14ac:dyDescent="0.25">
      <c r="A145">
        <v>2145</v>
      </c>
      <c r="B145" t="s">
        <v>97</v>
      </c>
      <c r="C145" t="str">
        <f t="shared" si="2"/>
        <v>'2145'</v>
      </c>
      <c r="D145" t="str">
        <f>$N$1 &amp; "ChangeUserState-Description" &amp; $N$1</f>
        <v>'ChangeUserState-Description'</v>
      </c>
      <c r="E145" t="str">
        <f>$N$1 &amp; "Clique aqui para alterar o status" &amp; $N$1</f>
        <v>'Clique aqui para alterar o status'</v>
      </c>
      <c r="F145" t="str">
        <f t="shared" si="3"/>
        <v>insert into sysLocalizationText Values(2145,      'pt-br','2145','ChangeUserState-Description','Clique aqui para alterar o status')</v>
      </c>
    </row>
    <row r="146" spans="1:6" x14ac:dyDescent="0.25">
      <c r="A146">
        <v>2146</v>
      </c>
      <c r="B146" t="s">
        <v>97</v>
      </c>
      <c r="C146" t="str">
        <f t="shared" si="2"/>
        <v>'2146'</v>
      </c>
      <c r="D146" t="str">
        <f>$N$1 &amp; "ChangeUserState-Label" &amp; $N$1</f>
        <v>'ChangeUserState-Label'</v>
      </c>
      <c r="E146" t="str">
        <f>$N$1 &amp; "Atualizar Status" &amp; $N$1</f>
        <v>'Atualizar Status'</v>
      </c>
      <c r="F146" t="str">
        <f t="shared" si="3"/>
        <v>insert into sysLocalizationText Values(2146,      'pt-br','2146','ChangeUserState-Label','Atualizar Status')</v>
      </c>
    </row>
    <row r="147" spans="1:6" x14ac:dyDescent="0.25">
      <c r="A147">
        <v>2147</v>
      </c>
      <c r="B147" t="s">
        <v>97</v>
      </c>
      <c r="C147" t="str">
        <f t="shared" si="2"/>
        <v>'2147'</v>
      </c>
      <c r="D147" t="str">
        <f>$N$1 &amp; "CreateUser-Label" &amp; $N$1</f>
        <v>'CreateUser-Label'</v>
      </c>
      <c r="E147" t="str">
        <f>$N$1 &amp; "Novo Usuário" &amp; $N$1</f>
        <v>'Novo Usuário'</v>
      </c>
      <c r="F147" t="str">
        <f t="shared" si="3"/>
        <v>insert into sysLocalizationText Values(2147,      'pt-br','2147','CreateUser-Label','Novo Usuário')</v>
      </c>
    </row>
    <row r="148" spans="1:6" x14ac:dyDescent="0.25">
      <c r="A148">
        <v>2148</v>
      </c>
      <c r="B148" t="s">
        <v>97</v>
      </c>
      <c r="C148" t="str">
        <f t="shared" si="2"/>
        <v>'2148'</v>
      </c>
      <c r="D148" t="str">
        <f>$N$1 &amp; "CreateUser-Description" &amp; $N$1</f>
        <v>'CreateUser-Description'</v>
      </c>
      <c r="E148" t="str">
        <f>$N$1 &amp; "Clique aqui para cciar o novo usuário" &amp; $N$1</f>
        <v>'Clique aqui para cciar o novo usuário'</v>
      </c>
      <c r="F148" t="str">
        <f t="shared" si="3"/>
        <v>insert into sysLocalizationText Values(2148,      'pt-br','2148','CreateUser-Description','Clique aqui para cciar o novo usuário')</v>
      </c>
    </row>
    <row r="149" spans="1:6" x14ac:dyDescent="0.25">
      <c r="A149">
        <v>2149</v>
      </c>
      <c r="B149" t="s">
        <v>97</v>
      </c>
      <c r="C149" t="str">
        <f t="shared" si="2"/>
        <v>'2149'</v>
      </c>
      <c r="D149" t="str">
        <f>$N$1 &amp; "CreateUserButton-Label" &amp; $N$1</f>
        <v>'CreateUserButton-Label'</v>
      </c>
      <c r="E149" t="str">
        <f>$N$1 &amp; "Salvar" &amp; $N$1</f>
        <v>'Salvar'</v>
      </c>
      <c r="F149" t="str">
        <f t="shared" si="3"/>
        <v>insert into sysLocalizationText Values(2149,      'pt-br','2149','CreateUserButton-Label','Salvar')</v>
      </c>
    </row>
    <row r="150" spans="1:6" x14ac:dyDescent="0.25">
      <c r="A150">
        <v>2150</v>
      </c>
      <c r="B150" t="s">
        <v>97</v>
      </c>
      <c r="C150" t="str">
        <f t="shared" si="2"/>
        <v>'2150'</v>
      </c>
      <c r="D150" t="str">
        <f>$N$1 &amp; "AlterStatus-Error" &amp; $N$1</f>
        <v>'AlterStatus-Error'</v>
      </c>
      <c r="E150" t="str">
        <f>$N$1 &amp; "Error ao alterar o status do usuário" &amp; $N$1</f>
        <v>'Error ao alterar o status do usuário'</v>
      </c>
      <c r="F150" t="str">
        <f t="shared" si="3"/>
        <v>insert into sysLocalizationText Values(2150,      'pt-br','2150','AlterStatus-Error','Error ao alterar o status do usuário')</v>
      </c>
    </row>
    <row r="151" spans="1:6" x14ac:dyDescent="0.25">
      <c r="A151">
        <v>2151</v>
      </c>
      <c r="B151" t="s">
        <v>97</v>
      </c>
      <c r="C151" t="str">
        <f t="shared" si="2"/>
        <v>'2151'</v>
      </c>
      <c r="D151" t="str">
        <f>$N$1 &amp; "AlterStatus-Success" &amp; $N$1</f>
        <v>'AlterStatus-Success'</v>
      </c>
      <c r="E151" t="str">
        <f>$N$1 &amp; "O status do usuário foi alterado com sucesso" &amp; $N$1</f>
        <v>'O status do usuário foi alterado com sucesso'</v>
      </c>
      <c r="F151" t="str">
        <f t="shared" si="3"/>
        <v>insert into sysLocalizationText Values(2151,      'pt-br','2151','AlterStatus-Success','O status do usuário foi alterado com sucesso')</v>
      </c>
    </row>
    <row r="152" spans="1:6" x14ac:dyDescent="0.25">
      <c r="A152">
        <v>2152</v>
      </c>
      <c r="B152" t="s">
        <v>97</v>
      </c>
      <c r="C152" t="str">
        <f t="shared" si="2"/>
        <v>'2152'</v>
      </c>
      <c r="D152" t="str">
        <f>$N$1 &amp; "AlterInstance-Error" &amp; $N$1</f>
        <v>'AlterInstance-Error'</v>
      </c>
      <c r="E152" t="str">
        <f>$N$1 &amp; "Erro ao alterar instância" &amp; $N$1</f>
        <v>'Erro ao alterar instância'</v>
      </c>
      <c r="F152" t="str">
        <f t="shared" si="3"/>
        <v>insert into sysLocalizationText Values(2152,      'pt-br','2152','AlterInstance-Error','Erro ao alterar instância')</v>
      </c>
    </row>
    <row r="153" spans="1:6" x14ac:dyDescent="0.25">
      <c r="A153">
        <v>2153</v>
      </c>
      <c r="B153" t="s">
        <v>97</v>
      </c>
      <c r="C153" t="str">
        <f t="shared" si="2"/>
        <v>'2153'</v>
      </c>
      <c r="D153" t="str">
        <f>$N$1 &amp; "AlterInstance-Success" &amp; $N$1</f>
        <v>'AlterInstance-Success'</v>
      </c>
      <c r="E153" t="str">
        <f>$N$1 &amp; "A instância foi alterada com sucesso" &amp; $N$1</f>
        <v>'A instância foi alterada com sucesso'</v>
      </c>
      <c r="F153" t="str">
        <f t="shared" si="3"/>
        <v>insert into sysLocalizationText Values(2153,      'pt-br','2153','AlterInstance-Success','A instância foi alterada com sucesso')</v>
      </c>
    </row>
    <row r="154" spans="1:6" x14ac:dyDescent="0.25">
      <c r="A154">
        <v>2154</v>
      </c>
      <c r="B154" t="s">
        <v>97</v>
      </c>
      <c r="C154" t="str">
        <f t="shared" si="2"/>
        <v>'2154'</v>
      </c>
      <c r="D154" t="str">
        <f>$N$1 &amp; "AlterRole-Error" &amp; $N$1</f>
        <v>'AlterRole-Error'</v>
      </c>
      <c r="E154" t="str">
        <f>$N$1 &amp; "Erro ao alterar o perfil." &amp; $N$1</f>
        <v>'Erro ao alterar o perfil.'</v>
      </c>
      <c r="F154" t="str">
        <f t="shared" si="3"/>
        <v>insert into sysLocalizationText Values(2154,      'pt-br','2154','AlterRole-Error','Erro ao alterar o perfil.')</v>
      </c>
    </row>
    <row r="155" spans="1:6" x14ac:dyDescent="0.25">
      <c r="A155">
        <v>2155</v>
      </c>
      <c r="B155" t="s">
        <v>97</v>
      </c>
      <c r="C155" t="str">
        <f t="shared" si="2"/>
        <v>'2155'</v>
      </c>
      <c r="D155" t="str">
        <f>$N$1 &amp; "AlterRole-Success" &amp; $N$1</f>
        <v>'AlterRole-Success'</v>
      </c>
      <c r="E155" t="str">
        <f>$N$1 &amp; "O status foi alterado com sucesso" &amp; $N$1</f>
        <v>'O status foi alterado com sucesso'</v>
      </c>
      <c r="F155" t="str">
        <f t="shared" si="3"/>
        <v>insert into sysLocalizationText Values(2155,      'pt-br','2155','AlterRole-Success','O status foi alterado com sucesso')</v>
      </c>
    </row>
    <row r="156" spans="1:6" x14ac:dyDescent="0.25">
      <c r="A156">
        <v>2156</v>
      </c>
      <c r="B156" t="s">
        <v>97</v>
      </c>
      <c r="C156" t="str">
        <f t="shared" si="2"/>
        <v>'2156'</v>
      </c>
      <c r="D156" t="str">
        <f>$N$1 &amp; "Instance-PageTitle" &amp; $N$1</f>
        <v>'Instance-PageTitle'</v>
      </c>
      <c r="E156" t="str">
        <f>$N$1 &amp; "Instância" &amp; $N$1</f>
        <v>'Instância'</v>
      </c>
      <c r="F156" t="str">
        <f t="shared" si="3"/>
        <v>insert into sysLocalizationText Values(2156,      'pt-br','2156','Instance-PageTitle','Instância')</v>
      </c>
    </row>
    <row r="157" spans="1:6" x14ac:dyDescent="0.25">
      <c r="A157">
        <v>2157</v>
      </c>
      <c r="B157" t="s">
        <v>97</v>
      </c>
      <c r="C157" t="str">
        <f t="shared" si="2"/>
        <v>'2157'</v>
      </c>
      <c r="D157" t="str">
        <f>$N$1 &amp; "SearchByInstanceName-Label" &amp; $N$1</f>
        <v>'SearchByInstanceName-Label'</v>
      </c>
      <c r="E157" t="str">
        <f>$N$1 &amp; "Por Nome da Instância" &amp; $N$1</f>
        <v>'Por Nome da Instância'</v>
      </c>
      <c r="F157" t="str">
        <f t="shared" si="3"/>
        <v>insert into sysLocalizationText Values(2157,      'pt-br','2157','SearchByInstanceName-Label','Por Nome da Instância')</v>
      </c>
    </row>
    <row r="158" spans="1:6" x14ac:dyDescent="0.25">
      <c r="A158">
        <v>2158</v>
      </c>
      <c r="B158" t="s">
        <v>97</v>
      </c>
      <c r="C158" t="str">
        <f t="shared" si="2"/>
        <v>'2158'</v>
      </c>
      <c r="D158" t="str">
        <f>$N$1 &amp; "SearchByInstanceName-Description" &amp; $N$1</f>
        <v>'SearchByInstanceName-Description'</v>
      </c>
      <c r="E158" t="str">
        <f>$N$1 &amp; "Pesquisar por Nome da Instância" &amp; $N$1</f>
        <v>'Pesquisar por Nome da Instância'</v>
      </c>
      <c r="F158" t="str">
        <f t="shared" si="3"/>
        <v>insert into sysLocalizationText Values(2158,      'pt-br','2158','SearchByInstanceName-Description','Pesquisar por Nome da Instância')</v>
      </c>
    </row>
    <row r="159" spans="1:6" x14ac:dyDescent="0.25">
      <c r="A159">
        <v>2159</v>
      </c>
      <c r="B159" t="s">
        <v>97</v>
      </c>
      <c r="C159" t="str">
        <f t="shared" si="2"/>
        <v>'2159'</v>
      </c>
      <c r="D159" t="str">
        <f>$N$1 &amp; "SearchByInstanceTypeName-Label" &amp; $N$1</f>
        <v>'SearchByInstanceTypeName-Label'</v>
      </c>
      <c r="E159" t="str">
        <f>$N$1 &amp; "Por Tipo da Instância" &amp; $N$1</f>
        <v>'Por Tipo da Instância'</v>
      </c>
      <c r="F159" t="str">
        <f t="shared" si="3"/>
        <v>insert into sysLocalizationText Values(2159,      'pt-br','2159','SearchByInstanceTypeName-Label','Por Tipo da Instância')</v>
      </c>
    </row>
    <row r="160" spans="1:6" x14ac:dyDescent="0.25">
      <c r="A160">
        <v>2160</v>
      </c>
      <c r="B160" t="s">
        <v>97</v>
      </c>
      <c r="C160" t="str">
        <f t="shared" si="2"/>
        <v>'2160'</v>
      </c>
      <c r="D160" t="str">
        <f>$N$1 &amp; "SearchByInstanceTypeName-Description" &amp; $N$1</f>
        <v>'SearchByInstanceTypeName-Description'</v>
      </c>
      <c r="E160" t="str">
        <f>$N$1 &amp; "Pesquisar por Tipo da Instância" &amp; $N$1</f>
        <v>'Pesquisar por Tipo da Instância'</v>
      </c>
      <c r="F160" t="str">
        <f t="shared" si="3"/>
        <v>insert into sysLocalizationText Values(2160,      'pt-br','2160','SearchByInstanceTypeName-Description','Pesquisar por Tipo da Instância')</v>
      </c>
    </row>
    <row r="161" spans="1:6" x14ac:dyDescent="0.25">
      <c r="A161">
        <v>2161</v>
      </c>
      <c r="B161" t="s">
        <v>97</v>
      </c>
      <c r="C161" t="str">
        <f t="shared" si="2"/>
        <v>'2161'</v>
      </c>
      <c r="D161" t="str">
        <f>$N$1 &amp; "NewInstance-Label" &amp; $N$1</f>
        <v>'NewInstance-Label'</v>
      </c>
      <c r="E161" t="str">
        <f>$N$1 &amp; "Nova Instância" &amp; $N$1</f>
        <v>'Nova Instância'</v>
      </c>
      <c r="F161" t="str">
        <f t="shared" si="3"/>
        <v>insert into sysLocalizationText Values(2161,      'pt-br','2161','NewInstance-Label','Nova Instância')</v>
      </c>
    </row>
    <row r="162" spans="1:6" x14ac:dyDescent="0.25">
      <c r="A162">
        <v>2162</v>
      </c>
      <c r="B162" t="s">
        <v>97</v>
      </c>
      <c r="C162" t="str">
        <f t="shared" si="2"/>
        <v>'2162'</v>
      </c>
      <c r="D162" t="str">
        <f>$N$1 &amp; "NewInstance-Description" &amp; $N$1</f>
        <v>'NewInstance-Description'</v>
      </c>
      <c r="E162" t="str">
        <f>$N$1 &amp; "Clique aqui para criar uma nova Instância" &amp; $N$1</f>
        <v>'Clique aqui para criar uma nova Instância'</v>
      </c>
      <c r="F162" t="str">
        <f t="shared" si="3"/>
        <v>insert into sysLocalizationText Values(2162,      'pt-br','2162','NewInstance-Description','Clique aqui para criar uma nova Instância')</v>
      </c>
    </row>
    <row r="163" spans="1:6" x14ac:dyDescent="0.25">
      <c r="A163">
        <v>2163</v>
      </c>
      <c r="B163" t="s">
        <v>97</v>
      </c>
      <c r="C163" t="str">
        <f t="shared" si="2"/>
        <v>'2163'</v>
      </c>
      <c r="D163" t="str">
        <f>$N$1 &amp; "InstanceTypeName-Label" &amp; $N$1</f>
        <v>'InstanceTypeName-Label'</v>
      </c>
      <c r="E163" t="str">
        <f>$N$1 &amp; "Tipo de Instância" &amp; $N$1</f>
        <v>'Tipo de Instância'</v>
      </c>
      <c r="F163" t="str">
        <f t="shared" si="3"/>
        <v>insert into sysLocalizationText Values(2163,      'pt-br','2163','InstanceTypeName-Label','Tipo de Instância')</v>
      </c>
    </row>
    <row r="164" spans="1:6" x14ac:dyDescent="0.25">
      <c r="A164">
        <v>2164</v>
      </c>
      <c r="B164" t="s">
        <v>97</v>
      </c>
      <c r="C164" t="str">
        <f t="shared" si="2"/>
        <v>'2164'</v>
      </c>
      <c r="D164" t="str">
        <f>$N$1 &amp; "InstanceName-Label" &amp; $N$1</f>
        <v>'InstanceName-Label'</v>
      </c>
      <c r="E164" t="str">
        <f>$N$1 &amp; "Nome da Instância" &amp; $N$1</f>
        <v>'Nome da Instância'</v>
      </c>
      <c r="F164" t="str">
        <f t="shared" si="3"/>
        <v>insert into sysLocalizationText Values(2164,      'pt-br','2164','InstanceName-Label','Nome da Instância')</v>
      </c>
    </row>
    <row r="165" spans="1:6" x14ac:dyDescent="0.25">
      <c r="A165">
        <v>2165</v>
      </c>
      <c r="B165" t="s">
        <v>97</v>
      </c>
      <c r="C165" t="str">
        <f t="shared" si="2"/>
        <v>'2165'</v>
      </c>
      <c r="D165" t="str">
        <f>$N$1 &amp; "InstanceRecord-Label" &amp; $N$1</f>
        <v>'InstanceRecord-Label'</v>
      </c>
      <c r="E165" t="str">
        <f>$N$1 &amp; "Dados da Instância" &amp; $N$1</f>
        <v>'Dados da Instância'</v>
      </c>
      <c r="F165" t="str">
        <f t="shared" si="3"/>
        <v>insert into sysLocalizationText Values(2165,      'pt-br','2165','InstanceRecord-Label','Dados da Instância')</v>
      </c>
    </row>
    <row r="166" spans="1:6" x14ac:dyDescent="0.25">
      <c r="A166">
        <v>2166</v>
      </c>
      <c r="B166" t="s">
        <v>97</v>
      </c>
      <c r="C166" t="str">
        <f t="shared" si="2"/>
        <v>'2166'</v>
      </c>
      <c r="D166" t="str">
        <f>$N$1 &amp; "SaveInstanceButton-Label" &amp; $N$1</f>
        <v>'SaveInstanceButton-Label'</v>
      </c>
      <c r="E166" t="str">
        <f>$N$1 &amp; "Salvar Instância" &amp; $N$1</f>
        <v>'Salvar Instância'</v>
      </c>
      <c r="F166" t="str">
        <f t="shared" si="3"/>
        <v>insert into sysLocalizationText Values(2166,      'pt-br','2166','SaveInstanceButton-Label','Salvar Instância')</v>
      </c>
    </row>
    <row r="167" spans="1:6" x14ac:dyDescent="0.25">
      <c r="A167">
        <v>2167</v>
      </c>
      <c r="B167" t="s">
        <v>97</v>
      </c>
      <c r="C167" t="str">
        <f t="shared" si="2"/>
        <v>'2167'</v>
      </c>
      <c r="D167" t="str">
        <f>$N$1 &amp; "SaveInstanceButton-Description" &amp; $N$1</f>
        <v>'SaveInstanceButton-Description'</v>
      </c>
      <c r="E167" t="str">
        <f>$N$1 &amp; "Clque aqui para salvar a Instância" &amp; $N$1</f>
        <v>'Clque aqui para salvar a Instância'</v>
      </c>
      <c r="F167" t="str">
        <f t="shared" si="3"/>
        <v>insert into sysLocalizationText Values(2167,      'pt-br','2167','SaveInstanceButton-Description','Clque aqui para salvar a Instância')</v>
      </c>
    </row>
    <row r="168" spans="1:6" x14ac:dyDescent="0.25">
      <c r="A168">
        <v>2168</v>
      </c>
      <c r="B168" t="s">
        <v>97</v>
      </c>
      <c r="C168" t="str">
        <f t="shared" si="2"/>
        <v>'2168'</v>
      </c>
      <c r="D168" t="str">
        <f>$N$1 &amp; "DataLog-PageTitle" &amp; $N$1</f>
        <v>'DataLog-PageTitle'</v>
      </c>
      <c r="E168" t="str">
        <f>$N$1 &amp; "Log de Dados" &amp; $N$1</f>
        <v>'Log de Dados'</v>
      </c>
      <c r="F168" t="str">
        <f t="shared" si="3"/>
        <v>insert into sysLocalizationText Values(2168,      'pt-br','2168','DataLog-PageTitle','Log de Dados')</v>
      </c>
    </row>
    <row r="169" spans="1:6" x14ac:dyDescent="0.25">
      <c r="A169">
        <v>2169</v>
      </c>
      <c r="B169" t="s">
        <v>97</v>
      </c>
      <c r="C169" t="str">
        <f t="shared" si="2"/>
        <v>'2169'</v>
      </c>
      <c r="D169" t="str">
        <f>$N$1 &amp; "SearchByOperationType-Label" &amp; $N$1</f>
        <v>'SearchByOperationType-Label'</v>
      </c>
      <c r="E169" t="str">
        <f>$N$1 &amp; "Por Tipo de Operação" &amp; $N$1</f>
        <v>'Por Tipo de Operação'</v>
      </c>
      <c r="F169" t="str">
        <f t="shared" si="3"/>
        <v>insert into sysLocalizationText Values(2169,      'pt-br','2169','SearchByOperationType-Label','Por Tipo de Operação')</v>
      </c>
    </row>
    <row r="170" spans="1:6" x14ac:dyDescent="0.25">
      <c r="A170">
        <v>2170</v>
      </c>
      <c r="B170" t="s">
        <v>97</v>
      </c>
      <c r="C170" t="str">
        <f t="shared" ref="C170:C233" si="8">"'" &amp; A170 &amp; "'"</f>
        <v>'2170'</v>
      </c>
      <c r="D170" t="str">
        <f>$N$1 &amp; "SearchByObject-Label" &amp; $N$1</f>
        <v>'SearchByObject-Label'</v>
      </c>
      <c r="E170" t="str">
        <f>$N$1 &amp; "Por Objeto" &amp; $N$1</f>
        <v>'Por Objeto'</v>
      </c>
      <c r="F170" t="str">
        <f t="shared" ref="F170:F233" si="9">"insert into sysLocalizationText Values(" &amp;A170 &amp; "," &amp; B170 &amp; "," &amp;C170 &amp; "," &amp; D170 &amp; "," &amp; E170 &amp; ")"</f>
        <v>insert into sysLocalizationText Values(2170,      'pt-br','2170','SearchByObject-Label','Por Objeto')</v>
      </c>
    </row>
    <row r="171" spans="1:6" x14ac:dyDescent="0.25">
      <c r="A171">
        <v>2171</v>
      </c>
      <c r="B171" t="s">
        <v>97</v>
      </c>
      <c r="C171" t="str">
        <f t="shared" si="8"/>
        <v>'2171'</v>
      </c>
      <c r="D171" t="str">
        <f>$N$1 &amp; "SearchByIntervalDate-Label" &amp; $N$1</f>
        <v>'SearchByIntervalDate-Label'</v>
      </c>
      <c r="E171" t="str">
        <f>$N$1 &amp; "Por Intervalo de Datas" &amp; $N$1</f>
        <v>'Por Intervalo de Datas'</v>
      </c>
      <c r="F171" t="str">
        <f t="shared" si="9"/>
        <v>insert into sysLocalizationText Values(2171,      'pt-br','2171','SearchByIntervalDate-Label','Por Intervalo de Datas')</v>
      </c>
    </row>
    <row r="172" spans="1:6" x14ac:dyDescent="0.25">
      <c r="A172">
        <v>2172</v>
      </c>
      <c r="B172" t="s">
        <v>97</v>
      </c>
      <c r="C172" t="str">
        <f t="shared" si="8"/>
        <v>'2172'</v>
      </c>
      <c r="D172" t="str">
        <f>$N$1 &amp; "SearchByInicialDate-Label" &amp; $N$1</f>
        <v>'SearchByInicialDate-Label'</v>
      </c>
      <c r="E172" t="str">
        <f>$N$1 &amp; "Data Inicial" &amp; $N$1</f>
        <v>'Data Inicial'</v>
      </c>
      <c r="F172" t="str">
        <f t="shared" si="9"/>
        <v>insert into sysLocalizationText Values(2172,      'pt-br','2172','SearchByInicialDate-Label','Data Inicial')</v>
      </c>
    </row>
    <row r="173" spans="1:6" x14ac:dyDescent="0.25">
      <c r="A173">
        <v>2173</v>
      </c>
      <c r="B173" t="s">
        <v>97</v>
      </c>
      <c r="C173" t="str">
        <f t="shared" si="8"/>
        <v>'2173'</v>
      </c>
      <c r="D173" t="str">
        <f>$N$1 &amp; "SearchByFinalDate-Label" &amp; $N$1</f>
        <v>'SearchByFinalDate-Label'</v>
      </c>
      <c r="E173" t="str">
        <f>$N$1 &amp; "Data Final" &amp; $N$1</f>
        <v>'Data Final'</v>
      </c>
      <c r="F173" t="str">
        <f t="shared" si="9"/>
        <v>insert into sysLocalizationText Values(2173,      'pt-br','2173','SearchByFinalDate-Label','Data Final')</v>
      </c>
    </row>
    <row r="174" spans="1:6" x14ac:dyDescent="0.25">
      <c r="A174">
        <v>2174</v>
      </c>
      <c r="B174" t="s">
        <v>97</v>
      </c>
      <c r="C174" t="str">
        <f t="shared" si="8"/>
        <v>'2174'</v>
      </c>
      <c r="D174" t="str">
        <f>$N$1 &amp; "SearchByRecordID-Label" &amp; $N$1</f>
        <v>'SearchByRecordID-Label'</v>
      </c>
      <c r="E174" t="str">
        <f>$N$1 &amp; "Por ID do Registro" &amp; $N$1</f>
        <v>'Por ID do Registro'</v>
      </c>
      <c r="F174" t="str">
        <f t="shared" si="9"/>
        <v>insert into sysLocalizationText Values(2174,      'pt-br','2174','SearchByRecordID-Label','Por ID do Registro')</v>
      </c>
    </row>
    <row r="175" spans="1:6" x14ac:dyDescent="0.25">
      <c r="A175">
        <v>2175</v>
      </c>
      <c r="B175" t="s">
        <v>97</v>
      </c>
      <c r="C175" t="str">
        <f t="shared" si="8"/>
        <v>'2175'</v>
      </c>
      <c r="D175" t="str">
        <f>$N$1 &amp; "TableName-Label" &amp; $N$1</f>
        <v>'TableName-Label'</v>
      </c>
      <c r="E175" t="str">
        <f>$N$1 &amp; "Tabela" &amp; $N$1</f>
        <v>'Tabela'</v>
      </c>
      <c r="F175" t="str">
        <f t="shared" si="9"/>
        <v>insert into sysLocalizationText Values(2175,      'pt-br','2175','TableName-Label','Tabela')</v>
      </c>
    </row>
    <row r="176" spans="1:6" x14ac:dyDescent="0.25">
      <c r="A176">
        <v>2176</v>
      </c>
      <c r="B176" t="s">
        <v>97</v>
      </c>
      <c r="C176" t="str">
        <f t="shared" si="8"/>
        <v>'2176'</v>
      </c>
      <c r="D176" t="str">
        <f>$N$1 &amp; "OperationText-Label" &amp; $N$1</f>
        <v>'OperationText-Label'</v>
      </c>
      <c r="E176" t="str">
        <f>$N$1 &amp; "Operação" &amp; $N$1</f>
        <v>'Operação'</v>
      </c>
      <c r="F176" t="str">
        <f t="shared" si="9"/>
        <v>insert into sysLocalizationText Values(2176,      'pt-br','2176','OperationText-Label','Operação')</v>
      </c>
    </row>
    <row r="177" spans="1:6" x14ac:dyDescent="0.25">
      <c r="A177">
        <v>2177</v>
      </c>
      <c r="B177" t="s">
        <v>97</v>
      </c>
      <c r="C177" t="str">
        <f t="shared" si="8"/>
        <v>'2177'</v>
      </c>
      <c r="D177" t="str">
        <f>$N$1 &amp; "LogID-Label" &amp; $N$1</f>
        <v>'LogID-Label'</v>
      </c>
      <c r="E177" t="str">
        <f>$N$1 &amp; "Log ID" &amp; $N$1</f>
        <v>'Log ID'</v>
      </c>
      <c r="F177" t="str">
        <f t="shared" si="9"/>
        <v>insert into sysLocalizationText Values(2177,      'pt-br','2177','LogID-Label','Log ID')</v>
      </c>
    </row>
    <row r="178" spans="1:6" x14ac:dyDescent="0.25">
      <c r="A178">
        <v>2178</v>
      </c>
      <c r="B178" t="s">
        <v>97</v>
      </c>
      <c r="C178" t="str">
        <f t="shared" si="8"/>
        <v>'2178'</v>
      </c>
      <c r="D178" t="str">
        <f>$N$1 &amp; "LogInformation-Label" &amp; $N$1</f>
        <v>'LogInformation-Label'</v>
      </c>
      <c r="E178" t="str">
        <f>$N$1 &amp; "Informação do Log" &amp; $N$1</f>
        <v>'Informação do Log'</v>
      </c>
      <c r="F178" t="str">
        <f t="shared" si="9"/>
        <v>insert into sysLocalizationText Values(2178,      'pt-br','2178','LogInformation-Label','Informação do Log')</v>
      </c>
    </row>
    <row r="179" spans="1:6" x14ac:dyDescent="0.25">
      <c r="A179">
        <v>2179</v>
      </c>
      <c r="B179" t="s">
        <v>97</v>
      </c>
      <c r="C179" t="str">
        <f t="shared" si="8"/>
        <v>'2179'</v>
      </c>
      <c r="D179" t="str">
        <f>$N$1 &amp; "ShowTimeLine-Label" &amp; $N$1</f>
        <v>'ShowTimeLine-Label'</v>
      </c>
      <c r="E179" t="str">
        <f>$N$1 &amp; "Exibir Linha do Tempo" &amp; $N$1</f>
        <v>'Exibir Linha do Tempo'</v>
      </c>
      <c r="F179" t="str">
        <f t="shared" si="9"/>
        <v>insert into sysLocalizationText Values(2179,      'pt-br','2179','ShowTimeLine-Label','Exibir Linha do Tempo')</v>
      </c>
    </row>
    <row r="180" spans="1:6" x14ac:dyDescent="0.25">
      <c r="A180">
        <v>2180</v>
      </c>
      <c r="B180" t="s">
        <v>97</v>
      </c>
      <c r="C180" t="str">
        <f t="shared" si="8"/>
        <v>'2180'</v>
      </c>
      <c r="D180" t="str">
        <f>$N$1 &amp; "OldVersionData-Label" &amp; $N$1</f>
        <v>'OldVersionData-Label'</v>
      </c>
      <c r="E180" t="str">
        <f>$N$1 &amp; "Versão Antiga" &amp; $N$1</f>
        <v>'Versão Antiga'</v>
      </c>
      <c r="F180" t="str">
        <f t="shared" si="9"/>
        <v>insert into sysLocalizationText Values(2180,      'pt-br','2180','OldVersionData-Label','Versão Antiga')</v>
      </c>
    </row>
    <row r="181" spans="1:6" x14ac:dyDescent="0.25">
      <c r="A181">
        <v>2181</v>
      </c>
      <c r="B181" t="s">
        <v>97</v>
      </c>
      <c r="C181" t="str">
        <f t="shared" si="8"/>
        <v>'2181'</v>
      </c>
      <c r="D181" t="str">
        <f>$N$1 &amp; "HasNoOldVersion-Label" &amp; $N$1</f>
        <v>'HasNoOldVersion-Label'</v>
      </c>
      <c r="E181" t="str">
        <f>$N$1 &amp; "Não existe versão antiga" &amp; $N$1</f>
        <v>'Não existe versão antiga'</v>
      </c>
      <c r="F181" t="str">
        <f t="shared" si="9"/>
        <v>insert into sysLocalizationText Values(2181,      'pt-br','2181','HasNoOldVersion-Label','Não existe versão antiga')</v>
      </c>
    </row>
    <row r="182" spans="1:6" x14ac:dyDescent="0.25">
      <c r="A182">
        <v>2182</v>
      </c>
      <c r="B182" t="s">
        <v>97</v>
      </c>
      <c r="C182" t="str">
        <f t="shared" si="8"/>
        <v>'2182'</v>
      </c>
      <c r="D182" t="str">
        <f>$N$1 &amp; "CurrentVersionData-Label" &amp; $N$1</f>
        <v>'CurrentVersionData-Label'</v>
      </c>
      <c r="E182" t="str">
        <f>$N$1 &amp; "Versão Atual" &amp; $N$1</f>
        <v>'Versão Atual'</v>
      </c>
      <c r="F182" t="str">
        <f t="shared" si="9"/>
        <v>insert into sysLocalizationText Values(2182,      'pt-br','2182','CurrentVersionData-Label','Versão Atual')</v>
      </c>
    </row>
    <row r="183" spans="1:6" x14ac:dyDescent="0.25">
      <c r="A183">
        <v>2183</v>
      </c>
      <c r="B183" t="s">
        <v>97</v>
      </c>
      <c r="C183" t="str">
        <f t="shared" si="8"/>
        <v>'2183'</v>
      </c>
      <c r="D183" t="str">
        <f>$N$1 &amp; "HasNoCurrentVersion-Label" &amp; $N$1</f>
        <v>'HasNoCurrentVersion-Label'</v>
      </c>
      <c r="E183" t="str">
        <f>$N$1 &amp; "Não existe versão atual" &amp; $N$1</f>
        <v>'Não existe versão atual'</v>
      </c>
      <c r="F183" t="str">
        <f t="shared" si="9"/>
        <v>insert into sysLocalizationText Values(2183,      'pt-br','2183','HasNoCurrentVersion-Label','Não existe versão atual')</v>
      </c>
    </row>
    <row r="184" spans="1:6" x14ac:dyDescent="0.25">
      <c r="A184">
        <v>2184</v>
      </c>
      <c r="B184" t="s">
        <v>97</v>
      </c>
      <c r="C184" t="str">
        <f t="shared" si="8"/>
        <v>'2184'</v>
      </c>
      <c r="D184" t="str">
        <f>$N$1 &amp; "RecordTimeLine-Label" &amp; $N$1</f>
        <v>'RecordTimeLine-Label'</v>
      </c>
      <c r="E184" t="str">
        <f>$N$1 &amp; "Linha do Tempo do Registro" &amp; $N$1</f>
        <v>'Linha do Tempo do Registro'</v>
      </c>
      <c r="F184" t="str">
        <f t="shared" si="9"/>
        <v>insert into sysLocalizationText Values(2184,      'pt-br','2184','RecordTimeLine-Label','Linha do Tempo do Registro')</v>
      </c>
    </row>
    <row r="185" spans="1:6" x14ac:dyDescent="0.25">
      <c r="A185">
        <v>2185</v>
      </c>
      <c r="B185" t="s">
        <v>97</v>
      </c>
      <c r="C185" t="str">
        <f t="shared" si="8"/>
        <v>'2185'</v>
      </c>
      <c r="D185" t="str">
        <f>$N$1 &amp; "HasNoTimeLine-Label" &amp; $N$1</f>
        <v>'HasNoTimeLine-Label'</v>
      </c>
      <c r="E185" t="str">
        <f>$N$1 &amp; "Não existe dados da Linha do Tempo" &amp; $N$1</f>
        <v>'Não existe dados da Linha do Tempo'</v>
      </c>
      <c r="F185" t="str">
        <f t="shared" si="9"/>
        <v>insert into sysLocalizationText Values(2185,      'pt-br','2185','HasNoTimeLine-Label','Não existe dados da Linha do Tempo')</v>
      </c>
    </row>
    <row r="186" spans="1:6" x14ac:dyDescent="0.25">
      <c r="A186">
        <v>2186</v>
      </c>
      <c r="B186" t="s">
        <v>97</v>
      </c>
      <c r="C186" t="str">
        <f t="shared" si="8"/>
        <v>'2186'</v>
      </c>
      <c r="D186" t="str">
        <f>$N$1 &amp; "Localization-PageTitle" &amp; $N$1</f>
        <v>'Localization-PageTitle'</v>
      </c>
      <c r="E186" t="str">
        <f>$N$1 &amp; "Textos de Localização" &amp; $N$1</f>
        <v>'Textos de Localização'</v>
      </c>
      <c r="F186" t="str">
        <f t="shared" si="9"/>
        <v>insert into sysLocalizationText Values(2186,      'pt-br','2186','Localization-PageTitle','Textos de Localização')</v>
      </c>
    </row>
    <row r="187" spans="1:6" x14ac:dyDescent="0.25">
      <c r="A187">
        <v>2187</v>
      </c>
      <c r="B187" t="s">
        <v>97</v>
      </c>
      <c r="C187" t="str">
        <f t="shared" si="8"/>
        <v>'2187'</v>
      </c>
      <c r="D187" t="str">
        <f>$N$1 &amp; "SearchByLanguage-Label" &amp; $N$1</f>
        <v>'SearchByLanguage-Label'</v>
      </c>
      <c r="E187" t="str">
        <f>$N$1 &amp; "Por Linguagem" &amp; $N$1</f>
        <v>'Por Linguagem'</v>
      </c>
      <c r="F187" t="str">
        <f t="shared" si="9"/>
        <v>insert into sysLocalizationText Values(2187,      'pt-br','2187','SearchByLanguage-Label','Por Linguagem')</v>
      </c>
    </row>
    <row r="188" spans="1:6" x14ac:dyDescent="0.25">
      <c r="A188">
        <v>2188</v>
      </c>
      <c r="B188" t="s">
        <v>97</v>
      </c>
      <c r="C188" t="str">
        <f t="shared" si="8"/>
        <v>'2188'</v>
      </c>
      <c r="D188" t="str">
        <f>$N$1 &amp; "SearchByLanguage-Description" &amp; $N$1</f>
        <v>'SearchByLanguage-Description'</v>
      </c>
      <c r="E188" t="str">
        <f>$N$1 &amp; "Pesquisar por Linguagem" &amp; $N$1</f>
        <v>'Pesquisar por Linguagem'</v>
      </c>
      <c r="F188" t="str">
        <f t="shared" si="9"/>
        <v>insert into sysLocalizationText Values(2188,      'pt-br','2188','SearchByLanguage-Description','Pesquisar por Linguagem')</v>
      </c>
    </row>
    <row r="189" spans="1:6" x14ac:dyDescent="0.25">
      <c r="A189">
        <v>2189</v>
      </c>
      <c r="B189" t="s">
        <v>97</v>
      </c>
      <c r="C189" t="str">
        <f t="shared" si="8"/>
        <v>'2189'</v>
      </c>
      <c r="D189" t="str">
        <f>$N$1 &amp; "SearchByLocalizationCode-Label" &amp; $N$1</f>
        <v>'SearchByLocalizationCode-Label'</v>
      </c>
      <c r="E189" t="str">
        <f>$N$1 &amp; "Por Código" &amp; $N$1</f>
        <v>'Por Código'</v>
      </c>
      <c r="F189" t="str">
        <f t="shared" si="9"/>
        <v>insert into sysLocalizationText Values(2189,      'pt-br','2189','SearchByLocalizationCode-Label','Por Código')</v>
      </c>
    </row>
    <row r="190" spans="1:6" x14ac:dyDescent="0.25">
      <c r="A190">
        <v>2190</v>
      </c>
      <c r="B190" t="s">
        <v>97</v>
      </c>
      <c r="C190" t="str">
        <f t="shared" si="8"/>
        <v>'2190'</v>
      </c>
      <c r="D190" t="str">
        <f>$N$1 &amp; "SearchByLocalizationCode-Description" &amp; $N$1</f>
        <v>'SearchByLocalizationCode-Description'</v>
      </c>
      <c r="E190" t="str">
        <f>$N$1 &amp; "Pesquisar por Código" &amp; $N$1</f>
        <v>'Pesquisar por Código'</v>
      </c>
      <c r="F190" t="str">
        <f t="shared" si="9"/>
        <v>insert into sysLocalizationText Values(2190,      'pt-br','2190','SearchByLocalizationCode-Description','Pesquisar por Código')</v>
      </c>
    </row>
    <row r="191" spans="1:6" x14ac:dyDescent="0.25">
      <c r="A191">
        <v>2191</v>
      </c>
      <c r="B191" t="s">
        <v>97</v>
      </c>
      <c r="C191" t="str">
        <f t="shared" si="8"/>
        <v>'2191'</v>
      </c>
      <c r="D191" t="str">
        <f>$N$1 &amp; "SearchByLocalizationName-Label" &amp; $N$1</f>
        <v>'SearchByLocalizationName-Label'</v>
      </c>
      <c r="E191" t="str">
        <f>$N$1 &amp; "Por Nome" &amp; $N$1</f>
        <v>'Por Nome'</v>
      </c>
      <c r="F191" t="str">
        <f t="shared" si="9"/>
        <v>insert into sysLocalizationText Values(2191,      'pt-br','2191','SearchByLocalizationName-Label','Por Nome')</v>
      </c>
    </row>
    <row r="192" spans="1:6" x14ac:dyDescent="0.25">
      <c r="A192">
        <v>2192</v>
      </c>
      <c r="B192" t="s">
        <v>97</v>
      </c>
      <c r="C192" t="str">
        <f t="shared" si="8"/>
        <v>'2192'</v>
      </c>
      <c r="D192" t="str">
        <f>$N$1 &amp; "SearchByLocalizationName-Description" &amp; $N$1</f>
        <v>'SearchByLocalizationName-Description'</v>
      </c>
      <c r="E192" t="str">
        <f>$N$1 &amp; "Pesquisar por Nome" &amp; $N$1</f>
        <v>'Pesquisar por Nome'</v>
      </c>
      <c r="F192" t="str">
        <f t="shared" si="9"/>
        <v>insert into sysLocalizationText Values(2192,      'pt-br','2192','SearchByLocalizationName-Description','Pesquisar por Nome')</v>
      </c>
    </row>
    <row r="193" spans="1:6" x14ac:dyDescent="0.25">
      <c r="A193">
        <v>2193</v>
      </c>
      <c r="B193" t="s">
        <v>97</v>
      </c>
      <c r="C193" t="str">
        <f t="shared" si="8"/>
        <v>'2193'</v>
      </c>
      <c r="D193" t="str">
        <f>$N$1 &amp; "SearchByLocalizationText-Label" &amp; $N$1</f>
        <v>'SearchByLocalizationText-Label'</v>
      </c>
      <c r="E193" t="str">
        <f>$N$1 &amp; "Por Texto" &amp; $N$1</f>
        <v>'Por Texto'</v>
      </c>
      <c r="F193" t="str">
        <f t="shared" si="9"/>
        <v>insert into sysLocalizationText Values(2193,      'pt-br','2193','SearchByLocalizationText-Label','Por Texto')</v>
      </c>
    </row>
    <row r="194" spans="1:6" x14ac:dyDescent="0.25">
      <c r="A194">
        <v>2194</v>
      </c>
      <c r="B194" t="s">
        <v>97</v>
      </c>
      <c r="C194" t="str">
        <f t="shared" si="8"/>
        <v>'2194'</v>
      </c>
      <c r="D194" t="str">
        <f>$N$1 &amp; "SearchByLocalizationText-Description" &amp; $N$1</f>
        <v>'SearchByLocalizationText-Description'</v>
      </c>
      <c r="E194" t="str">
        <f>$N$1 &amp; "Pesquisar por Texto" &amp; $N$1</f>
        <v>'Pesquisar por Texto'</v>
      </c>
      <c r="F194" t="str">
        <f t="shared" si="9"/>
        <v>insert into sysLocalizationText Values(2194,      'pt-br','2194','SearchByLocalizationText-Description','Pesquisar por Texto')</v>
      </c>
    </row>
    <row r="195" spans="1:6" x14ac:dyDescent="0.25">
      <c r="A195">
        <v>2195</v>
      </c>
      <c r="B195" t="s">
        <v>97</v>
      </c>
      <c r="C195" t="str">
        <f t="shared" si="8"/>
        <v>'2195'</v>
      </c>
      <c r="D195" t="str">
        <f>$N$1 &amp; "Language-Label" &amp; $N$1</f>
        <v>'Language-Label'</v>
      </c>
      <c r="E195" t="str">
        <f>$N$1 &amp; "Linguagem" &amp; $N$1</f>
        <v>'Linguagem'</v>
      </c>
      <c r="F195" t="str">
        <f t="shared" si="9"/>
        <v>insert into sysLocalizationText Values(2195,      'pt-br','2195','Language-Label','Linguagem')</v>
      </c>
    </row>
    <row r="196" spans="1:6" x14ac:dyDescent="0.25">
      <c r="A196">
        <v>2196</v>
      </c>
      <c r="B196" t="s">
        <v>97</v>
      </c>
      <c r="C196" t="str">
        <f t="shared" si="8"/>
        <v>'2196'</v>
      </c>
      <c r="D196" t="str">
        <f>$N$1 &amp; "LocalizationCode-Label" &amp; $N$1</f>
        <v>'LocalizationCode-Label'</v>
      </c>
      <c r="E196" t="str">
        <f>$N$1 &amp; "Código" &amp; $N$1</f>
        <v>'Código'</v>
      </c>
      <c r="F196" t="str">
        <f t="shared" si="9"/>
        <v>insert into sysLocalizationText Values(2196,      'pt-br','2196','LocalizationCode-Label','Código')</v>
      </c>
    </row>
    <row r="197" spans="1:6" x14ac:dyDescent="0.25">
      <c r="A197">
        <v>2197</v>
      </c>
      <c r="B197" t="s">
        <v>97</v>
      </c>
      <c r="C197" t="str">
        <f t="shared" si="8"/>
        <v>'2197'</v>
      </c>
      <c r="D197" t="str">
        <f>$N$1 &amp; "LocalizationName-Label" &amp; $N$1</f>
        <v>'LocalizationName-Label'</v>
      </c>
      <c r="E197" t="str">
        <f>$N$1 &amp; "Nome" &amp; $N$1</f>
        <v>'Nome'</v>
      </c>
      <c r="F197" t="str">
        <f t="shared" si="9"/>
        <v>insert into sysLocalizationText Values(2197,      'pt-br','2197','LocalizationName-Label','Nome')</v>
      </c>
    </row>
    <row r="198" spans="1:6" x14ac:dyDescent="0.25">
      <c r="A198">
        <v>2198</v>
      </c>
      <c r="B198" t="s">
        <v>97</v>
      </c>
      <c r="C198" t="str">
        <f t="shared" si="8"/>
        <v>'2198'</v>
      </c>
      <c r="D198" t="str">
        <f>$N$1 &amp; "LocalizationRecord-Label" &amp; $N$1</f>
        <v>'LocalizationRecord-Label'</v>
      </c>
      <c r="E198" t="str">
        <f>$N$1 &amp; "Dados do Texto de Localização" &amp; $N$1</f>
        <v>'Dados do Texto de Localização'</v>
      </c>
      <c r="F198" t="str">
        <f t="shared" si="9"/>
        <v>insert into sysLocalizationText Values(2198,      'pt-br','2198','LocalizationRecord-Label','Dados do Texto de Localização')</v>
      </c>
    </row>
    <row r="199" spans="1:6" x14ac:dyDescent="0.25">
      <c r="A199">
        <v>2199</v>
      </c>
      <c r="B199" t="s">
        <v>97</v>
      </c>
      <c r="C199" t="str">
        <f t="shared" si="8"/>
        <v>'2199'</v>
      </c>
      <c r="D199" t="str">
        <f>$N$1 &amp; "LocalizationText-Label" &amp; $N$1</f>
        <v>'LocalizationText-Label'</v>
      </c>
      <c r="E199" t="str">
        <f>$N$1 &amp; "Texto " &amp; $N$1</f>
        <v>'Texto '</v>
      </c>
      <c r="F199" t="str">
        <f t="shared" si="9"/>
        <v>insert into sysLocalizationText Values(2199,      'pt-br','2199','LocalizationText-Label','Texto ')</v>
      </c>
    </row>
    <row r="200" spans="1:6" x14ac:dyDescent="0.25">
      <c r="A200">
        <v>2200</v>
      </c>
      <c r="B200" t="s">
        <v>97</v>
      </c>
      <c r="C200" t="str">
        <f t="shared" si="8"/>
        <v>'2200'</v>
      </c>
      <c r="D200" t="str">
        <f>$N$1 &amp; "SaveLocalizationButton-Label" &amp; $N$1</f>
        <v>'SaveLocalizationButton-Label'</v>
      </c>
      <c r="E200" t="str">
        <f>$N$1 &amp; "Salvar Texto de Localização" &amp; $N$1</f>
        <v>'Salvar Texto de Localização'</v>
      </c>
      <c r="F200" t="str">
        <f t="shared" si="9"/>
        <v>insert into sysLocalizationText Values(2200,      'pt-br','2200','SaveLocalizationButton-Label','Salvar Texto de Localização')</v>
      </c>
    </row>
    <row r="201" spans="1:6" x14ac:dyDescent="0.25">
      <c r="A201">
        <v>2201</v>
      </c>
      <c r="B201" t="s">
        <v>97</v>
      </c>
      <c r="C201" t="str">
        <f t="shared" si="8"/>
        <v>'2201'</v>
      </c>
      <c r="D201" t="str">
        <f>$N$1 &amp; "SaveLocalizationButton-Description" &amp; $N$1</f>
        <v>'SaveLocalizationButton-Description'</v>
      </c>
      <c r="E201" t="str">
        <f>$N$1 &amp; "Clique aqui para salvar os dados." &amp; $N$1</f>
        <v>'Clique aqui para salvar os dados.'</v>
      </c>
      <c r="F201" t="str">
        <f t="shared" si="9"/>
        <v>insert into sysLocalizationText Values(2201,      'pt-br','2201','SaveLocalizationButton-Description','Clique aqui para salvar os dados.')</v>
      </c>
    </row>
    <row r="202" spans="1:6" x14ac:dyDescent="0.25">
      <c r="A202">
        <v>2202</v>
      </c>
      <c r="B202" t="s">
        <v>97</v>
      </c>
      <c r="C202" t="str">
        <f t="shared" si="8"/>
        <v>'2202'</v>
      </c>
      <c r="D202" t="str">
        <f>$N$1 &amp; "NewLocalization-Label" &amp; $N$1</f>
        <v>'NewLocalization-Label'</v>
      </c>
      <c r="E202" t="str">
        <f>$N$1 &amp; "Novo Texto de Localização" &amp; $N$1</f>
        <v>'Novo Texto de Localização'</v>
      </c>
      <c r="F202" t="str">
        <f t="shared" si="9"/>
        <v>insert into sysLocalizationText Values(2202,      'pt-br','2202','NewLocalization-Label','Novo Texto de Localização')</v>
      </c>
    </row>
    <row r="203" spans="1:6" x14ac:dyDescent="0.25">
      <c r="A203">
        <v>2203</v>
      </c>
      <c r="B203" t="s">
        <v>97</v>
      </c>
      <c r="C203" t="str">
        <f t="shared" si="8"/>
        <v>'2203'</v>
      </c>
      <c r="D203" t="str">
        <f>$N$1 &amp; "ObjectPermission-PageTitle" &amp; $N$1</f>
        <v>'ObjectPermission-PageTitle'</v>
      </c>
      <c r="E203" t="str">
        <f>$N$1 &amp; "Objeto de Permissão" &amp; $N$1</f>
        <v>'Objeto de Permissão'</v>
      </c>
      <c r="F203" t="str">
        <f t="shared" si="9"/>
        <v>insert into sysLocalizationText Values(2203,      'pt-br','2203','ObjectPermission-PageTitle','Objeto de Permissão')</v>
      </c>
    </row>
    <row r="204" spans="1:6" x14ac:dyDescent="0.25">
      <c r="A204">
        <v>2204</v>
      </c>
      <c r="B204" t="s">
        <v>97</v>
      </c>
      <c r="C204" t="str">
        <f t="shared" si="8"/>
        <v>'2204'</v>
      </c>
      <c r="D204" t="str">
        <f>$N$1 &amp; "SearchByObjectName-Label" &amp; $N$1</f>
        <v>'SearchByObjectName-Label'</v>
      </c>
      <c r="E204" t="str">
        <f>$N$1 &amp; "Por Nome" &amp; $N$1</f>
        <v>'Por Nome'</v>
      </c>
      <c r="F204" t="str">
        <f t="shared" si="9"/>
        <v>insert into sysLocalizationText Values(2204,      'pt-br','2204','SearchByObjectName-Label','Por Nome')</v>
      </c>
    </row>
    <row r="205" spans="1:6" x14ac:dyDescent="0.25">
      <c r="A205">
        <v>2205</v>
      </c>
      <c r="B205" t="s">
        <v>97</v>
      </c>
      <c r="C205" t="str">
        <f t="shared" si="8"/>
        <v>'2205'</v>
      </c>
      <c r="D205" t="str">
        <f>$N$1 &amp; "SearchByObjectName-Description" &amp; $N$1</f>
        <v>'SearchByObjectName-Description'</v>
      </c>
      <c r="E205" t="str">
        <f>$N$1 &amp; "Pesquisar por Nome" &amp; $N$1</f>
        <v>'Pesquisar por Nome'</v>
      </c>
      <c r="F205" t="str">
        <f t="shared" si="9"/>
        <v>insert into sysLocalizationText Values(2205,      'pt-br','2205','SearchByObjectName-Description','Pesquisar por Nome')</v>
      </c>
    </row>
    <row r="206" spans="1:6" x14ac:dyDescent="0.25">
      <c r="A206">
        <v>2206</v>
      </c>
      <c r="B206" t="s">
        <v>97</v>
      </c>
      <c r="C206" t="str">
        <f t="shared" si="8"/>
        <v>'2206'</v>
      </c>
      <c r="D206" t="str">
        <f>$N$1 &amp; "SearchByObjectCode-Label" &amp; $N$1</f>
        <v>'SearchByObjectCode-Label'</v>
      </c>
      <c r="E206" t="str">
        <f>$N$1 &amp; "Por Código" &amp; $N$1</f>
        <v>'Por Código'</v>
      </c>
      <c r="F206" t="str">
        <f t="shared" si="9"/>
        <v>insert into sysLocalizationText Values(2206,      'pt-br','2206','SearchByObjectCode-Label','Por Código')</v>
      </c>
    </row>
    <row r="207" spans="1:6" x14ac:dyDescent="0.25">
      <c r="A207">
        <v>2207</v>
      </c>
      <c r="B207" t="s">
        <v>97</v>
      </c>
      <c r="C207" t="str">
        <f t="shared" si="8"/>
        <v>'2207'</v>
      </c>
      <c r="D207" t="str">
        <f>$N$1 &amp; "SearchByObjectCode-Description" &amp; $N$1</f>
        <v>'SearchByObjectCode-Description'</v>
      </c>
      <c r="E207" t="str">
        <f>$N$1 &amp; "Pesquisar por Código" &amp; $N$1</f>
        <v>'Pesquisar por Código'</v>
      </c>
      <c r="F207" t="str">
        <f t="shared" si="9"/>
        <v>insert into sysLocalizationText Values(2207,      'pt-br','2207','SearchByObjectCode-Description','Pesquisar por Código')</v>
      </c>
    </row>
    <row r="208" spans="1:6" x14ac:dyDescent="0.25">
      <c r="A208">
        <v>2208</v>
      </c>
      <c r="B208" t="s">
        <v>97</v>
      </c>
      <c r="C208" t="str">
        <f t="shared" si="8"/>
        <v>'2208'</v>
      </c>
      <c r="D208" t="str">
        <f>$N$1 &amp; "NewObject-Label" &amp; $N$1</f>
        <v>'NewObject-Label'</v>
      </c>
      <c r="E208" t="str">
        <f>$N$1 &amp; "Novo Objeto de Permissão" &amp; $N$1</f>
        <v>'Novo Objeto de Permissão'</v>
      </c>
      <c r="F208" t="str">
        <f t="shared" si="9"/>
        <v>insert into sysLocalizationText Values(2208,      'pt-br','2208','NewObject-Label','Novo Objeto de Permissão')</v>
      </c>
    </row>
    <row r="209" spans="1:6" x14ac:dyDescent="0.25">
      <c r="A209">
        <v>2209</v>
      </c>
      <c r="B209" t="s">
        <v>97</v>
      </c>
      <c r="C209" t="str">
        <f t="shared" si="8"/>
        <v>'2209'</v>
      </c>
      <c r="D209" t="str">
        <f>$N$1 &amp; "ObjectName-Label" &amp; $N$1</f>
        <v>'ObjectName-Label'</v>
      </c>
      <c r="E209" t="str">
        <f>$N$1 &amp; "Nome" &amp; $N$1</f>
        <v>'Nome'</v>
      </c>
      <c r="F209" t="str">
        <f t="shared" si="9"/>
        <v>insert into sysLocalizationText Values(2209,      'pt-br','2209','ObjectName-Label','Nome')</v>
      </c>
    </row>
    <row r="210" spans="1:6" x14ac:dyDescent="0.25">
      <c r="A210">
        <v>2210</v>
      </c>
      <c r="B210" t="s">
        <v>97</v>
      </c>
      <c r="C210" t="str">
        <f t="shared" si="8"/>
        <v>'2210'</v>
      </c>
      <c r="D210" t="str">
        <f>$N$1 &amp; "ObjectCode-Label" &amp; $N$1</f>
        <v>'ObjectCode-Label'</v>
      </c>
      <c r="E210" t="str">
        <f>$N$1 &amp; "Código" &amp; $N$1</f>
        <v>'Código'</v>
      </c>
      <c r="F210" t="str">
        <f t="shared" si="9"/>
        <v>insert into sysLocalizationText Values(2210,      'pt-br','2210','ObjectCode-Label','Código')</v>
      </c>
    </row>
    <row r="211" spans="1:6" x14ac:dyDescent="0.25">
      <c r="A211">
        <v>2211</v>
      </c>
      <c r="B211" t="s">
        <v>97</v>
      </c>
      <c r="C211" t="str">
        <f t="shared" si="8"/>
        <v>'2211'</v>
      </c>
      <c r="D211" t="str">
        <f>$N$1 &amp; "ObjectPermissionRecord-Label" &amp; $N$1</f>
        <v>'ObjectPermissionRecord-Label'</v>
      </c>
      <c r="E211" t="str">
        <f>$N$1 &amp; "Dados do Objeto de Permissão" &amp; $N$1</f>
        <v>'Dados do Objeto de Permissão'</v>
      </c>
      <c r="F211" t="str">
        <f t="shared" si="9"/>
        <v>insert into sysLocalizationText Values(2211,      'pt-br','2211','ObjectPermissionRecord-Label','Dados do Objeto de Permissão')</v>
      </c>
    </row>
    <row r="212" spans="1:6" x14ac:dyDescent="0.25">
      <c r="A212">
        <v>2212</v>
      </c>
      <c r="B212" t="s">
        <v>97</v>
      </c>
      <c r="C212" t="str">
        <f t="shared" si="8"/>
        <v>'2212'</v>
      </c>
      <c r="D212" t="str">
        <f>$N$1 &amp; "SaveObjectPermissionButton-Label" &amp; $N$1</f>
        <v>'SaveObjectPermissionButton-Label'</v>
      </c>
      <c r="E212" t="str">
        <f>$N$1 &amp; "Salvar Objeto de Permissão" &amp; $N$1</f>
        <v>'Salvar Objeto de Permissão'</v>
      </c>
      <c r="F212" t="str">
        <f t="shared" si="9"/>
        <v>insert into sysLocalizationText Values(2212,      'pt-br','2212','SaveObjectPermissionButton-Label','Salvar Objeto de Permissão')</v>
      </c>
    </row>
    <row r="213" spans="1:6" x14ac:dyDescent="0.25">
      <c r="A213">
        <v>2213</v>
      </c>
      <c r="B213" t="s">
        <v>97</v>
      </c>
      <c r="C213" t="str">
        <f t="shared" si="8"/>
        <v>'2213'</v>
      </c>
      <c r="D213" t="str">
        <f>$N$1 &amp; "SaveObjectPermissionButton-Description" &amp; $N$1</f>
        <v>'SaveObjectPermissionButton-Description'</v>
      </c>
      <c r="E213" t="str">
        <f>$N$1 &amp; "Clique aqui para salvar o Objeto de Permissão" &amp; $N$1</f>
        <v>'Clique aqui para salvar o Objeto de Permissão'</v>
      </c>
      <c r="F213" t="str">
        <f t="shared" si="9"/>
        <v>insert into sysLocalizationText Values(2213,      'pt-br','2213','SaveObjectPermissionButton-Description','Clique aqui para salvar o Objeto de Permissão')</v>
      </c>
    </row>
    <row r="214" spans="1:6" x14ac:dyDescent="0.25">
      <c r="A214">
        <v>2214</v>
      </c>
      <c r="B214" t="s">
        <v>97</v>
      </c>
      <c r="C214" t="str">
        <f t="shared" si="8"/>
        <v>'2214'</v>
      </c>
      <c r="D214" t="str">
        <f>$N$1 &amp; "Permission-PageTitle" &amp; $N$1</f>
        <v>'Permission-PageTitle'</v>
      </c>
      <c r="E214" t="str">
        <f>$N$1 &amp; "Permissões" &amp; $N$1</f>
        <v>'Permissões'</v>
      </c>
      <c r="F214" t="str">
        <f t="shared" si="9"/>
        <v>insert into sysLocalizationText Values(2214,      'pt-br','2214','Permission-PageTitle','Permissões')</v>
      </c>
    </row>
    <row r="215" spans="1:6" x14ac:dyDescent="0.25">
      <c r="A215">
        <v>2215</v>
      </c>
      <c r="B215" t="s">
        <v>97</v>
      </c>
      <c r="C215" t="str">
        <f t="shared" si="8"/>
        <v>'2215'</v>
      </c>
      <c r="D215" t="str">
        <f>$N$1 &amp; "SearchByObjectPermission-Label" &amp; $N$1</f>
        <v>'SearchByObjectPermission-Label'</v>
      </c>
      <c r="E215" t="str">
        <f>$N$1 &amp; "Por Objeto de Permissão" &amp; $N$1</f>
        <v>'Por Objeto de Permissão'</v>
      </c>
      <c r="F215" t="str">
        <f t="shared" si="9"/>
        <v>insert into sysLocalizationText Values(2215,      'pt-br','2215','SearchByObjectPermission-Label','Por Objeto de Permissão')</v>
      </c>
    </row>
    <row r="216" spans="1:6" x14ac:dyDescent="0.25">
      <c r="A216">
        <v>2216</v>
      </c>
      <c r="B216" t="s">
        <v>97</v>
      </c>
      <c r="C216" t="str">
        <f t="shared" si="8"/>
        <v>'2216'</v>
      </c>
      <c r="D216" t="str">
        <f>$N$1 &amp; "SearchByRole-Label" &amp; $N$1</f>
        <v>'SearchByRole-Label'</v>
      </c>
      <c r="E216" t="str">
        <f>$N$1 &amp; "Por Perfil" &amp; $N$1</f>
        <v>'Por Perfil'</v>
      </c>
      <c r="F216" t="str">
        <f t="shared" si="9"/>
        <v>insert into sysLocalizationText Values(2216,      'pt-br','2216','SearchByRole-Label','Por Perfil')</v>
      </c>
    </row>
    <row r="217" spans="1:6" x14ac:dyDescent="0.25">
      <c r="A217">
        <v>2217</v>
      </c>
      <c r="B217" t="s">
        <v>97</v>
      </c>
      <c r="C217" t="str">
        <f t="shared" si="8"/>
        <v>'2217'</v>
      </c>
      <c r="D217" t="str">
        <f>$N$1 &amp; "SearchByUser-Label" &amp; $N$1</f>
        <v>'SearchByUser-Label'</v>
      </c>
      <c r="E217" t="str">
        <f>$N$1 &amp; "Por Usuário" &amp; $N$1</f>
        <v>'Por Usuário'</v>
      </c>
      <c r="F217" t="str">
        <f t="shared" si="9"/>
        <v>insert into sysLocalizationText Values(2217,      'pt-br','2217','SearchByUser-Label','Por Usuário')</v>
      </c>
    </row>
    <row r="218" spans="1:6" x14ac:dyDescent="0.25">
      <c r="A218">
        <v>2218</v>
      </c>
      <c r="B218" t="s">
        <v>97</v>
      </c>
      <c r="C218" t="str">
        <f t="shared" si="8"/>
        <v>'2218'</v>
      </c>
      <c r="D218" t="str">
        <f>$N$1 &amp; "NewPermission-Label" &amp; $N$1</f>
        <v>'NewPermission-Label'</v>
      </c>
      <c r="E218" t="str">
        <f>$N$1 &amp; "Nova Permissão" &amp; $N$1</f>
        <v>'Nova Permissão'</v>
      </c>
      <c r="F218" t="str">
        <f t="shared" si="9"/>
        <v>insert into sysLocalizationText Values(2218,      'pt-br','2218','NewPermission-Label','Nova Permissão')</v>
      </c>
    </row>
    <row r="219" spans="1:6" x14ac:dyDescent="0.25">
      <c r="A219">
        <v>2219</v>
      </c>
      <c r="B219" t="s">
        <v>97</v>
      </c>
      <c r="C219" t="str">
        <f t="shared" si="8"/>
        <v>'2219'</v>
      </c>
      <c r="D219" t="str">
        <f>$N$1 &amp; "NewPermission-Description" &amp; $N$1</f>
        <v>'NewPermission-Description'</v>
      </c>
      <c r="E219" t="str">
        <f>$N$1 &amp; "Clique aqui para inserir uma nova Permissão" &amp; $N$1</f>
        <v>'Clique aqui para inserir uma nova Permissão'</v>
      </c>
      <c r="F219" t="str">
        <f t="shared" si="9"/>
        <v>insert into sysLocalizationText Values(2219,      'pt-br','2219','NewPermission-Description','Clique aqui para inserir uma nova Permissão')</v>
      </c>
    </row>
    <row r="220" spans="1:6" x14ac:dyDescent="0.25">
      <c r="A220">
        <v>2220</v>
      </c>
      <c r="B220" t="s">
        <v>97</v>
      </c>
      <c r="C220" t="str">
        <f t="shared" si="8"/>
        <v>'2220'</v>
      </c>
      <c r="D220" t="str">
        <f>$N$1 &amp; "ObjectName-Label" &amp; $N$1</f>
        <v>'ObjectName-Label'</v>
      </c>
      <c r="E220" t="str">
        <f>$N$1 &amp; "Objeto de Permissão" &amp; $N$1</f>
        <v>'Objeto de Permissão'</v>
      </c>
      <c r="F220" t="str">
        <f t="shared" si="9"/>
        <v>insert into sysLocalizationText Values(2220,      'pt-br','2220','ObjectName-Label','Objeto de Permissão')</v>
      </c>
    </row>
    <row r="221" spans="1:6" x14ac:dyDescent="0.25">
      <c r="A221">
        <v>2221</v>
      </c>
      <c r="B221" t="s">
        <v>97</v>
      </c>
      <c r="C221" t="str">
        <f t="shared" si="8"/>
        <v>'2221'</v>
      </c>
      <c r="D221" t="str">
        <f>$N$1 &amp; "RoleName-Label" &amp; $N$1</f>
        <v>'RoleName-Label'</v>
      </c>
      <c r="E221" t="str">
        <f>$N$1 &amp; "Perfil" &amp; $N$1</f>
        <v>'Perfil'</v>
      </c>
      <c r="F221" t="str">
        <f t="shared" si="9"/>
        <v>insert into sysLocalizationText Values(2221,      'pt-br','2221','RoleName-Label','Perfil')</v>
      </c>
    </row>
    <row r="222" spans="1:6" x14ac:dyDescent="0.25">
      <c r="A222">
        <v>2222</v>
      </c>
      <c r="B222" t="s">
        <v>97</v>
      </c>
      <c r="C222" t="str">
        <f t="shared" si="8"/>
        <v>'2222'</v>
      </c>
      <c r="D222" t="str">
        <f>$N$1 &amp; "PermissionRecord-Label" &amp; $N$1</f>
        <v>'PermissionRecord-Label'</v>
      </c>
      <c r="E222" t="str">
        <f>$N$1 &amp; "Dados da Permissão" &amp; $N$1</f>
        <v>'Dados da Permissão'</v>
      </c>
      <c r="F222" t="str">
        <f t="shared" si="9"/>
        <v>insert into sysLocalizationText Values(2222,      'pt-br','2222','PermissionRecord-Label','Dados da Permissão')</v>
      </c>
    </row>
    <row r="223" spans="1:6" x14ac:dyDescent="0.25">
      <c r="A223">
        <v>2223</v>
      </c>
      <c r="B223" t="s">
        <v>97</v>
      </c>
      <c r="C223" t="str">
        <f t="shared" si="8"/>
        <v>'2223'</v>
      </c>
      <c r="D223" t="str">
        <f>$N$1 &amp; "PermissionType-Label" &amp; $N$1</f>
        <v>'PermissionType-Label'</v>
      </c>
      <c r="E223" t="str">
        <f>$N$1 &amp; "Tipo de Permissão" &amp; $N$1</f>
        <v>'Tipo de Permissão'</v>
      </c>
      <c r="F223" t="str">
        <f t="shared" si="9"/>
        <v>insert into sysLocalizationText Values(2223,      'pt-br','2223','PermissionType-Label','Tipo de Permissão')</v>
      </c>
    </row>
    <row r="224" spans="1:6" x14ac:dyDescent="0.25">
      <c r="A224">
        <v>2224</v>
      </c>
      <c r="B224" t="s">
        <v>97</v>
      </c>
      <c r="C224" t="str">
        <f t="shared" si="8"/>
        <v>'2224'</v>
      </c>
      <c r="D224" t="str">
        <f>$N$1 &amp; "ReadStatus-Label" &amp; $N$1</f>
        <v>'ReadStatus-Label'</v>
      </c>
      <c r="E224" t="str">
        <f>$N$1 &amp; "Status de Leitura" &amp; $N$1</f>
        <v>'Status de Leitura'</v>
      </c>
      <c r="F224" t="str">
        <f t="shared" si="9"/>
        <v>insert into sysLocalizationText Values(2224,      'pt-br','2224','ReadStatus-Label','Status de Leitura')</v>
      </c>
    </row>
    <row r="225" spans="1:6" x14ac:dyDescent="0.25">
      <c r="A225">
        <v>2225</v>
      </c>
      <c r="B225" t="s">
        <v>97</v>
      </c>
      <c r="C225" t="str">
        <f t="shared" si="8"/>
        <v>'2225'</v>
      </c>
      <c r="D225" t="str">
        <f>$N$1 &amp; "SaveStatus-Label" &amp; $N$1</f>
        <v>'SaveStatus-Label'</v>
      </c>
      <c r="E225" t="str">
        <f>$N$1 &amp; "Status de Gravação" &amp; $N$1</f>
        <v>'Status de Gravação'</v>
      </c>
      <c r="F225" t="str">
        <f t="shared" si="9"/>
        <v>insert into sysLocalizationText Values(2225,      'pt-br','2225','SaveStatus-Label','Status de Gravação')</v>
      </c>
    </row>
    <row r="226" spans="1:6" x14ac:dyDescent="0.25">
      <c r="A226">
        <v>2226</v>
      </c>
      <c r="B226" t="s">
        <v>97</v>
      </c>
      <c r="C226" t="str">
        <f t="shared" si="8"/>
        <v>'2226'</v>
      </c>
      <c r="D226" t="str">
        <f>$N$1 &amp; "DeleteStatus-Label" &amp; $N$1</f>
        <v>'DeleteStatus-Label'</v>
      </c>
      <c r="E226" t="str">
        <f>$N$1 &amp; "Status de Exclusão" &amp; $N$1</f>
        <v>'Status de Exclusão'</v>
      </c>
      <c r="F226" t="str">
        <f t="shared" si="9"/>
        <v>insert into sysLocalizationText Values(2226,      'pt-br','2226','DeleteStatus-Label','Status de Exclusão')</v>
      </c>
    </row>
    <row r="227" spans="1:6" x14ac:dyDescent="0.25">
      <c r="A227">
        <v>2227</v>
      </c>
      <c r="B227" t="s">
        <v>97</v>
      </c>
      <c r="C227" t="str">
        <f t="shared" si="8"/>
        <v>'2227'</v>
      </c>
      <c r="D227" t="str">
        <f>$N$1 &amp; "SavePermissionButton-Label" &amp; $N$1</f>
        <v>'SavePermissionButton-Label'</v>
      </c>
      <c r="E227" t="str">
        <f>$N$1 &amp; "Salvar Permissão" &amp; $N$1</f>
        <v>'Salvar Permissão'</v>
      </c>
      <c r="F227" t="str">
        <f t="shared" si="9"/>
        <v>insert into sysLocalizationText Values(2227,      'pt-br','2227','SavePermissionButton-Label','Salvar Permissão')</v>
      </c>
    </row>
    <row r="228" spans="1:6" x14ac:dyDescent="0.25">
      <c r="A228">
        <v>2228</v>
      </c>
      <c r="B228" t="s">
        <v>97</v>
      </c>
      <c r="C228" t="str">
        <f t="shared" si="8"/>
        <v>'2228'</v>
      </c>
      <c r="D228" t="str">
        <f>$N$1 &amp; "SavePermissionButton-Description" &amp; $N$1</f>
        <v>'SavePermissionButton-Description'</v>
      </c>
      <c r="E228" t="str">
        <f>$N$1 &amp; "Clique aqui para salvar a Permissão" &amp; $N$1</f>
        <v>'Clique aqui para salvar a Permissão'</v>
      </c>
      <c r="F228" t="str">
        <f t="shared" si="9"/>
        <v>insert into sysLocalizationText Values(2228,      'pt-br','2228','SavePermissionButton-Description','Clique aqui para salvar a Permissão')</v>
      </c>
    </row>
    <row r="229" spans="1:6" x14ac:dyDescent="0.25">
      <c r="A229">
        <v>2229</v>
      </c>
      <c r="B229" t="s">
        <v>97</v>
      </c>
      <c r="C229" t="str">
        <f t="shared" si="8"/>
        <v>'2229'</v>
      </c>
      <c r="D229" t="str">
        <f>$N$1 &amp; "Role-PageTitle" &amp; $N$1</f>
        <v>'Role-PageTitle'</v>
      </c>
      <c r="E229" t="str">
        <f>$N$1 &amp; "Perfil" &amp; $N$1</f>
        <v>'Perfil'</v>
      </c>
      <c r="F229" t="str">
        <f t="shared" si="9"/>
        <v>insert into sysLocalizationText Values(2229,      'pt-br','2229','Role-PageTitle','Perfil')</v>
      </c>
    </row>
    <row r="230" spans="1:6" x14ac:dyDescent="0.25">
      <c r="A230">
        <v>2230</v>
      </c>
      <c r="B230" t="s">
        <v>97</v>
      </c>
      <c r="C230" t="str">
        <f t="shared" si="8"/>
        <v>'2230'</v>
      </c>
      <c r="D230" t="str">
        <f>$N$1 &amp; "SearchByRoleName-Label" &amp; $N$1</f>
        <v>'SearchByRoleName-Label'</v>
      </c>
      <c r="E230" t="str">
        <f>$N$1 &amp; "Por Nome do Perfil" &amp; $N$1</f>
        <v>'Por Nome do Perfil'</v>
      </c>
      <c r="F230" t="str">
        <f t="shared" si="9"/>
        <v>insert into sysLocalizationText Values(2230,      'pt-br','2230','SearchByRoleName-Label','Por Nome do Perfil')</v>
      </c>
    </row>
    <row r="231" spans="1:6" x14ac:dyDescent="0.25">
      <c r="A231">
        <v>2231</v>
      </c>
      <c r="B231" t="s">
        <v>97</v>
      </c>
      <c r="C231" t="str">
        <f t="shared" si="8"/>
        <v>'2231'</v>
      </c>
      <c r="D231" t="str">
        <f>$N$1 &amp; "SearchByRoleName-Description" &amp; $N$1</f>
        <v>'SearchByRoleName-Description'</v>
      </c>
      <c r="E231" t="str">
        <f>$N$1 &amp; "Pesquisar por Nome do Perfil" &amp; $N$1</f>
        <v>'Pesquisar por Nome do Perfil'</v>
      </c>
      <c r="F231" t="str">
        <f t="shared" si="9"/>
        <v>insert into sysLocalizationText Values(2231,      'pt-br','2231','SearchByRoleName-Description','Pesquisar por Nome do Perfil')</v>
      </c>
    </row>
    <row r="232" spans="1:6" x14ac:dyDescent="0.25">
      <c r="A232">
        <v>2232</v>
      </c>
      <c r="B232" t="s">
        <v>97</v>
      </c>
      <c r="C232" t="str">
        <f t="shared" si="8"/>
        <v>'2232'</v>
      </c>
      <c r="D232" t="str">
        <f>$N$1 &amp; "NewRole-Label" &amp; $N$1</f>
        <v>'NewRole-Label'</v>
      </c>
      <c r="E232" t="str">
        <f>$N$1 &amp; "Novo Perfil" &amp; $N$1</f>
        <v>'Novo Perfil'</v>
      </c>
      <c r="F232" t="str">
        <f t="shared" si="9"/>
        <v>insert into sysLocalizationText Values(2232,      'pt-br','2232','NewRole-Label','Novo Perfil')</v>
      </c>
    </row>
    <row r="233" spans="1:6" x14ac:dyDescent="0.25">
      <c r="A233">
        <v>2233</v>
      </c>
      <c r="B233" t="s">
        <v>97</v>
      </c>
      <c r="C233" t="str">
        <f t="shared" si="8"/>
        <v>'2233'</v>
      </c>
      <c r="D233" t="str">
        <f>$N$1 &amp; "NewRole-Description" &amp; $N$1</f>
        <v>'NewRole-Description'</v>
      </c>
      <c r="E233" t="str">
        <f>$N$1 &amp; "Clique aqui para criar um novo Perfil" &amp; $N$1</f>
        <v>'Clique aqui para criar um novo Perfil'</v>
      </c>
      <c r="F233" t="str">
        <f t="shared" si="9"/>
        <v>insert into sysLocalizationText Values(2233,      'pt-br','2233','NewRole-Description','Clique aqui para criar um novo Perfil')</v>
      </c>
    </row>
    <row r="234" spans="1:6" x14ac:dyDescent="0.25">
      <c r="A234">
        <v>2234</v>
      </c>
      <c r="B234" t="s">
        <v>97</v>
      </c>
      <c r="C234" t="str">
        <f t="shared" ref="C234:C255" si="10">"'" &amp; A234 &amp; "'"</f>
        <v>'2234'</v>
      </c>
      <c r="D234" t="str">
        <f>$N$1 &amp; "RoleName-Label" &amp; $N$1</f>
        <v>'RoleName-Label'</v>
      </c>
      <c r="E234" t="str">
        <f>$N$1 &amp; "Nome do Perfil" &amp; $N$1</f>
        <v>'Nome do Perfil'</v>
      </c>
      <c r="F234" t="str">
        <f t="shared" ref="F234:F282" si="11">"insert into sysLocalizationText Values(" &amp;A234 &amp; "," &amp; B234 &amp; "," &amp;C234 &amp; "," &amp; D234 &amp; "," &amp; E234 &amp; ")"</f>
        <v>insert into sysLocalizationText Values(2234,      'pt-br','2234','RoleName-Label','Nome do Perfil')</v>
      </c>
    </row>
    <row r="235" spans="1:6" x14ac:dyDescent="0.25">
      <c r="A235">
        <v>2235</v>
      </c>
      <c r="B235" t="s">
        <v>97</v>
      </c>
      <c r="C235" t="str">
        <f t="shared" si="10"/>
        <v>'2235'</v>
      </c>
      <c r="D235" t="str">
        <f>$N$1 &amp; "RoleRecord-Label" &amp; $N$1</f>
        <v>'RoleRecord-Label'</v>
      </c>
      <c r="E235" t="str">
        <f>$N$1 &amp; "Dados do Perfil" &amp; $N$1</f>
        <v>'Dados do Perfil'</v>
      </c>
      <c r="F235" t="str">
        <f t="shared" si="11"/>
        <v>insert into sysLocalizationText Values(2235,      'pt-br','2235','RoleRecord-Label','Dados do Perfil')</v>
      </c>
    </row>
    <row r="236" spans="1:6" x14ac:dyDescent="0.25">
      <c r="A236">
        <v>2236</v>
      </c>
      <c r="B236" t="s">
        <v>97</v>
      </c>
      <c r="C236" t="str">
        <f t="shared" si="10"/>
        <v>'2236'</v>
      </c>
      <c r="D236" t="str">
        <f>$N$1 &amp; "SaveRoleButton-Label" &amp; $N$1</f>
        <v>'SaveRoleButton-Label'</v>
      </c>
      <c r="E236" t="str">
        <f>$N$1 &amp; "Salvar Perfil" &amp; $N$1</f>
        <v>'Salvar Perfil'</v>
      </c>
      <c r="F236" t="str">
        <f t="shared" si="11"/>
        <v>insert into sysLocalizationText Values(2236,      'pt-br','2236','SaveRoleButton-Label','Salvar Perfil')</v>
      </c>
    </row>
    <row r="237" spans="1:6" x14ac:dyDescent="0.25">
      <c r="A237">
        <v>2237</v>
      </c>
      <c r="B237" t="s">
        <v>97</v>
      </c>
      <c r="C237" t="str">
        <f t="shared" si="10"/>
        <v>'2237'</v>
      </c>
      <c r="D237" t="str">
        <f>$N$1 &amp; "SaveRoleButton-Description" &amp; $N$1</f>
        <v>'SaveRoleButton-Description'</v>
      </c>
      <c r="E237" t="str">
        <f>$N$1 &amp; "Clique aqui para salvar o Perfil" &amp; $N$1</f>
        <v>'Clique aqui para salvar o Perfil'</v>
      </c>
      <c r="F237" t="str">
        <f t="shared" si="11"/>
        <v>insert into sysLocalizationText Values(2237,      'pt-br','2237','SaveRoleButton-Description','Clique aqui para salvar o Perfil')</v>
      </c>
    </row>
    <row r="238" spans="1:6" x14ac:dyDescent="0.25">
      <c r="A238">
        <v>2238</v>
      </c>
      <c r="B238" t="s">
        <v>97</v>
      </c>
      <c r="C238" t="str">
        <f t="shared" si="10"/>
        <v>'2238'</v>
      </c>
      <c r="D238" t="str">
        <f>$N$1 &amp; "SessionLog-PageTitle" &amp; $N$1</f>
        <v>'SessionLog-PageTitle'</v>
      </c>
      <c r="E238" t="str">
        <f>$N$1 &amp; "Dados de Sessão" &amp; $N$1</f>
        <v>'Dados de Sessão'</v>
      </c>
      <c r="F238" t="str">
        <f t="shared" si="11"/>
        <v>insert into sysLocalizationText Values(2238,      'pt-br','2238','SessionLog-PageTitle','Dados de Sessão')</v>
      </c>
    </row>
    <row r="239" spans="1:6" x14ac:dyDescent="0.25">
      <c r="A239">
        <v>2239</v>
      </c>
      <c r="B239" t="s">
        <v>97</v>
      </c>
      <c r="C239" t="str">
        <f t="shared" si="10"/>
        <v>'2239'</v>
      </c>
      <c r="D239" t="str">
        <f>$N$1 &amp; "SearchByEmail-Description" &amp; $N$1</f>
        <v>'SearchByEmail-Description'</v>
      </c>
      <c r="E239" t="str">
        <f>$N$1 &amp; "Pesquisar por E-mail" &amp; $N$1</f>
        <v>'Pesquisar por E-mail'</v>
      </c>
      <c r="F239" t="str">
        <f t="shared" si="11"/>
        <v>insert into sysLocalizationText Values(2239,      'pt-br','2239','SearchByEmail-Description','Pesquisar por E-mail')</v>
      </c>
    </row>
    <row r="240" spans="1:6" x14ac:dyDescent="0.25">
      <c r="A240">
        <v>2240</v>
      </c>
      <c r="B240" t="s">
        <v>97</v>
      </c>
      <c r="C240" t="str">
        <f t="shared" si="10"/>
        <v>'2240'</v>
      </c>
      <c r="D240" t="str">
        <f>$N$1 &amp; "SearchByDateInterval-Label" &amp; $N$1</f>
        <v>'SearchByDateInterval-Label'</v>
      </c>
      <c r="E240" t="str">
        <f>$N$1 &amp; "Por Intervalo de Dados" &amp; $N$1</f>
        <v>'Por Intervalo de Dados'</v>
      </c>
      <c r="F240" t="str">
        <f t="shared" si="11"/>
        <v>insert into sysLocalizationText Values(2240,      'pt-br','2240','SearchByDateInterval-Label','Por Intervalo de Dados')</v>
      </c>
    </row>
    <row r="241" spans="1:6" x14ac:dyDescent="0.25">
      <c r="A241">
        <v>2241</v>
      </c>
      <c r="B241" t="s">
        <v>97</v>
      </c>
      <c r="C241" t="str">
        <f t="shared" si="10"/>
        <v>'2241'</v>
      </c>
      <c r="D241" t="str">
        <f>$N$1 &amp; "SearchByInicialDate-Label" &amp; $N$1</f>
        <v>'SearchByInicialDate-Label'</v>
      </c>
      <c r="E241" t="str">
        <f>$N$1 &amp; "Data Inicial" &amp; $N$1</f>
        <v>'Data Inicial'</v>
      </c>
      <c r="F241" t="str">
        <f t="shared" si="11"/>
        <v>insert into sysLocalizationText Values(2241,      'pt-br','2241','SearchByInicialDate-Label','Data Inicial')</v>
      </c>
    </row>
    <row r="242" spans="1:6" x14ac:dyDescent="0.25">
      <c r="A242">
        <v>2242</v>
      </c>
      <c r="B242" t="s">
        <v>97</v>
      </c>
      <c r="C242" t="str">
        <f t="shared" si="10"/>
        <v>'2242'</v>
      </c>
      <c r="D242" t="str">
        <f>$N$1 &amp; "SearchByFinalDate-Label" &amp; $N$1</f>
        <v>'SearchByFinalDate-Label'</v>
      </c>
      <c r="E242" t="str">
        <f>$N$1 &amp; "Data Final" &amp; $N$1</f>
        <v>'Data Final'</v>
      </c>
      <c r="F242" t="str">
        <f t="shared" si="11"/>
        <v>insert into sysLocalizationText Values(2242,      'pt-br','2242','SearchByFinalDate-Label','Data Final')</v>
      </c>
    </row>
    <row r="243" spans="1:6" x14ac:dyDescent="0.25">
      <c r="A243">
        <v>2243</v>
      </c>
      <c r="B243" t="s">
        <v>97</v>
      </c>
      <c r="C243" t="str">
        <f t="shared" si="10"/>
        <v>'2243'</v>
      </c>
      <c r="D243" t="str">
        <f>$N$1 &amp; "AccessDate-Label" &amp; $N$1</f>
        <v>'AccessDate-Label'</v>
      </c>
      <c r="E243" t="str">
        <f>$N$1 &amp; "Data de Acesso" &amp; $N$1</f>
        <v>'Data de Acesso'</v>
      </c>
      <c r="F243" t="str">
        <f t="shared" si="11"/>
        <v>insert into sysLocalizationText Values(2243,      'pt-br','2243','AccessDate-Label','Data de Acesso')</v>
      </c>
    </row>
    <row r="244" spans="1:6" x14ac:dyDescent="0.25">
      <c r="A244">
        <v>2244</v>
      </c>
      <c r="B244" t="s">
        <v>97</v>
      </c>
      <c r="C244" t="str">
        <f t="shared" si="10"/>
        <v>'2244'</v>
      </c>
      <c r="D244" t="str">
        <f>$N$1 &amp; "IP-Label" &amp; $N$1</f>
        <v>'IP-Label'</v>
      </c>
      <c r="E244" t="str">
        <f>$N$1 &amp; "IP" &amp; $N$1</f>
        <v>'IP'</v>
      </c>
      <c r="F244" t="str">
        <f t="shared" si="11"/>
        <v>insert into sysLocalizationText Values(2244,      'pt-br','2244','IP-Label','IP')</v>
      </c>
    </row>
    <row r="245" spans="1:6" x14ac:dyDescent="0.25">
      <c r="A245">
        <v>2245</v>
      </c>
      <c r="B245" t="s">
        <v>97</v>
      </c>
      <c r="C245" t="str">
        <f t="shared" si="10"/>
        <v>'2245'</v>
      </c>
      <c r="D245" t="str">
        <f>$N$1 &amp; "SuperAdmin-MenuText" &amp; $N$1</f>
        <v>'SuperAdmin-MenuText'</v>
      </c>
      <c r="E245" t="str">
        <f>$N$1 &amp; "Super Admin" &amp; $N$1</f>
        <v>'Super Admin'</v>
      </c>
      <c r="F245" t="str">
        <f t="shared" si="11"/>
        <v>insert into sysLocalizationText Values(2245,      'pt-br','2245','SuperAdmin-MenuText','Super Admin')</v>
      </c>
    </row>
    <row r="246" spans="1:6" x14ac:dyDescent="0.25">
      <c r="A246">
        <v>2246</v>
      </c>
      <c r="B246" t="s">
        <v>97</v>
      </c>
      <c r="C246" t="str">
        <f t="shared" si="10"/>
        <v>'2246'</v>
      </c>
      <c r="D246" t="str">
        <f>$N$1 &amp; "BasicsData-MenuText" &amp; $N$1</f>
        <v>'BasicsData-MenuText'</v>
      </c>
      <c r="E246" t="str">
        <f>$N$1 &amp; "Gerenciamento" &amp; $N$1</f>
        <v>'Gerenciamento'</v>
      </c>
      <c r="F246" t="str">
        <f t="shared" si="11"/>
        <v>insert into sysLocalizationText Values(2246,      'pt-br','2246','BasicsData-MenuText','Gerenciamento')</v>
      </c>
    </row>
    <row r="247" spans="1:6" x14ac:dyDescent="0.25">
      <c r="A247">
        <v>2247</v>
      </c>
      <c r="B247" t="s">
        <v>97</v>
      </c>
      <c r="C247" t="str">
        <f t="shared" si="10"/>
        <v>'2247'</v>
      </c>
      <c r="D247" t="str">
        <f>$N$1 &amp; "Monitoring-MenuText" &amp; $N$1</f>
        <v>'Monitoring-MenuText'</v>
      </c>
      <c r="E247" t="str">
        <f>$N$1 &amp; "Monitoramento" &amp; $N$1</f>
        <v>'Monitoramento'</v>
      </c>
      <c r="F247" t="str">
        <f t="shared" si="11"/>
        <v>insert into sysLocalizationText Values(2247,      'pt-br','2247','Monitoring-MenuText','Monitoramento')</v>
      </c>
    </row>
    <row r="248" spans="1:6" x14ac:dyDescent="0.25">
      <c r="A248">
        <v>2248</v>
      </c>
      <c r="B248" t="s">
        <v>97</v>
      </c>
      <c r="C248" t="str">
        <f t="shared" si="10"/>
        <v>'2248'</v>
      </c>
      <c r="D248" t="str">
        <f>$N$1 &amp; "Instance-MenuText" &amp; $N$1</f>
        <v>'Instance-MenuText'</v>
      </c>
      <c r="E248" t="str">
        <f>$N$1 &amp; "Instâncias" &amp; $N$1</f>
        <v>'Instâncias'</v>
      </c>
      <c r="F248" t="str">
        <f t="shared" si="11"/>
        <v>insert into sysLocalizationText Values(2248,      'pt-br','2248','Instance-MenuText','Instâncias')</v>
      </c>
    </row>
    <row r="249" spans="1:6" x14ac:dyDescent="0.25">
      <c r="A249">
        <v>2249</v>
      </c>
      <c r="B249" t="s">
        <v>97</v>
      </c>
      <c r="C249" t="str">
        <f t="shared" si="10"/>
        <v>'2249'</v>
      </c>
      <c r="D249" t="str">
        <f>$N$1 &amp; "Role-MenuText" &amp; $N$1</f>
        <v>'Role-MenuText'</v>
      </c>
      <c r="E249" t="str">
        <f>$N$1 &amp; "Perfils" &amp; $N$1</f>
        <v>'Perfils'</v>
      </c>
      <c r="F249" t="str">
        <f t="shared" si="11"/>
        <v>insert into sysLocalizationText Values(2249,      'pt-br','2249','Role-MenuText','Perfils')</v>
      </c>
    </row>
    <row r="250" spans="1:6" x14ac:dyDescent="0.25">
      <c r="A250">
        <v>2250</v>
      </c>
      <c r="B250" t="s">
        <v>97</v>
      </c>
      <c r="C250" t="str">
        <f t="shared" si="10"/>
        <v>'2250'</v>
      </c>
      <c r="D250" t="str">
        <f>$N$1 &amp; "Users-MenuText" &amp; $N$1</f>
        <v>'Users-MenuText'</v>
      </c>
      <c r="E250" t="str">
        <f>$N$1 &amp; "Usuários" &amp; $N$1</f>
        <v>'Usuários'</v>
      </c>
      <c r="F250" t="str">
        <f t="shared" si="11"/>
        <v>insert into sysLocalizationText Values(2250,      'pt-br','2250','Users-MenuText','Usuários')</v>
      </c>
    </row>
    <row r="251" spans="1:6" x14ac:dyDescent="0.25">
      <c r="A251">
        <v>2251</v>
      </c>
      <c r="B251" t="s">
        <v>97</v>
      </c>
      <c r="C251" t="str">
        <f t="shared" si="10"/>
        <v>'2251'</v>
      </c>
      <c r="D251" t="str">
        <f>$N$1 &amp; "ObjectPermission-MenuText" &amp; $N$1</f>
        <v>'ObjectPermission-MenuText'</v>
      </c>
      <c r="E251" t="str">
        <f>$N$1 &amp; "Objetos de Permissões" &amp; $N$1</f>
        <v>'Objetos de Permissões'</v>
      </c>
      <c r="F251" t="str">
        <f t="shared" si="11"/>
        <v>insert into sysLocalizationText Values(2251,      'pt-br','2251','ObjectPermission-MenuText','Objetos de Permissões')</v>
      </c>
    </row>
    <row r="252" spans="1:6" x14ac:dyDescent="0.25">
      <c r="A252">
        <v>2252</v>
      </c>
      <c r="B252" t="s">
        <v>97</v>
      </c>
      <c r="C252" t="str">
        <f t="shared" si="10"/>
        <v>'2252'</v>
      </c>
      <c r="D252" t="str">
        <f>$N$1 &amp; "Permissions-MenuText" &amp; $N$1</f>
        <v>'Permissions-MenuText'</v>
      </c>
      <c r="E252" t="str">
        <f>$N$1 &amp; "Permissões" &amp; $N$1</f>
        <v>'Permissões'</v>
      </c>
      <c r="F252" t="str">
        <f t="shared" si="11"/>
        <v>insert into sysLocalizationText Values(2252,      'pt-br','2252','Permissions-MenuText','Permissões')</v>
      </c>
    </row>
    <row r="253" spans="1:6" x14ac:dyDescent="0.25">
      <c r="A253">
        <v>2253</v>
      </c>
      <c r="B253" t="s">
        <v>97</v>
      </c>
      <c r="C253" t="str">
        <f t="shared" si="10"/>
        <v>'2253'</v>
      </c>
      <c r="D253" t="str">
        <f>$N$1 &amp; "Localization-MenuText" &amp; $N$1</f>
        <v>'Localization-MenuText'</v>
      </c>
      <c r="E253" t="str">
        <f>$N$1 &amp; "Textos de Localização" &amp; $N$1</f>
        <v>'Textos de Localização'</v>
      </c>
      <c r="F253" t="str">
        <f t="shared" si="11"/>
        <v>insert into sysLocalizationText Values(2253,      'pt-br','2253','Localization-MenuText','Textos de Localização')</v>
      </c>
    </row>
    <row r="254" spans="1:6" x14ac:dyDescent="0.25">
      <c r="A254">
        <v>2256</v>
      </c>
      <c r="B254" t="s">
        <v>97</v>
      </c>
      <c r="C254" t="str">
        <f t="shared" si="10"/>
        <v>'2256'</v>
      </c>
      <c r="D254" t="str">
        <f>$N$1 &amp; "DataLog-MenuText" &amp; $N$1</f>
        <v>'DataLog-MenuText'</v>
      </c>
      <c r="E254" t="str">
        <f>$N$1 &amp; "Log de Dados" &amp; $N$1</f>
        <v>'Log de Dados'</v>
      </c>
      <c r="F254" t="str">
        <f t="shared" si="11"/>
        <v>insert into sysLocalizationText Values(2256,      'pt-br','2256','DataLog-MenuText','Log de Dados')</v>
      </c>
    </row>
    <row r="255" spans="1:6" x14ac:dyDescent="0.25">
      <c r="A255">
        <v>2257</v>
      </c>
      <c r="B255" t="s">
        <v>97</v>
      </c>
      <c r="C255" t="str">
        <f t="shared" si="10"/>
        <v>'2257'</v>
      </c>
      <c r="D255" t="str">
        <f>$N$1 &amp; "SessionLog-MenuText" &amp; $N$1</f>
        <v>'SessionLog-MenuText'</v>
      </c>
      <c r="E255" t="str">
        <f>$N$1 &amp; "Log de Sessão" &amp; $N$1</f>
        <v>'Log de Sessão'</v>
      </c>
      <c r="F255" t="str">
        <f t="shared" si="11"/>
        <v>insert into sysLocalizationText Values(2257,      'pt-br','2257','SessionLog-MenuText','Log de Sessão')</v>
      </c>
    </row>
    <row r="256" spans="1:6" x14ac:dyDescent="0.25">
      <c r="A256">
        <v>2258</v>
      </c>
      <c r="B256" t="s">
        <v>97</v>
      </c>
      <c r="C256" t="str">
        <f t="shared" ref="C256:C261" si="12">"'" &amp; A256 &amp; "'"</f>
        <v>'2258'</v>
      </c>
      <c r="D256" t="str">
        <f>$N$1 &amp; "SearchByGroupParameterName-Label" &amp; $N$1</f>
        <v>'SearchByGroupParameterName-Label'</v>
      </c>
      <c r="E256" t="str">
        <f>$N$1 &amp; "Nome do Grupo de Parâmetro" &amp; $N$1</f>
        <v>'Nome do Grupo de Parâmetro'</v>
      </c>
      <c r="F256" t="str">
        <f t="shared" si="11"/>
        <v>insert into sysLocalizationText Values(2258,      'pt-br','2258','SearchByGroupParameterName-Label','Nome do Grupo de Parâmetro')</v>
      </c>
    </row>
    <row r="257" spans="1:6" x14ac:dyDescent="0.25">
      <c r="A257">
        <v>2259</v>
      </c>
      <c r="B257" t="s">
        <v>97</v>
      </c>
      <c r="C257" t="str">
        <f t="shared" si="12"/>
        <v>'2259'</v>
      </c>
      <c r="D257" t="str">
        <f>$N$1 &amp; "SearchByGroupParameterName-Description" &amp; $N$1</f>
        <v>'SearchByGroupParameterName-Description'</v>
      </c>
      <c r="E257" t="str">
        <f>$N$1 &amp; "Pesquisar por Nome de Grupo de Parâmetro" &amp; $N$1</f>
        <v>'Pesquisar por Nome de Grupo de Parâmetro'</v>
      </c>
      <c r="F257" t="str">
        <f t="shared" si="11"/>
        <v>insert into sysLocalizationText Values(2259,      'pt-br','2259','SearchByGroupParameterName-Description','Pesquisar por Nome de Grupo de Parâmetro')</v>
      </c>
    </row>
    <row r="258" spans="1:6" x14ac:dyDescent="0.25">
      <c r="A258">
        <v>2260</v>
      </c>
      <c r="B258" t="s">
        <v>97</v>
      </c>
      <c r="C258" t="str">
        <f t="shared" si="12"/>
        <v>'2260'</v>
      </c>
      <c r="D258" t="str">
        <f>$N$1 &amp; "NewGroupParameter-Label" &amp; $N$1</f>
        <v>'NewGroupParameter-Label'</v>
      </c>
      <c r="E258" t="str">
        <f>$N$1 &amp; "Novo Grupo de Parâmetro" &amp; $N$1</f>
        <v>'Novo Grupo de Parâmetro'</v>
      </c>
      <c r="F258" t="str">
        <f t="shared" si="11"/>
        <v>insert into sysLocalizationText Values(2260,      'pt-br','2260','NewGroupParameter-Label','Novo Grupo de Parâmetro')</v>
      </c>
    </row>
    <row r="259" spans="1:6" x14ac:dyDescent="0.25">
      <c r="A259">
        <v>2261</v>
      </c>
      <c r="B259" t="s">
        <v>97</v>
      </c>
      <c r="C259" t="str">
        <f t="shared" si="12"/>
        <v>'2261'</v>
      </c>
      <c r="D259" t="str">
        <f>$N$1 &amp; "NewGroupParameter-Description" &amp; $N$1</f>
        <v>'NewGroupParameter-Description'</v>
      </c>
      <c r="E259" t="str">
        <f>$N$1 &amp; "Clique aqui para criar um novo Grupo de Parâmetro " &amp; $N$1</f>
        <v>'Clique aqui para criar um novo Grupo de Parâmetro '</v>
      </c>
      <c r="F259" t="str">
        <f t="shared" si="11"/>
        <v>insert into sysLocalizationText Values(2261,      'pt-br','2261','NewGroupParameter-Description','Clique aqui para criar um novo Grupo de Parâmetro ')</v>
      </c>
    </row>
    <row r="260" spans="1:6" x14ac:dyDescent="0.25">
      <c r="A260">
        <v>2262</v>
      </c>
      <c r="B260" t="s">
        <v>97</v>
      </c>
      <c r="C260" t="str">
        <f t="shared" si="12"/>
        <v>'2262'</v>
      </c>
      <c r="D260" t="str">
        <f>$N$1 &amp; "GroupParameterRecord-Label" &amp; $N$1</f>
        <v>'GroupParameterRecord-Label'</v>
      </c>
      <c r="E260" t="str">
        <f>$N$1 &amp; "Dados do Grupo de Parâmetro" &amp; $N$1</f>
        <v>'Dados do Grupo de Parâmetro'</v>
      </c>
      <c r="F260" t="str">
        <f t="shared" si="11"/>
        <v>insert into sysLocalizationText Values(2262,      'pt-br','2262','GroupParameterRecord-Label','Dados do Grupo de Parâmetro')</v>
      </c>
    </row>
    <row r="261" spans="1:6" x14ac:dyDescent="0.25">
      <c r="A261">
        <v>2263</v>
      </c>
      <c r="B261" t="s">
        <v>97</v>
      </c>
      <c r="C261" t="str">
        <f t="shared" si="12"/>
        <v>'2263'</v>
      </c>
      <c r="D261" t="str">
        <f>$N$1 &amp; "GroupParameterName-Label" &amp; $N$1</f>
        <v>'GroupParameterName-Label'</v>
      </c>
      <c r="E261" t="str">
        <f>$N$1 &amp; "Nome do Grupo de Parâmetro" &amp; $N$1</f>
        <v>'Nome do Grupo de Parâmetro'</v>
      </c>
      <c r="F261" t="str">
        <f t="shared" si="11"/>
        <v>insert into sysLocalizationText Values(2263,      'pt-br','2263','GroupParameterName-Label','Nome do Grupo de Parâmetro')</v>
      </c>
    </row>
    <row r="262" spans="1:6" x14ac:dyDescent="0.25">
      <c r="A262">
        <v>2264</v>
      </c>
      <c r="B262" t="s">
        <v>97</v>
      </c>
      <c r="C262" t="str">
        <f t="shared" ref="C262:C268" si="13">"'" &amp; A262 &amp; "'"</f>
        <v>'2264'</v>
      </c>
      <c r="D262" t="str">
        <f>$N$1 &amp; "SaveGroupParameterButton-Label" &amp; $N$1</f>
        <v>'SaveGroupParameterButton-Label'</v>
      </c>
      <c r="E262" t="str">
        <f>$N$1 &amp; "Save Group Parameter" &amp; $N$1</f>
        <v>'Save Group Parameter'</v>
      </c>
      <c r="F262" t="str">
        <f t="shared" si="11"/>
        <v>insert into sysLocalizationText Values(2264,      'pt-br','2264','SaveGroupParameterButton-Label','Save Group Parameter')</v>
      </c>
    </row>
    <row r="263" spans="1:6" x14ac:dyDescent="0.25">
      <c r="A263">
        <v>2265</v>
      </c>
      <c r="B263" t="s">
        <v>97</v>
      </c>
      <c r="C263" t="str">
        <f t="shared" si="13"/>
        <v>'2265'</v>
      </c>
      <c r="D263" t="str">
        <f>$N$1 &amp; "SaveGroupParameterButton-Description" &amp; $N$1</f>
        <v>'SaveGroupParameterButton-Description'</v>
      </c>
      <c r="E263" t="str">
        <f>$N$1 &amp; "Clique aqui para salvar o Grupo de Parâmetro" &amp; $N$1</f>
        <v>'Clique aqui para salvar o Grupo de Parâmetro'</v>
      </c>
      <c r="F263" t="str">
        <f t="shared" si="11"/>
        <v>insert into sysLocalizationText Values(2265,      'pt-br','2265','SaveGroupParameterButton-Description','Clique aqui para salvar o Grupo de Parâmetro')</v>
      </c>
    </row>
    <row r="264" spans="1:6" x14ac:dyDescent="0.25">
      <c r="A264">
        <v>2266</v>
      </c>
      <c r="B264" t="s">
        <v>97</v>
      </c>
      <c r="C264" t="str">
        <f t="shared" si="13"/>
        <v>'2266'</v>
      </c>
      <c r="D264" t="str">
        <f>$N$1 &amp; "GroupParameter-PageTitle" &amp; $N$1</f>
        <v>'GroupParameter-PageTitle'</v>
      </c>
      <c r="E264" t="str">
        <f>$N$1 &amp; "Grupo de Parâmetros" &amp; $N$1</f>
        <v>'Grupo de Parâmetros'</v>
      </c>
      <c r="F264" t="str">
        <f t="shared" si="11"/>
        <v>insert into sysLocalizationText Values(2266,      'pt-br','2266','GroupParameter-PageTitle','Grupo de Parâmetros')</v>
      </c>
    </row>
    <row r="265" spans="1:6" x14ac:dyDescent="0.25">
      <c r="A265">
        <v>2267</v>
      </c>
      <c r="B265" t="s">
        <v>97</v>
      </c>
      <c r="C265" t="str">
        <f t="shared" si="13"/>
        <v>'2267'</v>
      </c>
      <c r="D265" t="str">
        <f>$N$1 &amp; "SearchByParameterName-Label" &amp; $N$1</f>
        <v>'SearchByParameterName-Label'</v>
      </c>
      <c r="E265" t="str">
        <f>$N$1 &amp; "Nome do Parâmetro" &amp; $N$1</f>
        <v>'Nome do Parâmetro'</v>
      </c>
      <c r="F265" t="str">
        <f t="shared" si="11"/>
        <v>insert into sysLocalizationText Values(2267,      'pt-br','2267','SearchByParameterName-Label','Nome do Parâmetro')</v>
      </c>
    </row>
    <row r="266" spans="1:6" x14ac:dyDescent="0.25">
      <c r="A266">
        <v>2268</v>
      </c>
      <c r="B266" t="s">
        <v>97</v>
      </c>
      <c r="C266" t="str">
        <f t="shared" si="13"/>
        <v>'2268'</v>
      </c>
      <c r="D266" t="str">
        <f>$N$1 &amp; "SearchByParameterName-Description" &amp; $N$1</f>
        <v>'SearchByParameterName-Description'</v>
      </c>
      <c r="E266" t="str">
        <f>$N$1 &amp; "Pesquisar por Nome do Parâmetro" &amp; $N$1</f>
        <v>'Pesquisar por Nome do Parâmetro'</v>
      </c>
      <c r="F266" t="str">
        <f t="shared" si="11"/>
        <v>insert into sysLocalizationText Values(2268,      'pt-br','2268','SearchByParameterName-Description','Pesquisar por Nome do Parâmetro')</v>
      </c>
    </row>
    <row r="267" spans="1:6" x14ac:dyDescent="0.25">
      <c r="A267">
        <v>2269</v>
      </c>
      <c r="B267" t="s">
        <v>97</v>
      </c>
      <c r="C267" t="str">
        <f t="shared" si="13"/>
        <v>'2269'</v>
      </c>
      <c r="D267" t="str">
        <f>$N$1 &amp; "NewParameter-Label" &amp; $N$1</f>
        <v>'NewParameter-Label'</v>
      </c>
      <c r="E267" t="str">
        <f>$N$1 &amp; "Novo Parâmetro" &amp; $N$1</f>
        <v>'Novo Parâmetro'</v>
      </c>
      <c r="F267" t="str">
        <f t="shared" si="11"/>
        <v>insert into sysLocalizationText Values(2269,      'pt-br','2269','NewParameter-Label','Novo Parâmetro')</v>
      </c>
    </row>
    <row r="268" spans="1:6" x14ac:dyDescent="0.25">
      <c r="A268">
        <v>2270</v>
      </c>
      <c r="B268" t="s">
        <v>97</v>
      </c>
      <c r="C268" t="str">
        <f t="shared" si="13"/>
        <v>'2270'</v>
      </c>
      <c r="D268" t="str">
        <f>$N$1 &amp; "NewParameter-Description" &amp; $N$1</f>
        <v>'NewParameter-Description'</v>
      </c>
      <c r="E268" t="str">
        <f>$N$1 &amp; "Clique aqui par acriar um novo Parâmetro" &amp; $N$1</f>
        <v>'Clique aqui par acriar um novo Parâmetro'</v>
      </c>
      <c r="F268" t="str">
        <f t="shared" si="11"/>
        <v>insert into sysLocalizationText Values(2270,      'pt-br','2270','NewParameter-Description','Clique aqui par acriar um novo Parâmetro')</v>
      </c>
    </row>
    <row r="269" spans="1:6" x14ac:dyDescent="0.25">
      <c r="A269">
        <v>2271</v>
      </c>
      <c r="B269" t="s">
        <v>97</v>
      </c>
      <c r="C269" t="str">
        <f t="shared" ref="C269:C282" si="14">"'" &amp; A269 &amp; "'"</f>
        <v>'2271'</v>
      </c>
      <c r="D269" t="str">
        <f>$N$1 &amp; "ParameterRecord-Label" &amp; $N$1</f>
        <v>'ParameterRecord-Label'</v>
      </c>
      <c r="E269" t="str">
        <f>$N$1 &amp; "Dados do Parâmetro" &amp; $N$1</f>
        <v>'Dados do Parâmetro'</v>
      </c>
      <c r="F269" t="str">
        <f t="shared" si="11"/>
        <v>insert into sysLocalizationText Values(2271,      'pt-br','2271','ParameterRecord-Label','Dados do Parâmetro')</v>
      </c>
    </row>
    <row r="270" spans="1:6" x14ac:dyDescent="0.25">
      <c r="A270">
        <v>2272</v>
      </c>
      <c r="B270" t="s">
        <v>97</v>
      </c>
      <c r="C270" t="str">
        <f t="shared" si="14"/>
        <v>'2272'</v>
      </c>
      <c r="D270" t="str">
        <f>$N$1 &amp; "ParameterName-Label" &amp; $N$1</f>
        <v>'ParameterName-Label'</v>
      </c>
      <c r="E270" t="str">
        <f>$N$1 &amp; "Nome do Parâmetro" &amp; $N$1</f>
        <v>'Nome do Parâmetro'</v>
      </c>
      <c r="F270" t="str">
        <f t="shared" si="11"/>
        <v>insert into sysLocalizationText Values(2272,      'pt-br','2272','ParameterName-Label','Nome do Parâmetro')</v>
      </c>
    </row>
    <row r="271" spans="1:6" x14ac:dyDescent="0.25">
      <c r="A271">
        <v>2273</v>
      </c>
      <c r="B271" t="s">
        <v>97</v>
      </c>
      <c r="C271" t="str">
        <f t="shared" si="14"/>
        <v>'2273'</v>
      </c>
      <c r="D271" t="str">
        <f>$N$1 &amp; "SaveParameterButton-Label" &amp; $N$1</f>
        <v>'SaveParameterButton-Label'</v>
      </c>
      <c r="E271" t="str">
        <f>$N$1 &amp; "Salvar Parâmetro" &amp; $N$1</f>
        <v>'Salvar Parâmetro'</v>
      </c>
      <c r="F271" t="str">
        <f t="shared" si="11"/>
        <v>insert into sysLocalizationText Values(2273,      'pt-br','2273','SaveParameterButton-Label','Salvar Parâmetro')</v>
      </c>
    </row>
    <row r="272" spans="1:6" x14ac:dyDescent="0.25">
      <c r="A272">
        <v>2274</v>
      </c>
      <c r="B272" t="s">
        <v>97</v>
      </c>
      <c r="C272" t="str">
        <f t="shared" si="14"/>
        <v>'2274'</v>
      </c>
      <c r="D272" t="str">
        <f>$N$1 &amp; "SaveParameterButton-Description" &amp; $N$1</f>
        <v>'SaveParameterButton-Description'</v>
      </c>
      <c r="E272" t="str">
        <f>$N$1 &amp; "Clique aqui para salvar o Parâmetro" &amp; $N$1</f>
        <v>'Clique aqui para salvar o Parâmetro'</v>
      </c>
      <c r="F272" t="str">
        <f t="shared" si="11"/>
        <v>insert into sysLocalizationText Values(2274,      'pt-br','2274','SaveParameterButton-Description','Clique aqui para salvar o Parâmetro')</v>
      </c>
    </row>
    <row r="273" spans="1:6" x14ac:dyDescent="0.25">
      <c r="A273">
        <v>2275</v>
      </c>
      <c r="B273" t="s">
        <v>97</v>
      </c>
      <c r="C273" t="str">
        <f t="shared" ref="C273:C282" si="15">"'" &amp; A273 &amp; "'"</f>
        <v>'2275'</v>
      </c>
      <c r="D273" t="str">
        <f>$N$1 &amp; "Parameter-PageTitle" &amp; $N$1</f>
        <v>'Parameter-PageTitle'</v>
      </c>
      <c r="E273" t="str">
        <f>$N$1 &amp; "Parâmetros" &amp; $N$1</f>
        <v>'Parâmetros'</v>
      </c>
      <c r="F273" t="str">
        <f t="shared" si="11"/>
        <v>insert into sysLocalizationText Values(2275,      'pt-br','2275','Parameter-PageTitle','Parâmetros')</v>
      </c>
    </row>
    <row r="274" spans="1:6" x14ac:dyDescent="0.25">
      <c r="A274">
        <v>2276</v>
      </c>
      <c r="C274" t="str">
        <f t="shared" si="14"/>
        <v>'2276'</v>
      </c>
      <c r="F274" t="str">
        <f t="shared" si="11"/>
        <v>insert into sysLocalizationText Values(2276,,'2276',,)</v>
      </c>
    </row>
    <row r="275" spans="1:6" x14ac:dyDescent="0.25">
      <c r="A275">
        <v>2277</v>
      </c>
      <c r="C275" t="str">
        <f t="shared" si="15"/>
        <v>'2277'</v>
      </c>
      <c r="F275" t="str">
        <f t="shared" si="11"/>
        <v>insert into sysLocalizationText Values(2277,,'2277',,)</v>
      </c>
    </row>
    <row r="276" spans="1:6" x14ac:dyDescent="0.25">
      <c r="A276">
        <v>2278</v>
      </c>
      <c r="B276" t="s">
        <v>97</v>
      </c>
      <c r="C276" t="str">
        <f t="shared" si="14"/>
        <v>'2278'</v>
      </c>
      <c r="D276" t="str">
        <f>$N$1 &amp; "ExceptionLog-PageTitle" &amp; $N$1</f>
        <v>'ExceptionLog-PageTitle'</v>
      </c>
      <c r="E276" t="str">
        <f>$N$1 &amp; "Log de Exceções" &amp; $N$1</f>
        <v>'Log de Exceções'</v>
      </c>
      <c r="F276" t="str">
        <f t="shared" si="11"/>
        <v>insert into sysLocalizationText Values(2278,      'pt-br','2278','ExceptionLog-PageTitle','Log de Exceções')</v>
      </c>
    </row>
    <row r="277" spans="1:6" x14ac:dyDescent="0.25">
      <c r="A277">
        <v>2279</v>
      </c>
      <c r="B277" t="s">
        <v>97</v>
      </c>
      <c r="C277" t="str">
        <f t="shared" si="15"/>
        <v>'2279'</v>
      </c>
      <c r="D277" t="str">
        <f>$N$1 &amp; "SearchByOrgin-Label" &amp; $N$1</f>
        <v>'SearchByOrgin-Label'</v>
      </c>
      <c r="E277" t="str">
        <f>$N$1 &amp; "Pesquisar por Origem" &amp; $N$1</f>
        <v>'Pesquisar por Origem'</v>
      </c>
      <c r="F277" t="str">
        <f t="shared" si="11"/>
        <v>insert into sysLocalizationText Values(2279,      'pt-br','2279','SearchByOrgin-Label','Pesquisar por Origem')</v>
      </c>
    </row>
    <row r="278" spans="1:6" x14ac:dyDescent="0.25">
      <c r="A278">
        <v>2280</v>
      </c>
      <c r="B278" t="s">
        <v>97</v>
      </c>
      <c r="C278" t="str">
        <f t="shared" si="14"/>
        <v>'2280'</v>
      </c>
      <c r="D278" t="str">
        <f>$N$1 &amp; "Origin-Label" &amp; $N$1</f>
        <v>'Origin-Label'</v>
      </c>
      <c r="E278" t="str">
        <f>$N$1 &amp; "Origem" &amp; $N$1</f>
        <v>'Origem'</v>
      </c>
      <c r="F278" t="str">
        <f t="shared" si="11"/>
        <v>insert into sysLocalizationText Values(2280,      'pt-br','2280','Origin-Label','Origem')</v>
      </c>
    </row>
    <row r="279" spans="1:6" x14ac:dyDescent="0.25">
      <c r="A279">
        <v>2281</v>
      </c>
      <c r="B279" t="s">
        <v>97</v>
      </c>
      <c r="C279" t="str">
        <f t="shared" si="15"/>
        <v>'2281'</v>
      </c>
      <c r="D279" t="str">
        <f>$N$1 &amp; "TargetSite-Label" &amp; $N$1</f>
        <v>'TargetSite-Label'</v>
      </c>
      <c r="E279" t="str">
        <f>$N$1 &amp; "Local Alvo" &amp; $N$1</f>
        <v>'Local Alvo'</v>
      </c>
      <c r="F279" t="str">
        <f t="shared" si="11"/>
        <v>insert into sysLocalizationText Values(2281,      'pt-br','2281','TargetSite-Label','Local Alvo')</v>
      </c>
    </row>
    <row r="280" spans="1:6" x14ac:dyDescent="0.25">
      <c r="A280">
        <v>2282</v>
      </c>
      <c r="B280" t="s">
        <v>97</v>
      </c>
      <c r="C280" t="str">
        <f t="shared" si="14"/>
        <v>'2282'</v>
      </c>
      <c r="D280" t="str">
        <f>$N$1 &amp; "ErrMessage-Label" &amp; $N$1</f>
        <v>'ErrMessage-Label'</v>
      </c>
      <c r="E280" t="str">
        <f>$N$1 &amp; "Messagem de Erro" &amp; $N$1</f>
        <v>'Messagem de Erro'</v>
      </c>
      <c r="F280" t="str">
        <f t="shared" si="11"/>
        <v>insert into sysLocalizationText Values(2282,      'pt-br','2282','ErrMessage-Label','Messagem de Erro')</v>
      </c>
    </row>
    <row r="281" spans="1:6" x14ac:dyDescent="0.25">
      <c r="A281">
        <v>2283</v>
      </c>
      <c r="B281" t="s">
        <v>97</v>
      </c>
      <c r="C281" t="str">
        <f t="shared" si="15"/>
        <v>'2283'</v>
      </c>
      <c r="D281" t="str">
        <f>$N$1 &amp; "StackTrace-Label" &amp; $N$1</f>
        <v>'StackTrace-Label'</v>
      </c>
      <c r="E281" t="str">
        <f>$N$1 &amp; "Rastreamento da Pilha" &amp; $N$1</f>
        <v>'Rastreamento da Pilha'</v>
      </c>
      <c r="F281" t="str">
        <f t="shared" si="11"/>
        <v>insert into sysLocalizationText Values(2283,      'pt-br','2283','StackTrace-Label','Rastreamento da Pilha')</v>
      </c>
    </row>
    <row r="282" spans="1:6" x14ac:dyDescent="0.25">
      <c r="A282">
        <v>2284</v>
      </c>
      <c r="B282" t="s">
        <v>97</v>
      </c>
      <c r="C282" t="str">
        <f t="shared" si="14"/>
        <v>'2284'</v>
      </c>
      <c r="D282" t="str">
        <f>$N$1 &amp; "ClientIP-Label" &amp; $N$1</f>
        <v>'ClientIP-Label'</v>
      </c>
      <c r="E282" t="str">
        <f>$N$1 &amp; "IP do Cliente" &amp; $N$1</f>
        <v>'IP do Cliente'</v>
      </c>
      <c r="F282" t="str">
        <f t="shared" si="11"/>
        <v>insert into sysLocalizationText Values(2284,      'pt-br','2284','ClientIP-Label','IP do Cliente')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16" workbookViewId="0">
      <selection sqref="A1:A50"/>
    </sheetView>
  </sheetViews>
  <sheetFormatPr defaultRowHeight="15" x14ac:dyDescent="0.25"/>
  <cols>
    <col min="1" max="1" width="11.85546875" customWidth="1"/>
  </cols>
  <sheetData>
    <row r="1" spans="1:2" x14ac:dyDescent="0.25">
      <c r="A1">
        <v>2001</v>
      </c>
      <c r="B1" t="str">
        <f t="shared" ref="B1:B32" si="0">"'" &amp; A1 &amp; "'"</f>
        <v>'2001'</v>
      </c>
    </row>
    <row r="2" spans="1:2" x14ac:dyDescent="0.25">
      <c r="A2">
        <v>2002</v>
      </c>
      <c r="B2" t="str">
        <f t="shared" si="0"/>
        <v>'2002'</v>
      </c>
    </row>
    <row r="3" spans="1:2" x14ac:dyDescent="0.25">
      <c r="A3">
        <v>2003</v>
      </c>
      <c r="B3" t="str">
        <f t="shared" si="0"/>
        <v>'2003'</v>
      </c>
    </row>
    <row r="4" spans="1:2" x14ac:dyDescent="0.25">
      <c r="A4">
        <v>2004</v>
      </c>
      <c r="B4" t="str">
        <f t="shared" si="0"/>
        <v>'2004'</v>
      </c>
    </row>
    <row r="5" spans="1:2" x14ac:dyDescent="0.25">
      <c r="A5">
        <v>2005</v>
      </c>
      <c r="B5" t="str">
        <f t="shared" si="0"/>
        <v>'2005'</v>
      </c>
    </row>
    <row r="6" spans="1:2" x14ac:dyDescent="0.25">
      <c r="A6">
        <v>2006</v>
      </c>
      <c r="B6" t="str">
        <f t="shared" si="0"/>
        <v>'2006'</v>
      </c>
    </row>
    <row r="7" spans="1:2" x14ac:dyDescent="0.25">
      <c r="A7">
        <v>2007</v>
      </c>
      <c r="B7" t="str">
        <f t="shared" si="0"/>
        <v>'2007'</v>
      </c>
    </row>
    <row r="8" spans="1:2" x14ac:dyDescent="0.25">
      <c r="A8">
        <v>2008</v>
      </c>
      <c r="B8" t="str">
        <f t="shared" si="0"/>
        <v>'2008'</v>
      </c>
    </row>
    <row r="9" spans="1:2" x14ac:dyDescent="0.25">
      <c r="A9">
        <v>2009</v>
      </c>
      <c r="B9" t="str">
        <f t="shared" si="0"/>
        <v>'2009'</v>
      </c>
    </row>
    <row r="10" spans="1:2" x14ac:dyDescent="0.25">
      <c r="A10">
        <v>2010</v>
      </c>
      <c r="B10" t="str">
        <f t="shared" si="0"/>
        <v>'2010'</v>
      </c>
    </row>
    <row r="11" spans="1:2" x14ac:dyDescent="0.25">
      <c r="A11">
        <v>2011</v>
      </c>
      <c r="B11" t="str">
        <f t="shared" si="0"/>
        <v>'2011'</v>
      </c>
    </row>
    <row r="12" spans="1:2" x14ac:dyDescent="0.25">
      <c r="A12">
        <v>2012</v>
      </c>
      <c r="B12" t="str">
        <f t="shared" si="0"/>
        <v>'2012'</v>
      </c>
    </row>
    <row r="13" spans="1:2" x14ac:dyDescent="0.25">
      <c r="A13">
        <v>2013</v>
      </c>
      <c r="B13" t="str">
        <f t="shared" si="0"/>
        <v>'2013'</v>
      </c>
    </row>
    <row r="14" spans="1:2" x14ac:dyDescent="0.25">
      <c r="A14">
        <v>2014</v>
      </c>
      <c r="B14" t="str">
        <f t="shared" si="0"/>
        <v>'2014'</v>
      </c>
    </row>
    <row r="15" spans="1:2" x14ac:dyDescent="0.25">
      <c r="A15">
        <v>2015</v>
      </c>
      <c r="B15" t="str">
        <f t="shared" si="0"/>
        <v>'2015'</v>
      </c>
    </row>
    <row r="16" spans="1:2" x14ac:dyDescent="0.25">
      <c r="A16">
        <v>2016</v>
      </c>
      <c r="B16" t="str">
        <f t="shared" si="0"/>
        <v>'2016'</v>
      </c>
    </row>
    <row r="17" spans="1:2" x14ac:dyDescent="0.25">
      <c r="A17">
        <v>2017</v>
      </c>
      <c r="B17" t="str">
        <f t="shared" si="0"/>
        <v>'2017'</v>
      </c>
    </row>
    <row r="18" spans="1:2" x14ac:dyDescent="0.25">
      <c r="A18">
        <v>2018</v>
      </c>
      <c r="B18" t="str">
        <f t="shared" si="0"/>
        <v>'2018'</v>
      </c>
    </row>
    <row r="19" spans="1:2" x14ac:dyDescent="0.25">
      <c r="A19">
        <v>2019</v>
      </c>
      <c r="B19" t="str">
        <f t="shared" si="0"/>
        <v>'2019'</v>
      </c>
    </row>
    <row r="20" spans="1:2" x14ac:dyDescent="0.25">
      <c r="A20">
        <v>2020</v>
      </c>
      <c r="B20" t="str">
        <f t="shared" si="0"/>
        <v>'2020'</v>
      </c>
    </row>
    <row r="21" spans="1:2" x14ac:dyDescent="0.25">
      <c r="A21">
        <v>2021</v>
      </c>
      <c r="B21" t="str">
        <f t="shared" si="0"/>
        <v>'2021'</v>
      </c>
    </row>
    <row r="22" spans="1:2" x14ac:dyDescent="0.25">
      <c r="A22">
        <v>2022</v>
      </c>
      <c r="B22" t="str">
        <f t="shared" si="0"/>
        <v>'2022'</v>
      </c>
    </row>
    <row r="23" spans="1:2" x14ac:dyDescent="0.25">
      <c r="A23">
        <v>2023</v>
      </c>
      <c r="B23" t="str">
        <f t="shared" si="0"/>
        <v>'2023'</v>
      </c>
    </row>
    <row r="24" spans="1:2" x14ac:dyDescent="0.25">
      <c r="A24">
        <v>2024</v>
      </c>
      <c r="B24" t="str">
        <f t="shared" si="0"/>
        <v>'2024'</v>
      </c>
    </row>
    <row r="25" spans="1:2" x14ac:dyDescent="0.25">
      <c r="A25">
        <v>2025</v>
      </c>
      <c r="B25" t="str">
        <f t="shared" si="0"/>
        <v>'2025'</v>
      </c>
    </row>
    <row r="26" spans="1:2" x14ac:dyDescent="0.25">
      <c r="A26">
        <v>2026</v>
      </c>
      <c r="B26" t="str">
        <f t="shared" si="0"/>
        <v>'2026'</v>
      </c>
    </row>
    <row r="27" spans="1:2" x14ac:dyDescent="0.25">
      <c r="A27">
        <v>2027</v>
      </c>
      <c r="B27" t="str">
        <f t="shared" si="0"/>
        <v>'2027'</v>
      </c>
    </row>
    <row r="28" spans="1:2" x14ac:dyDescent="0.25">
      <c r="A28">
        <v>2028</v>
      </c>
      <c r="B28" t="str">
        <f t="shared" si="0"/>
        <v>'2028'</v>
      </c>
    </row>
    <row r="29" spans="1:2" x14ac:dyDescent="0.25">
      <c r="A29">
        <v>2029</v>
      </c>
      <c r="B29" t="str">
        <f t="shared" si="0"/>
        <v>'2029'</v>
      </c>
    </row>
    <row r="30" spans="1:2" x14ac:dyDescent="0.25">
      <c r="A30">
        <v>2030</v>
      </c>
      <c r="B30" t="str">
        <f t="shared" si="0"/>
        <v>'2030'</v>
      </c>
    </row>
    <row r="31" spans="1:2" x14ac:dyDescent="0.25">
      <c r="A31">
        <v>2031</v>
      </c>
      <c r="B31" t="str">
        <f t="shared" si="0"/>
        <v>'2031'</v>
      </c>
    </row>
    <row r="32" spans="1:2" x14ac:dyDescent="0.25">
      <c r="A32">
        <v>2032</v>
      </c>
      <c r="B32" t="str">
        <f t="shared" si="0"/>
        <v>'2032'</v>
      </c>
    </row>
    <row r="33" spans="1:2" x14ac:dyDescent="0.25">
      <c r="A33">
        <v>2033</v>
      </c>
      <c r="B33" t="str">
        <f t="shared" ref="B33:B50" si="1">"'" &amp; A33 &amp; "'"</f>
        <v>'2033'</v>
      </c>
    </row>
    <row r="34" spans="1:2" x14ac:dyDescent="0.25">
      <c r="A34">
        <v>2034</v>
      </c>
      <c r="B34" t="str">
        <f t="shared" si="1"/>
        <v>'2034'</v>
      </c>
    </row>
    <row r="35" spans="1:2" x14ac:dyDescent="0.25">
      <c r="A35">
        <v>2035</v>
      </c>
      <c r="B35" t="str">
        <f t="shared" si="1"/>
        <v>'2035'</v>
      </c>
    </row>
    <row r="36" spans="1:2" x14ac:dyDescent="0.25">
      <c r="A36">
        <v>2036</v>
      </c>
      <c r="B36" t="str">
        <f t="shared" si="1"/>
        <v>'2036'</v>
      </c>
    </row>
    <row r="37" spans="1:2" x14ac:dyDescent="0.25">
      <c r="A37">
        <v>2037</v>
      </c>
      <c r="B37" t="str">
        <f t="shared" si="1"/>
        <v>'2037'</v>
      </c>
    </row>
    <row r="38" spans="1:2" x14ac:dyDescent="0.25">
      <c r="A38">
        <v>2038</v>
      </c>
      <c r="B38" t="str">
        <f t="shared" si="1"/>
        <v>'2038'</v>
      </c>
    </row>
    <row r="39" spans="1:2" x14ac:dyDescent="0.25">
      <c r="A39">
        <v>2039</v>
      </c>
      <c r="B39" t="str">
        <f t="shared" si="1"/>
        <v>'2039'</v>
      </c>
    </row>
    <row r="40" spans="1:2" x14ac:dyDescent="0.25">
      <c r="A40">
        <v>2040</v>
      </c>
      <c r="B40" t="str">
        <f t="shared" si="1"/>
        <v>'2040'</v>
      </c>
    </row>
    <row r="41" spans="1:2" x14ac:dyDescent="0.25">
      <c r="A41">
        <v>2041</v>
      </c>
      <c r="B41" t="str">
        <f t="shared" si="1"/>
        <v>'2041'</v>
      </c>
    </row>
    <row r="42" spans="1:2" x14ac:dyDescent="0.25">
      <c r="A42">
        <v>2042</v>
      </c>
      <c r="B42" t="str">
        <f t="shared" si="1"/>
        <v>'2042'</v>
      </c>
    </row>
    <row r="43" spans="1:2" x14ac:dyDescent="0.25">
      <c r="A43">
        <v>2043</v>
      </c>
      <c r="B43" t="str">
        <f t="shared" si="1"/>
        <v>'2043'</v>
      </c>
    </row>
    <row r="44" spans="1:2" x14ac:dyDescent="0.25">
      <c r="A44">
        <v>2044</v>
      </c>
      <c r="B44" t="str">
        <f t="shared" si="1"/>
        <v>'2044'</v>
      </c>
    </row>
    <row r="45" spans="1:2" x14ac:dyDescent="0.25">
      <c r="A45">
        <v>2045</v>
      </c>
      <c r="B45" t="str">
        <f t="shared" si="1"/>
        <v>'2045'</v>
      </c>
    </row>
    <row r="46" spans="1:2" x14ac:dyDescent="0.25">
      <c r="A46">
        <v>2046</v>
      </c>
      <c r="B46" t="str">
        <f t="shared" si="1"/>
        <v>'2046'</v>
      </c>
    </row>
    <row r="47" spans="1:2" x14ac:dyDescent="0.25">
      <c r="A47">
        <v>2047</v>
      </c>
      <c r="B47" t="str">
        <f t="shared" si="1"/>
        <v>'2047'</v>
      </c>
    </row>
    <row r="48" spans="1:2" x14ac:dyDescent="0.25">
      <c r="A48">
        <v>2048</v>
      </c>
      <c r="B48" t="str">
        <f t="shared" si="1"/>
        <v>'2048'</v>
      </c>
    </row>
    <row r="49" spans="1:2" x14ac:dyDescent="0.25">
      <c r="A49">
        <v>2049</v>
      </c>
      <c r="B49" t="str">
        <f t="shared" si="1"/>
        <v>'2049'</v>
      </c>
    </row>
    <row r="50" spans="1:2" x14ac:dyDescent="0.25">
      <c r="A50">
        <v>2050</v>
      </c>
      <c r="B50" t="str">
        <f t="shared" si="1"/>
        <v>'2050'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B38" sqref="B38"/>
    </sheetView>
  </sheetViews>
  <sheetFormatPr defaultRowHeight="15" x14ac:dyDescent="0.25"/>
  <cols>
    <col min="1" max="1" width="15.5703125" customWidth="1"/>
    <col min="2" max="2" width="17" customWidth="1"/>
  </cols>
  <sheetData>
    <row r="1" spans="1:2" x14ac:dyDescent="0.25">
      <c r="A1">
        <v>1001</v>
      </c>
      <c r="B1" t="str">
        <f t="shared" ref="B1:B32" si="0">"'" &amp; A1 &amp; "'"</f>
        <v>'1001'</v>
      </c>
    </row>
    <row r="2" spans="1:2" x14ac:dyDescent="0.25">
      <c r="A2">
        <v>1002</v>
      </c>
      <c r="B2" t="str">
        <f t="shared" si="0"/>
        <v>'1002'</v>
      </c>
    </row>
    <row r="3" spans="1:2" x14ac:dyDescent="0.25">
      <c r="A3">
        <v>1003</v>
      </c>
      <c r="B3" t="str">
        <f t="shared" si="0"/>
        <v>'1003'</v>
      </c>
    </row>
    <row r="4" spans="1:2" x14ac:dyDescent="0.25">
      <c r="A4">
        <v>1004</v>
      </c>
      <c r="B4" t="str">
        <f t="shared" si="0"/>
        <v>'1004'</v>
      </c>
    </row>
    <row r="5" spans="1:2" x14ac:dyDescent="0.25">
      <c r="A5">
        <v>1005</v>
      </c>
      <c r="B5" t="str">
        <f t="shared" si="0"/>
        <v>'1005'</v>
      </c>
    </row>
    <row r="6" spans="1:2" x14ac:dyDescent="0.25">
      <c r="A6">
        <v>1006</v>
      </c>
      <c r="B6" t="str">
        <f t="shared" si="0"/>
        <v>'1006'</v>
      </c>
    </row>
    <row r="7" spans="1:2" x14ac:dyDescent="0.25">
      <c r="A7">
        <v>1007</v>
      </c>
      <c r="B7" t="str">
        <f t="shared" si="0"/>
        <v>'1007'</v>
      </c>
    </row>
    <row r="8" spans="1:2" x14ac:dyDescent="0.25">
      <c r="A8">
        <v>1008</v>
      </c>
      <c r="B8" t="str">
        <f t="shared" si="0"/>
        <v>'1008'</v>
      </c>
    </row>
    <row r="9" spans="1:2" x14ac:dyDescent="0.25">
      <c r="A9">
        <v>1009</v>
      </c>
      <c r="B9" t="str">
        <f t="shared" si="0"/>
        <v>'1009'</v>
      </c>
    </row>
    <row r="10" spans="1:2" x14ac:dyDescent="0.25">
      <c r="A10">
        <v>1010</v>
      </c>
      <c r="B10" t="str">
        <f t="shared" si="0"/>
        <v>'1010'</v>
      </c>
    </row>
    <row r="11" spans="1:2" x14ac:dyDescent="0.25">
      <c r="A11">
        <v>1011</v>
      </c>
      <c r="B11" t="str">
        <f t="shared" si="0"/>
        <v>'1011'</v>
      </c>
    </row>
    <row r="12" spans="1:2" x14ac:dyDescent="0.25">
      <c r="A12">
        <v>1012</v>
      </c>
      <c r="B12" t="str">
        <f t="shared" si="0"/>
        <v>'1012'</v>
      </c>
    </row>
    <row r="13" spans="1:2" x14ac:dyDescent="0.25">
      <c r="A13">
        <v>1013</v>
      </c>
      <c r="B13" t="str">
        <f t="shared" si="0"/>
        <v>'1013'</v>
      </c>
    </row>
    <row r="14" spans="1:2" x14ac:dyDescent="0.25">
      <c r="A14">
        <v>1014</v>
      </c>
      <c r="B14" t="str">
        <f t="shared" si="0"/>
        <v>'1014'</v>
      </c>
    </row>
    <row r="15" spans="1:2" x14ac:dyDescent="0.25">
      <c r="A15">
        <v>1015</v>
      </c>
      <c r="B15" t="str">
        <f t="shared" si="0"/>
        <v>'1015'</v>
      </c>
    </row>
    <row r="16" spans="1:2" x14ac:dyDescent="0.25">
      <c r="A16">
        <v>1016</v>
      </c>
      <c r="B16" t="str">
        <f t="shared" si="0"/>
        <v>'1016'</v>
      </c>
    </row>
    <row r="17" spans="1:2" x14ac:dyDescent="0.25">
      <c r="A17">
        <v>1017</v>
      </c>
      <c r="B17" t="str">
        <f t="shared" si="0"/>
        <v>'1017'</v>
      </c>
    </row>
    <row r="18" spans="1:2" x14ac:dyDescent="0.25">
      <c r="A18">
        <v>1018</v>
      </c>
      <c r="B18" t="str">
        <f t="shared" si="0"/>
        <v>'1018'</v>
      </c>
    </row>
    <row r="19" spans="1:2" x14ac:dyDescent="0.25">
      <c r="A19">
        <v>1019</v>
      </c>
      <c r="B19" t="str">
        <f t="shared" si="0"/>
        <v>'1019'</v>
      </c>
    </row>
    <row r="20" spans="1:2" x14ac:dyDescent="0.25">
      <c r="A20">
        <v>1020</v>
      </c>
      <c r="B20" t="str">
        <f t="shared" si="0"/>
        <v>'1020'</v>
      </c>
    </row>
    <row r="21" spans="1:2" x14ac:dyDescent="0.25">
      <c r="A21">
        <v>1021</v>
      </c>
      <c r="B21" t="str">
        <f t="shared" si="0"/>
        <v>'1021'</v>
      </c>
    </row>
    <row r="22" spans="1:2" x14ac:dyDescent="0.25">
      <c r="A22">
        <v>1022</v>
      </c>
      <c r="B22" t="str">
        <f t="shared" si="0"/>
        <v>'1022'</v>
      </c>
    </row>
    <row r="23" spans="1:2" x14ac:dyDescent="0.25">
      <c r="A23">
        <v>1023</v>
      </c>
      <c r="B23" t="str">
        <f t="shared" si="0"/>
        <v>'1023'</v>
      </c>
    </row>
    <row r="24" spans="1:2" x14ac:dyDescent="0.25">
      <c r="A24">
        <v>1024</v>
      </c>
      <c r="B24" t="str">
        <f t="shared" si="0"/>
        <v>'1024'</v>
      </c>
    </row>
    <row r="25" spans="1:2" x14ac:dyDescent="0.25">
      <c r="A25">
        <v>1025</v>
      </c>
      <c r="B25" t="str">
        <f t="shared" si="0"/>
        <v>'1025'</v>
      </c>
    </row>
    <row r="26" spans="1:2" x14ac:dyDescent="0.25">
      <c r="A26">
        <v>1026</v>
      </c>
      <c r="B26" t="str">
        <f t="shared" si="0"/>
        <v>'1026'</v>
      </c>
    </row>
    <row r="27" spans="1:2" x14ac:dyDescent="0.25">
      <c r="A27">
        <v>1027</v>
      </c>
      <c r="B27" t="str">
        <f t="shared" si="0"/>
        <v>'1027'</v>
      </c>
    </row>
    <row r="28" spans="1:2" x14ac:dyDescent="0.25">
      <c r="A28">
        <v>1028</v>
      </c>
      <c r="B28" t="str">
        <f t="shared" si="0"/>
        <v>'1028'</v>
      </c>
    </row>
    <row r="29" spans="1:2" x14ac:dyDescent="0.25">
      <c r="A29">
        <v>1029</v>
      </c>
      <c r="B29" t="str">
        <f t="shared" si="0"/>
        <v>'1029'</v>
      </c>
    </row>
    <row r="30" spans="1:2" x14ac:dyDescent="0.25">
      <c r="A30">
        <v>1030</v>
      </c>
      <c r="B30" t="str">
        <f t="shared" si="0"/>
        <v>'1030'</v>
      </c>
    </row>
    <row r="31" spans="1:2" x14ac:dyDescent="0.25">
      <c r="A31">
        <v>1031</v>
      </c>
      <c r="B31" t="str">
        <f t="shared" si="0"/>
        <v>'1031'</v>
      </c>
    </row>
    <row r="32" spans="1:2" x14ac:dyDescent="0.25">
      <c r="A32">
        <v>1032</v>
      </c>
      <c r="B32" t="str">
        <f t="shared" si="0"/>
        <v>'1032'</v>
      </c>
    </row>
    <row r="33" spans="1:2" x14ac:dyDescent="0.25">
      <c r="A33">
        <v>1033</v>
      </c>
      <c r="B33" t="str">
        <f t="shared" ref="B33:B50" si="1">"'" &amp; A33 &amp; "'"</f>
        <v>'1033'</v>
      </c>
    </row>
    <row r="34" spans="1:2" x14ac:dyDescent="0.25">
      <c r="A34">
        <v>1034</v>
      </c>
      <c r="B34" t="str">
        <f t="shared" si="1"/>
        <v>'1034'</v>
      </c>
    </row>
    <row r="35" spans="1:2" x14ac:dyDescent="0.25">
      <c r="A35">
        <v>1035</v>
      </c>
      <c r="B35" t="str">
        <f t="shared" si="1"/>
        <v>'1035'</v>
      </c>
    </row>
    <row r="36" spans="1:2" x14ac:dyDescent="0.25">
      <c r="A36">
        <v>1036</v>
      </c>
      <c r="B36" t="str">
        <f t="shared" si="1"/>
        <v>'1036'</v>
      </c>
    </row>
    <row r="37" spans="1:2" x14ac:dyDescent="0.25">
      <c r="A37">
        <v>1037</v>
      </c>
      <c r="B37" t="str">
        <f t="shared" si="1"/>
        <v>'1037'</v>
      </c>
    </row>
    <row r="38" spans="1:2" x14ac:dyDescent="0.25">
      <c r="A38">
        <v>1038</v>
      </c>
      <c r="B38" t="str">
        <f t="shared" si="1"/>
        <v>'1038'</v>
      </c>
    </row>
    <row r="39" spans="1:2" x14ac:dyDescent="0.25">
      <c r="A39">
        <v>1039</v>
      </c>
      <c r="B39" t="str">
        <f t="shared" si="1"/>
        <v>'1039'</v>
      </c>
    </row>
    <row r="40" spans="1:2" x14ac:dyDescent="0.25">
      <c r="A40">
        <v>1040</v>
      </c>
      <c r="B40" t="str">
        <f t="shared" si="1"/>
        <v>'1040'</v>
      </c>
    </row>
    <row r="41" spans="1:2" x14ac:dyDescent="0.25">
      <c r="A41">
        <v>1041</v>
      </c>
      <c r="B41" t="str">
        <f t="shared" si="1"/>
        <v>'1041'</v>
      </c>
    </row>
    <row r="42" spans="1:2" x14ac:dyDescent="0.25">
      <c r="A42">
        <v>1042</v>
      </c>
      <c r="B42" t="str">
        <f t="shared" si="1"/>
        <v>'1042'</v>
      </c>
    </row>
    <row r="43" spans="1:2" x14ac:dyDescent="0.25">
      <c r="A43">
        <v>1043</v>
      </c>
      <c r="B43" t="str">
        <f t="shared" si="1"/>
        <v>'1043'</v>
      </c>
    </row>
    <row r="44" spans="1:2" x14ac:dyDescent="0.25">
      <c r="A44">
        <v>1044</v>
      </c>
      <c r="B44" t="str">
        <f t="shared" si="1"/>
        <v>'1044'</v>
      </c>
    </row>
    <row r="45" spans="1:2" x14ac:dyDescent="0.25">
      <c r="A45">
        <v>1045</v>
      </c>
      <c r="B45" t="str">
        <f t="shared" si="1"/>
        <v>'1045'</v>
      </c>
    </row>
    <row r="46" spans="1:2" x14ac:dyDescent="0.25">
      <c r="A46">
        <v>1046</v>
      </c>
      <c r="B46" t="str">
        <f t="shared" si="1"/>
        <v>'1046'</v>
      </c>
    </row>
    <row r="47" spans="1:2" x14ac:dyDescent="0.25">
      <c r="A47">
        <v>1047</v>
      </c>
      <c r="B47" t="str">
        <f t="shared" si="1"/>
        <v>'1047'</v>
      </c>
    </row>
    <row r="48" spans="1:2" x14ac:dyDescent="0.25">
      <c r="A48">
        <v>1048</v>
      </c>
      <c r="B48" t="str">
        <f t="shared" si="1"/>
        <v>'1048'</v>
      </c>
    </row>
    <row r="49" spans="1:2" x14ac:dyDescent="0.25">
      <c r="A49">
        <v>1049</v>
      </c>
      <c r="B49" t="str">
        <f t="shared" si="1"/>
        <v>'1049'</v>
      </c>
    </row>
    <row r="50" spans="1:2" x14ac:dyDescent="0.25">
      <c r="A50">
        <v>1050</v>
      </c>
      <c r="B50" t="str">
        <f t="shared" si="1"/>
        <v>'1050'</v>
      </c>
    </row>
    <row r="51" spans="1:2" x14ac:dyDescent="0.25">
      <c r="A51">
        <v>1051</v>
      </c>
      <c r="B51" t="str">
        <f t="shared" ref="B51:B64" si="2">"'" &amp; A51 &amp; "'"</f>
        <v>'1051'</v>
      </c>
    </row>
    <row r="52" spans="1:2" x14ac:dyDescent="0.25">
      <c r="A52">
        <v>1052</v>
      </c>
      <c r="B52" t="str">
        <f t="shared" si="2"/>
        <v>'1052'</v>
      </c>
    </row>
    <row r="53" spans="1:2" x14ac:dyDescent="0.25">
      <c r="A53">
        <v>1053</v>
      </c>
      <c r="B53" t="str">
        <f t="shared" si="2"/>
        <v>'1053'</v>
      </c>
    </row>
    <row r="54" spans="1:2" x14ac:dyDescent="0.25">
      <c r="A54">
        <v>1054</v>
      </c>
      <c r="B54" t="str">
        <f t="shared" si="2"/>
        <v>'1054'</v>
      </c>
    </row>
    <row r="55" spans="1:2" x14ac:dyDescent="0.25">
      <c r="A55">
        <v>1055</v>
      </c>
      <c r="B55" t="str">
        <f t="shared" si="2"/>
        <v>'1055'</v>
      </c>
    </row>
    <row r="56" spans="1:2" x14ac:dyDescent="0.25">
      <c r="A56">
        <v>1056</v>
      </c>
      <c r="B56" t="str">
        <f t="shared" si="2"/>
        <v>'1056'</v>
      </c>
    </row>
    <row r="57" spans="1:2" x14ac:dyDescent="0.25">
      <c r="A57">
        <v>1057</v>
      </c>
      <c r="B57" t="str">
        <f t="shared" si="2"/>
        <v>'1057'</v>
      </c>
    </row>
    <row r="58" spans="1:2" x14ac:dyDescent="0.25">
      <c r="A58">
        <v>1058</v>
      </c>
      <c r="B58" t="str">
        <f t="shared" si="2"/>
        <v>'1058'</v>
      </c>
    </row>
    <row r="59" spans="1:2" x14ac:dyDescent="0.25">
      <c r="A59">
        <v>1059</v>
      </c>
      <c r="B59" t="str">
        <f t="shared" si="2"/>
        <v>'1059'</v>
      </c>
    </row>
    <row r="60" spans="1:2" x14ac:dyDescent="0.25">
      <c r="A60">
        <v>1060</v>
      </c>
      <c r="B60" t="str">
        <f t="shared" si="2"/>
        <v>'1060'</v>
      </c>
    </row>
    <row r="61" spans="1:2" x14ac:dyDescent="0.25">
      <c r="A61">
        <v>1061</v>
      </c>
      <c r="B61" t="str">
        <f t="shared" si="2"/>
        <v>'1061'</v>
      </c>
    </row>
    <row r="62" spans="1:2" x14ac:dyDescent="0.25">
      <c r="A62">
        <v>1062</v>
      </c>
      <c r="B62" t="str">
        <f t="shared" si="2"/>
        <v>'1062'</v>
      </c>
    </row>
    <row r="63" spans="1:2" x14ac:dyDescent="0.25">
      <c r="A63">
        <v>1063</v>
      </c>
      <c r="B63" t="str">
        <f t="shared" si="2"/>
        <v>'1063'</v>
      </c>
    </row>
    <row r="64" spans="1:2" x14ac:dyDescent="0.25">
      <c r="A64">
        <v>1064</v>
      </c>
      <c r="B64" t="str">
        <f t="shared" si="2"/>
        <v>'1064'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en-us</vt:lpstr>
      <vt:lpstr>pt-br</vt:lpstr>
      <vt:lpstr>num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2025-06-27T18:39:24Z</dcterms:modified>
</cp:coreProperties>
</file>