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cashflow\"/>
    </mc:Choice>
  </mc:AlternateContent>
  <xr:revisionPtr revIDLastSave="0" documentId="8_{568FCAD8-0BCC-493E-B755-B7CA9CA09980}" xr6:coauthVersionLast="45" xr6:coauthVersionMax="45" xr10:uidLastSave="{00000000-0000-0000-0000-000000000000}"/>
  <bookViews>
    <workbookView xWindow="-98" yWindow="-98" windowWidth="22695" windowHeight="14595" xr2:uid="{DA93664B-1C47-4CFC-BC2B-8CC3DE0952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" i="1" l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U68" i="1"/>
  <c r="V68" i="1" s="1"/>
  <c r="W68" i="1" s="1"/>
  <c r="X68" i="1" s="1"/>
  <c r="Y68" i="1" s="1"/>
  <c r="Z68" i="1" s="1"/>
  <c r="AA68" i="1" s="1"/>
  <c r="AB68" i="1" s="1"/>
  <c r="T68" i="1"/>
  <c r="S68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E1" i="1"/>
  <c r="C1" i="1"/>
  <c r="D9" i="1"/>
  <c r="E9" i="1" s="1"/>
  <c r="D10" i="1"/>
  <c r="E10" i="1" s="1"/>
  <c r="H55" i="1"/>
  <c r="G55" i="1"/>
  <c r="F55" i="1"/>
  <c r="E55" i="1"/>
  <c r="D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34" i="1"/>
  <c r="C33" i="1"/>
  <c r="C18" i="1"/>
  <c r="C17" i="1"/>
  <c r="C16" i="1"/>
  <c r="C12" i="1"/>
  <c r="D12" i="1" s="1"/>
  <c r="E32" i="1"/>
  <c r="E34" i="1"/>
  <c r="E35" i="1" s="1"/>
  <c r="D32" i="1"/>
  <c r="C32" i="1" s="1"/>
  <c r="D35" i="1"/>
  <c r="C35" i="1" s="1"/>
  <c r="J3" i="1"/>
  <c r="I3" i="1"/>
  <c r="H3" i="1"/>
  <c r="G3" i="1"/>
  <c r="F3" i="1"/>
  <c r="E3" i="1"/>
  <c r="J5" i="1"/>
  <c r="J18" i="1" s="1"/>
  <c r="I5" i="1"/>
  <c r="I18" i="1" s="1"/>
  <c r="H5" i="1"/>
  <c r="H18" i="1" s="1"/>
  <c r="G5" i="1"/>
  <c r="G18" i="1" s="1"/>
  <c r="F5" i="1"/>
  <c r="F18" i="1" s="1"/>
  <c r="E5" i="1"/>
  <c r="E18" i="1" s="1"/>
  <c r="D5" i="1"/>
  <c r="D18" i="1" s="1"/>
  <c r="J4" i="1"/>
  <c r="I4" i="1"/>
  <c r="H4" i="1"/>
  <c r="G4" i="1"/>
  <c r="F4" i="1"/>
  <c r="E4" i="1"/>
  <c r="D4" i="1"/>
  <c r="D3" i="1"/>
  <c r="D17" i="1" s="1"/>
  <c r="K2" i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D13" i="1" l="1"/>
  <c r="E16" i="1"/>
  <c r="E12" i="1"/>
  <c r="F12" i="1" s="1"/>
  <c r="G12" i="1" s="1"/>
  <c r="H12" i="1" s="1"/>
  <c r="D19" i="1"/>
  <c r="F10" i="1"/>
  <c r="E17" i="1"/>
  <c r="K3" i="1"/>
  <c r="D16" i="1"/>
  <c r="K4" i="1"/>
  <c r="K5" i="1"/>
  <c r="K18" i="1" s="1"/>
  <c r="C19" i="1"/>
  <c r="C20" i="1" s="1"/>
  <c r="D20" i="1"/>
  <c r="D23" i="1" s="1"/>
  <c r="F9" i="1"/>
  <c r="F34" i="1"/>
  <c r="W3" i="1"/>
  <c r="W5" i="1"/>
  <c r="W18" i="1" s="1"/>
  <c r="W4" i="1"/>
  <c r="X2" i="1"/>
  <c r="N4" i="1"/>
  <c r="R4" i="1"/>
  <c r="V4" i="1"/>
  <c r="M5" i="1"/>
  <c r="M18" i="1" s="1"/>
  <c r="Q5" i="1"/>
  <c r="Q18" i="1" s="1"/>
  <c r="U5" i="1"/>
  <c r="U18" i="1" s="1"/>
  <c r="M3" i="1"/>
  <c r="Q3" i="1"/>
  <c r="U3" i="1"/>
  <c r="O4" i="1"/>
  <c r="S4" i="1"/>
  <c r="N5" i="1"/>
  <c r="N18" i="1" s="1"/>
  <c r="R5" i="1"/>
  <c r="R18" i="1" s="1"/>
  <c r="V5" i="1"/>
  <c r="V18" i="1" s="1"/>
  <c r="N3" i="1"/>
  <c r="R3" i="1"/>
  <c r="V3" i="1"/>
  <c r="L4" i="1"/>
  <c r="P4" i="1"/>
  <c r="T4" i="1"/>
  <c r="O5" i="1"/>
  <c r="O18" i="1" s="1"/>
  <c r="S5" i="1"/>
  <c r="S18" i="1" s="1"/>
  <c r="O3" i="1"/>
  <c r="S3" i="1"/>
  <c r="M4" i="1"/>
  <c r="Q4" i="1"/>
  <c r="U4" i="1"/>
  <c r="L5" i="1"/>
  <c r="L18" i="1" s="1"/>
  <c r="P5" i="1"/>
  <c r="P18" i="1" s="1"/>
  <c r="T5" i="1"/>
  <c r="T18" i="1" s="1"/>
  <c r="L3" i="1"/>
  <c r="P3" i="1"/>
  <c r="T3" i="1"/>
  <c r="F13" i="1" l="1"/>
  <c r="E13" i="1"/>
  <c r="D29" i="1"/>
  <c r="D41" i="1" s="1"/>
  <c r="D47" i="1" s="1"/>
  <c r="D27" i="1"/>
  <c r="D39" i="1" s="1"/>
  <c r="D45" i="1" s="1"/>
  <c r="D26" i="1"/>
  <c r="D38" i="1" s="1"/>
  <c r="D44" i="1" s="1"/>
  <c r="D28" i="1"/>
  <c r="D40" i="1" s="1"/>
  <c r="D46" i="1" s="1"/>
  <c r="C28" i="1"/>
  <c r="C40" i="1" s="1"/>
  <c r="C27" i="1"/>
  <c r="C39" i="1" s="1"/>
  <c r="C26" i="1"/>
  <c r="C38" i="1" s="1"/>
  <c r="G10" i="1"/>
  <c r="F17" i="1"/>
  <c r="D22" i="1"/>
  <c r="E19" i="1"/>
  <c r="C29" i="1"/>
  <c r="C41" i="1" s="1"/>
  <c r="G9" i="1"/>
  <c r="G13" i="1" s="1"/>
  <c r="F16" i="1"/>
  <c r="G34" i="1"/>
  <c r="F35" i="1"/>
  <c r="F32" i="1"/>
  <c r="Y2" i="1"/>
  <c r="X3" i="1"/>
  <c r="X5" i="1"/>
  <c r="X18" i="1" s="1"/>
  <c r="X4" i="1"/>
  <c r="H10" i="1" l="1"/>
  <c r="G17" i="1"/>
  <c r="F19" i="1"/>
  <c r="E20" i="1"/>
  <c r="E23" i="1" s="1"/>
  <c r="H9" i="1"/>
  <c r="H13" i="1" s="1"/>
  <c r="G16" i="1"/>
  <c r="H34" i="1"/>
  <c r="G35" i="1"/>
  <c r="G32" i="1"/>
  <c r="Z2" i="1"/>
  <c r="Y4" i="1"/>
  <c r="Y3" i="1"/>
  <c r="Y5" i="1"/>
  <c r="Y18" i="1" s="1"/>
  <c r="E27" i="1" l="1"/>
  <c r="E39" i="1" s="1"/>
  <c r="E45" i="1" s="1"/>
  <c r="E26" i="1"/>
  <c r="E38" i="1" s="1"/>
  <c r="E44" i="1" s="1"/>
  <c r="E29" i="1"/>
  <c r="E41" i="1" s="1"/>
  <c r="E47" i="1" s="1"/>
  <c r="E28" i="1"/>
  <c r="E40" i="1" s="1"/>
  <c r="E46" i="1" s="1"/>
  <c r="E22" i="1"/>
  <c r="G19" i="1"/>
  <c r="F20" i="1"/>
  <c r="F23" i="1" s="1"/>
  <c r="I10" i="1"/>
  <c r="H17" i="1"/>
  <c r="H16" i="1"/>
  <c r="I34" i="1"/>
  <c r="H35" i="1"/>
  <c r="H32" i="1"/>
  <c r="AA2" i="1"/>
  <c r="Z3" i="1"/>
  <c r="Z5" i="1"/>
  <c r="Z18" i="1" s="1"/>
  <c r="Z4" i="1"/>
  <c r="F22" i="1" l="1"/>
  <c r="F27" i="1"/>
  <c r="F39" i="1" s="1"/>
  <c r="F45" i="1" s="1"/>
  <c r="F26" i="1"/>
  <c r="F38" i="1" s="1"/>
  <c r="F44" i="1" s="1"/>
  <c r="F29" i="1"/>
  <c r="F41" i="1" s="1"/>
  <c r="F47" i="1" s="1"/>
  <c r="F28" i="1"/>
  <c r="F40" i="1" s="1"/>
  <c r="F46" i="1" s="1"/>
  <c r="H19" i="1"/>
  <c r="J10" i="1"/>
  <c r="I17" i="1"/>
  <c r="G20" i="1"/>
  <c r="G23" i="1" s="1"/>
  <c r="J34" i="1"/>
  <c r="I35" i="1"/>
  <c r="I32" i="1"/>
  <c r="AB2" i="1"/>
  <c r="AA3" i="1"/>
  <c r="AA5" i="1"/>
  <c r="AA18" i="1" s="1"/>
  <c r="AA4" i="1"/>
  <c r="G22" i="1" l="1"/>
  <c r="G26" i="1"/>
  <c r="G38" i="1" s="1"/>
  <c r="G44" i="1" s="1"/>
  <c r="G29" i="1"/>
  <c r="G41" i="1" s="1"/>
  <c r="G47" i="1" s="1"/>
  <c r="G28" i="1"/>
  <c r="G40" i="1" s="1"/>
  <c r="G46" i="1" s="1"/>
  <c r="G27" i="1"/>
  <c r="G39" i="1" s="1"/>
  <c r="G45" i="1" s="1"/>
  <c r="K10" i="1"/>
  <c r="J17" i="1"/>
  <c r="H20" i="1"/>
  <c r="H23" i="1" s="1"/>
  <c r="K34" i="1"/>
  <c r="J35" i="1"/>
  <c r="J32" i="1"/>
  <c r="AB3" i="1"/>
  <c r="AB5" i="1"/>
  <c r="AB18" i="1" s="1"/>
  <c r="AB4" i="1"/>
  <c r="H22" i="1" l="1"/>
  <c r="H29" i="1"/>
  <c r="H41" i="1" s="1"/>
  <c r="H47" i="1" s="1"/>
  <c r="H27" i="1"/>
  <c r="H39" i="1" s="1"/>
  <c r="H45" i="1" s="1"/>
  <c r="H26" i="1"/>
  <c r="H38" i="1" s="1"/>
  <c r="H44" i="1" s="1"/>
  <c r="H28" i="1"/>
  <c r="H40" i="1" s="1"/>
  <c r="H46" i="1" s="1"/>
  <c r="L10" i="1"/>
  <c r="K17" i="1"/>
  <c r="L34" i="1"/>
  <c r="K35" i="1"/>
  <c r="K32" i="1"/>
  <c r="I55" i="1" l="1"/>
  <c r="I9" i="1"/>
  <c r="M10" i="1"/>
  <c r="L17" i="1"/>
  <c r="M34" i="1"/>
  <c r="L35" i="1"/>
  <c r="L32" i="1"/>
  <c r="I16" i="1" l="1"/>
  <c r="I12" i="1"/>
  <c r="I19" i="1"/>
  <c r="N10" i="1"/>
  <c r="M17" i="1"/>
  <c r="N34" i="1"/>
  <c r="M35" i="1"/>
  <c r="M32" i="1"/>
  <c r="I20" i="1" l="1"/>
  <c r="I26" i="1"/>
  <c r="I38" i="1" s="1"/>
  <c r="I44" i="1" s="1"/>
  <c r="J52" i="1" s="1"/>
  <c r="I29" i="1"/>
  <c r="I41" i="1" s="1"/>
  <c r="I47" i="1" s="1"/>
  <c r="I13" i="1"/>
  <c r="O10" i="1"/>
  <c r="N17" i="1"/>
  <c r="O34" i="1"/>
  <c r="N35" i="1"/>
  <c r="N32" i="1"/>
  <c r="J55" i="1" l="1"/>
  <c r="J9" i="1"/>
  <c r="I23" i="1"/>
  <c r="I28" i="1"/>
  <c r="I40" i="1" s="1"/>
  <c r="I46" i="1" s="1"/>
  <c r="I27" i="1"/>
  <c r="I39" i="1" s="1"/>
  <c r="I45" i="1" s="1"/>
  <c r="I22" i="1"/>
  <c r="P10" i="1"/>
  <c r="O17" i="1"/>
  <c r="P34" i="1"/>
  <c r="O35" i="1"/>
  <c r="O32" i="1"/>
  <c r="J16" i="1" l="1"/>
  <c r="J12" i="1"/>
  <c r="J19" i="1"/>
  <c r="Q10" i="1"/>
  <c r="P17" i="1"/>
  <c r="Q34" i="1"/>
  <c r="P35" i="1"/>
  <c r="P32" i="1"/>
  <c r="J20" i="1" l="1"/>
  <c r="J26" i="1"/>
  <c r="J38" i="1" s="1"/>
  <c r="J44" i="1" s="1"/>
  <c r="K52" i="1" s="1"/>
  <c r="J29" i="1"/>
  <c r="J41" i="1" s="1"/>
  <c r="J47" i="1" s="1"/>
  <c r="J13" i="1"/>
  <c r="R10" i="1"/>
  <c r="Q17" i="1"/>
  <c r="R34" i="1"/>
  <c r="Q35" i="1"/>
  <c r="Q32" i="1"/>
  <c r="K55" i="1" l="1"/>
  <c r="K9" i="1"/>
  <c r="J23" i="1"/>
  <c r="J28" i="1"/>
  <c r="J40" i="1" s="1"/>
  <c r="J46" i="1" s="1"/>
  <c r="J27" i="1"/>
  <c r="J39" i="1" s="1"/>
  <c r="J45" i="1" s="1"/>
  <c r="J22" i="1"/>
  <c r="S10" i="1"/>
  <c r="R17" i="1"/>
  <c r="S34" i="1"/>
  <c r="R35" i="1"/>
  <c r="R32" i="1"/>
  <c r="K16" i="1" l="1"/>
  <c r="K12" i="1"/>
  <c r="K19" i="1"/>
  <c r="T10" i="1"/>
  <c r="S17" i="1"/>
  <c r="T34" i="1"/>
  <c r="S35" i="1"/>
  <c r="S32" i="1"/>
  <c r="K20" i="1" l="1"/>
  <c r="K26" i="1" s="1"/>
  <c r="K38" i="1" s="1"/>
  <c r="K44" i="1" s="1"/>
  <c r="L52" i="1" s="1"/>
  <c r="K13" i="1"/>
  <c r="U10" i="1"/>
  <c r="T17" i="1"/>
  <c r="U34" i="1"/>
  <c r="T35" i="1"/>
  <c r="T32" i="1"/>
  <c r="K22" i="1" l="1"/>
  <c r="K29" i="1"/>
  <c r="K41" i="1" s="1"/>
  <c r="K47" i="1" s="1"/>
  <c r="L55" i="1"/>
  <c r="L9" i="1"/>
  <c r="K23" i="1"/>
  <c r="K27" i="1"/>
  <c r="K39" i="1" s="1"/>
  <c r="K45" i="1" s="1"/>
  <c r="K28" i="1"/>
  <c r="K40" i="1" s="1"/>
  <c r="K46" i="1" s="1"/>
  <c r="V10" i="1"/>
  <c r="U17" i="1"/>
  <c r="V34" i="1"/>
  <c r="U35" i="1"/>
  <c r="U32" i="1"/>
  <c r="L16" i="1" l="1"/>
  <c r="L19" i="1"/>
  <c r="L12" i="1"/>
  <c r="L13" i="1" s="1"/>
  <c r="W10" i="1"/>
  <c r="V17" i="1"/>
  <c r="W34" i="1"/>
  <c r="V35" i="1"/>
  <c r="V32" i="1"/>
  <c r="L20" i="1" l="1"/>
  <c r="L22" i="1" s="1"/>
  <c r="X10" i="1"/>
  <c r="W17" i="1"/>
  <c r="X34" i="1"/>
  <c r="W35" i="1"/>
  <c r="W32" i="1"/>
  <c r="L26" i="1" l="1"/>
  <c r="L38" i="1" s="1"/>
  <c r="L44" i="1" s="1"/>
  <c r="M52" i="1" s="1"/>
  <c r="M55" i="1" s="1"/>
  <c r="L29" i="1"/>
  <c r="L41" i="1" s="1"/>
  <c r="L47" i="1" s="1"/>
  <c r="L28" i="1"/>
  <c r="L40" i="1" s="1"/>
  <c r="L46" i="1" s="1"/>
  <c r="L27" i="1"/>
  <c r="L39" i="1" s="1"/>
  <c r="L45" i="1" s="1"/>
  <c r="L23" i="1"/>
  <c r="Y10" i="1"/>
  <c r="X17" i="1"/>
  <c r="Y34" i="1"/>
  <c r="X35" i="1"/>
  <c r="X32" i="1"/>
  <c r="M9" i="1" l="1"/>
  <c r="M16" i="1"/>
  <c r="M19" i="1"/>
  <c r="M12" i="1"/>
  <c r="Z10" i="1"/>
  <c r="Y17" i="1"/>
  <c r="Z34" i="1"/>
  <c r="Y35" i="1"/>
  <c r="Y32" i="1"/>
  <c r="M20" i="1" l="1"/>
  <c r="M22" i="1" s="1"/>
  <c r="M13" i="1"/>
  <c r="AA10" i="1"/>
  <c r="Z17" i="1"/>
  <c r="AA34" i="1"/>
  <c r="Z35" i="1"/>
  <c r="Z32" i="1"/>
  <c r="M29" i="1" l="1"/>
  <c r="M41" i="1" s="1"/>
  <c r="M47" i="1" s="1"/>
  <c r="M26" i="1"/>
  <c r="M38" i="1" s="1"/>
  <c r="M44" i="1" s="1"/>
  <c r="N52" i="1" s="1"/>
  <c r="M23" i="1"/>
  <c r="M28" i="1"/>
  <c r="M40" i="1" s="1"/>
  <c r="M46" i="1" s="1"/>
  <c r="M27" i="1"/>
  <c r="M39" i="1" s="1"/>
  <c r="M45" i="1" s="1"/>
  <c r="AB10" i="1"/>
  <c r="AB17" i="1" s="1"/>
  <c r="AA17" i="1"/>
  <c r="AB34" i="1"/>
  <c r="AA35" i="1"/>
  <c r="AA32" i="1"/>
  <c r="N55" i="1" l="1"/>
  <c r="N9" i="1"/>
  <c r="AB35" i="1"/>
  <c r="AB32" i="1"/>
  <c r="N16" i="1" l="1"/>
  <c r="N12" i="1"/>
  <c r="N13" i="1" s="1"/>
  <c r="N19" i="1"/>
  <c r="N20" i="1" l="1"/>
  <c r="N22" i="1" s="1"/>
  <c r="N26" i="1"/>
  <c r="N38" i="1" s="1"/>
  <c r="N44" i="1" s="1"/>
  <c r="O52" i="1" s="1"/>
  <c r="O55" i="1" l="1"/>
  <c r="O9" i="1"/>
  <c r="N28" i="1"/>
  <c r="N40" i="1" s="1"/>
  <c r="N46" i="1" s="1"/>
  <c r="N23" i="1"/>
  <c r="N27" i="1"/>
  <c r="N39" i="1" s="1"/>
  <c r="N45" i="1" s="1"/>
  <c r="N29" i="1"/>
  <c r="N41" i="1" s="1"/>
  <c r="N47" i="1" s="1"/>
  <c r="O16" i="1" l="1"/>
  <c r="O12" i="1"/>
  <c r="O19" i="1"/>
  <c r="O13" i="1" l="1"/>
  <c r="O20" i="1"/>
  <c r="O29" i="1" s="1"/>
  <c r="O41" i="1" s="1"/>
  <c r="O47" i="1" s="1"/>
  <c r="O22" i="1" l="1"/>
  <c r="O26" i="1"/>
  <c r="O38" i="1" s="1"/>
  <c r="O44" i="1" s="1"/>
  <c r="P52" i="1" s="1"/>
  <c r="O27" i="1"/>
  <c r="O39" i="1" s="1"/>
  <c r="O45" i="1" s="1"/>
  <c r="O23" i="1"/>
  <c r="O28" i="1"/>
  <c r="O40" i="1" s="1"/>
  <c r="O46" i="1" s="1"/>
  <c r="P55" i="1" l="1"/>
  <c r="P9" i="1"/>
  <c r="P16" i="1" l="1"/>
  <c r="P12" i="1"/>
  <c r="P19" i="1"/>
  <c r="P13" i="1" l="1"/>
  <c r="P20" i="1"/>
  <c r="P29" i="1" s="1"/>
  <c r="P41" i="1" s="1"/>
  <c r="P47" i="1" s="1"/>
  <c r="P26" i="1"/>
  <c r="P38" i="1" s="1"/>
  <c r="P44" i="1" s="1"/>
  <c r="Q52" i="1" s="1"/>
  <c r="P22" i="1" l="1"/>
  <c r="Q55" i="1"/>
  <c r="Q9" i="1"/>
  <c r="P27" i="1"/>
  <c r="P39" i="1" s="1"/>
  <c r="P45" i="1" s="1"/>
  <c r="P28" i="1"/>
  <c r="P40" i="1" s="1"/>
  <c r="P46" i="1" s="1"/>
  <c r="P23" i="1"/>
  <c r="Q16" i="1" l="1"/>
  <c r="Q12" i="1"/>
  <c r="Q13" i="1" s="1"/>
  <c r="Q19" i="1"/>
  <c r="Q20" i="1" l="1"/>
  <c r="Q22" i="1" s="1"/>
  <c r="Q29" i="1" l="1"/>
  <c r="Q41" i="1" s="1"/>
  <c r="Q47" i="1" s="1"/>
  <c r="Q26" i="1"/>
  <c r="Q38" i="1" s="1"/>
  <c r="Q44" i="1" s="1"/>
  <c r="R52" i="1" s="1"/>
  <c r="Q27" i="1"/>
  <c r="Q39" i="1" s="1"/>
  <c r="Q45" i="1" s="1"/>
  <c r="Q28" i="1"/>
  <c r="Q40" i="1" s="1"/>
  <c r="Q46" i="1" s="1"/>
  <c r="Q23" i="1"/>
  <c r="R55" i="1" l="1"/>
  <c r="R9" i="1"/>
  <c r="R16" i="1" l="1"/>
  <c r="R12" i="1"/>
  <c r="R13" i="1" s="1"/>
  <c r="R19" i="1"/>
  <c r="R20" i="1" l="1"/>
  <c r="R22" i="1" s="1"/>
  <c r="R29" i="1" l="1"/>
  <c r="R41" i="1" s="1"/>
  <c r="R47" i="1" s="1"/>
  <c r="R26" i="1"/>
  <c r="R38" i="1" s="1"/>
  <c r="R44" i="1" s="1"/>
  <c r="S52" i="1" s="1"/>
  <c r="R27" i="1"/>
  <c r="R39" i="1" s="1"/>
  <c r="R45" i="1" s="1"/>
  <c r="R23" i="1"/>
  <c r="R28" i="1"/>
  <c r="R40" i="1" s="1"/>
  <c r="R46" i="1" s="1"/>
  <c r="S55" i="1" l="1"/>
  <c r="S9" i="1"/>
  <c r="S16" i="1" l="1"/>
  <c r="S12" i="1"/>
  <c r="S19" i="1"/>
  <c r="S13" i="1" l="1"/>
  <c r="S20" i="1"/>
  <c r="S26" i="1" l="1"/>
  <c r="S38" i="1" s="1"/>
  <c r="S44" i="1" s="1"/>
  <c r="T52" i="1" s="1"/>
  <c r="S23" i="1"/>
  <c r="S27" i="1"/>
  <c r="S39" i="1" s="1"/>
  <c r="S45" i="1" s="1"/>
  <c r="S28" i="1"/>
  <c r="S40" i="1" s="1"/>
  <c r="S46" i="1" s="1"/>
  <c r="S29" i="1"/>
  <c r="S41" i="1" s="1"/>
  <c r="S47" i="1" s="1"/>
  <c r="S22" i="1"/>
  <c r="T55" i="1" l="1"/>
  <c r="T9" i="1"/>
  <c r="T16" i="1" l="1"/>
  <c r="T12" i="1"/>
  <c r="T19" i="1"/>
  <c r="T13" i="1" l="1"/>
  <c r="T20" i="1"/>
  <c r="T22" i="1" s="1"/>
  <c r="T26" i="1"/>
  <c r="T38" i="1" s="1"/>
  <c r="T44" i="1" s="1"/>
  <c r="U52" i="1" s="1"/>
  <c r="U55" i="1" l="1"/>
  <c r="U9" i="1"/>
  <c r="T29" i="1"/>
  <c r="T41" i="1" s="1"/>
  <c r="T47" i="1" s="1"/>
  <c r="T28" i="1"/>
  <c r="T40" i="1" s="1"/>
  <c r="T46" i="1" s="1"/>
  <c r="T23" i="1"/>
  <c r="T27" i="1"/>
  <c r="T39" i="1" s="1"/>
  <c r="T45" i="1" s="1"/>
  <c r="U16" i="1" l="1"/>
  <c r="U12" i="1"/>
  <c r="U19" i="1"/>
  <c r="U20" i="1" l="1"/>
  <c r="U22" i="1"/>
  <c r="U13" i="1"/>
  <c r="U27" i="1" l="1"/>
  <c r="U39" i="1" s="1"/>
  <c r="U45" i="1" s="1"/>
  <c r="U23" i="1"/>
  <c r="U28" i="1"/>
  <c r="U40" i="1" s="1"/>
  <c r="U46" i="1" s="1"/>
  <c r="U26" i="1"/>
  <c r="U38" i="1" s="1"/>
  <c r="U44" i="1" s="1"/>
  <c r="V52" i="1" s="1"/>
  <c r="U29" i="1"/>
  <c r="U41" i="1" s="1"/>
  <c r="U47" i="1" s="1"/>
  <c r="V55" i="1" l="1"/>
  <c r="V9" i="1"/>
  <c r="V16" i="1" l="1"/>
  <c r="V12" i="1"/>
  <c r="V13" i="1" s="1"/>
  <c r="V19" i="1"/>
  <c r="V20" i="1" l="1"/>
  <c r="V29" i="1" s="1"/>
  <c r="V41" i="1" s="1"/>
  <c r="V47" i="1" s="1"/>
  <c r="V22" i="1" l="1"/>
  <c r="V26" i="1"/>
  <c r="V38" i="1" s="1"/>
  <c r="V44" i="1" s="1"/>
  <c r="W52" i="1" s="1"/>
  <c r="V27" i="1"/>
  <c r="V39" i="1" s="1"/>
  <c r="V45" i="1" s="1"/>
  <c r="V28" i="1"/>
  <c r="V40" i="1" s="1"/>
  <c r="V46" i="1" s="1"/>
  <c r="V23" i="1"/>
  <c r="W55" i="1" l="1"/>
  <c r="W9" i="1"/>
  <c r="W16" i="1" l="1"/>
  <c r="W12" i="1"/>
  <c r="W19" i="1"/>
  <c r="W13" i="1" l="1"/>
  <c r="W20" i="1"/>
  <c r="W26" i="1" s="1"/>
  <c r="W38" i="1" s="1"/>
  <c r="W44" i="1" s="1"/>
  <c r="X52" i="1" s="1"/>
  <c r="W29" i="1" l="1"/>
  <c r="W41" i="1" s="1"/>
  <c r="W47" i="1" s="1"/>
  <c r="W22" i="1"/>
  <c r="X55" i="1"/>
  <c r="X9" i="1"/>
  <c r="W27" i="1"/>
  <c r="W39" i="1" s="1"/>
  <c r="W45" i="1" s="1"/>
  <c r="W28" i="1"/>
  <c r="W40" i="1" s="1"/>
  <c r="W46" i="1" s="1"/>
  <c r="W23" i="1"/>
  <c r="X16" i="1" l="1"/>
  <c r="X12" i="1"/>
  <c r="X19" i="1"/>
  <c r="X13" i="1" l="1"/>
  <c r="X20" i="1"/>
  <c r="X22" i="1" s="1"/>
  <c r="X28" i="1" l="1"/>
  <c r="X40" i="1" s="1"/>
  <c r="X46" i="1" s="1"/>
  <c r="X27" i="1"/>
  <c r="X39" i="1" s="1"/>
  <c r="X45" i="1" s="1"/>
  <c r="X23" i="1"/>
  <c r="X29" i="1"/>
  <c r="X41" i="1" s="1"/>
  <c r="X47" i="1" s="1"/>
  <c r="X26" i="1"/>
  <c r="X38" i="1" s="1"/>
  <c r="X44" i="1" s="1"/>
  <c r="Y52" i="1" s="1"/>
  <c r="Y55" i="1" l="1"/>
  <c r="Y9" i="1"/>
  <c r="Y16" i="1" l="1"/>
  <c r="Y12" i="1"/>
  <c r="Y13" i="1" s="1"/>
  <c r="Y19" i="1"/>
  <c r="Y20" i="1" l="1"/>
  <c r="Y29" i="1" s="1"/>
  <c r="Y41" i="1" s="1"/>
  <c r="Y47" i="1" s="1"/>
  <c r="Y22" i="1" l="1"/>
  <c r="Y26" i="1"/>
  <c r="Y38" i="1" s="1"/>
  <c r="Y44" i="1" s="1"/>
  <c r="Z52" i="1" s="1"/>
  <c r="Z55" i="1" s="1"/>
  <c r="Z9" i="1"/>
  <c r="Y28" i="1"/>
  <c r="Y40" i="1" s="1"/>
  <c r="Y46" i="1" s="1"/>
  <c r="Y23" i="1"/>
  <c r="Y27" i="1"/>
  <c r="Y39" i="1" s="1"/>
  <c r="Y45" i="1" s="1"/>
  <c r="Z16" i="1" l="1"/>
  <c r="Z12" i="1"/>
  <c r="Z19" i="1"/>
  <c r="Z20" i="1" l="1"/>
  <c r="Z22" i="1"/>
  <c r="Z29" i="1"/>
  <c r="Z41" i="1" s="1"/>
  <c r="Z47" i="1" s="1"/>
  <c r="Z13" i="1"/>
  <c r="Z26" i="1" l="1"/>
  <c r="Z38" i="1" s="1"/>
  <c r="Z44" i="1" s="1"/>
  <c r="AA52" i="1" s="1"/>
  <c r="Z27" i="1"/>
  <c r="Z39" i="1" s="1"/>
  <c r="Z45" i="1" s="1"/>
  <c r="Z23" i="1"/>
  <c r="Z28" i="1"/>
  <c r="Z40" i="1" s="1"/>
  <c r="Z46" i="1" s="1"/>
  <c r="AA55" i="1" l="1"/>
  <c r="AA9" i="1"/>
  <c r="AA16" i="1" l="1"/>
  <c r="AA12" i="1"/>
  <c r="AA19" i="1"/>
  <c r="AA13" i="1" l="1"/>
  <c r="AA20" i="1"/>
  <c r="AA22" i="1" s="1"/>
  <c r="AA26" i="1"/>
  <c r="AA38" i="1" s="1"/>
  <c r="AA44" i="1" s="1"/>
  <c r="AB52" i="1" s="1"/>
  <c r="AB55" i="1" l="1"/>
  <c r="AB9" i="1"/>
  <c r="AB16" i="1" s="1"/>
  <c r="AA29" i="1"/>
  <c r="AA41" i="1" s="1"/>
  <c r="AA47" i="1" s="1"/>
  <c r="AA23" i="1"/>
  <c r="AA28" i="1"/>
  <c r="AA40" i="1" s="1"/>
  <c r="AA46" i="1" s="1"/>
  <c r="AA27" i="1"/>
  <c r="AA39" i="1" s="1"/>
  <c r="AA45" i="1" s="1"/>
  <c r="AB12" i="1" l="1"/>
  <c r="AB13" i="1" s="1"/>
  <c r="AB19" i="1"/>
  <c r="AB20" i="1" l="1"/>
  <c r="AB29" i="1" s="1"/>
  <c r="AB41" i="1" s="1"/>
  <c r="AB47" i="1" s="1"/>
  <c r="AB28" i="1" l="1"/>
  <c r="AB40" i="1" s="1"/>
  <c r="AB46" i="1" s="1"/>
  <c r="AB23" i="1"/>
  <c r="AB27" i="1"/>
  <c r="AB39" i="1" s="1"/>
  <c r="AB45" i="1" s="1"/>
  <c r="AB26" i="1"/>
  <c r="AB38" i="1" s="1"/>
  <c r="AB44" i="1" s="1"/>
  <c r="AB22" i="1"/>
</calcChain>
</file>

<file path=xl/sharedStrings.xml><?xml version="1.0" encoding="utf-8"?>
<sst xmlns="http://schemas.openxmlformats.org/spreadsheetml/2006/main" count="54" uniqueCount="28">
  <si>
    <t>Credit</t>
  </si>
  <si>
    <t>Real Estate</t>
  </si>
  <si>
    <t>SPX</t>
  </si>
  <si>
    <t>Bonds+Cash</t>
  </si>
  <si>
    <t>Stocks/PE</t>
  </si>
  <si>
    <t xml:space="preserve">PE Reval </t>
  </si>
  <si>
    <t>Credit Reval</t>
  </si>
  <si>
    <t>RE Reval</t>
  </si>
  <si>
    <t>sensitivity to stocks</t>
  </si>
  <si>
    <t>Nominal B/S</t>
  </si>
  <si>
    <t>Revalued B/S</t>
  </si>
  <si>
    <t>Target Weight</t>
  </si>
  <si>
    <t>Delta Weight</t>
  </si>
  <si>
    <t>External Cash Flow</t>
  </si>
  <si>
    <t>Internal Cash Flow</t>
  </si>
  <si>
    <t>Actual Weight</t>
  </si>
  <si>
    <t>Total</t>
  </si>
  <si>
    <t>Cash Flow according to PM</t>
  </si>
  <si>
    <t>multiplier</t>
  </si>
  <si>
    <t xml:space="preserve">Real Estate </t>
  </si>
  <si>
    <t>Real Estate copied from RCLCO</t>
  </si>
  <si>
    <t>Credit Return Assumed (Annual)</t>
  </si>
  <si>
    <t>Bond Return Annualized</t>
  </si>
  <si>
    <t>NAV provided by RCLCO</t>
  </si>
  <si>
    <t>Implied return in RCLCO NAV</t>
  </si>
  <si>
    <t>Leverage %</t>
  </si>
  <si>
    <t>Total Fund Return</t>
  </si>
  <si>
    <t>Delta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</si>
</sst>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[$-409]mmm\-yy;@"/>
    <numFmt numFmtId="168" formatCode="0.0%"/>
    <numFmt numFmtId="172" formatCode="&quot;$&quot;#,##0;\(&quot;$&quot;#,##0\);&quot;-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</cellStyleXfs>
  <cellXfs count="19">
    <xf numFmtId="0" fontId="0" fillId="0" borderId="0" xfId="0"/>
    <xf numFmtId="1" fontId="0" fillId="0" borderId="0" xfId="0" applyNumberFormat="1"/>
    <xf numFmtId="167" fontId="0" fillId="0" borderId="0" xfId="0" applyNumberFormat="1"/>
    <xf numFmtId="9" fontId="0" fillId="0" borderId="0" xfId="1" applyFont="1"/>
    <xf numFmtId="0" fontId="0" fillId="0" borderId="0" xfId="0" applyAlignment="1">
      <alignment horizontal="left" wrapText="1" indent="1"/>
    </xf>
    <xf numFmtId="9" fontId="2" fillId="0" borderId="0" xfId="1" applyFont="1"/>
    <xf numFmtId="0" fontId="2" fillId="0" borderId="0" xfId="0" applyFont="1"/>
    <xf numFmtId="1" fontId="2" fillId="0" borderId="0" xfId="0" applyNumberFormat="1" applyFont="1"/>
    <xf numFmtId="168" fontId="0" fillId="0" borderId="0" xfId="1" applyNumberFormat="1" applyFont="1"/>
    <xf numFmtId="168" fontId="0" fillId="0" borderId="0" xfId="0" applyNumberFormat="1"/>
    <xf numFmtId="172" fontId="0" fillId="0" borderId="0" xfId="0" applyNumberFormat="1"/>
    <xf numFmtId="172" fontId="4" fillId="2" borderId="3" xfId="3" applyNumberFormat="1" applyFont="1" applyFill="1" applyBorder="1"/>
    <xf numFmtId="172" fontId="4" fillId="2" borderId="2" xfId="3" applyNumberFormat="1" applyFont="1" applyFill="1" applyBorder="1"/>
    <xf numFmtId="172" fontId="4" fillId="2" borderId="3" xfId="3" applyNumberFormat="1" applyFont="1" applyFill="1" applyBorder="1"/>
    <xf numFmtId="172" fontId="4" fillId="2" borderId="1" xfId="4" applyNumberFormat="1" applyFont="1" applyFill="1" applyBorder="1" applyAlignment="1">
      <alignment vertical="center"/>
    </xf>
    <xf numFmtId="0" fontId="0" fillId="0" borderId="0" xfId="0" applyNumberFormat="1"/>
    <xf numFmtId="172" fontId="4" fillId="3" borderId="4" xfId="3" applyNumberFormat="1" applyFont="1" applyFill="1" applyBorder="1"/>
    <xf numFmtId="172" fontId="4" fillId="3" borderId="4" xfId="3" applyNumberFormat="1" applyFont="1" applyFill="1" applyBorder="1"/>
    <xf numFmtId="1" fontId="5" fillId="0" borderId="0" xfId="0" applyNumberFormat="1" applyFont="1"/>
  </cellXfs>
  <cellStyles count="5">
    <cellStyle name="Normal" xfId="0" builtinId="0"/>
    <cellStyle name="Normal 11" xfId="4" xr:uid="{C2F503CE-7305-4EC2-86F3-63C6A15E8746}"/>
    <cellStyle name="Normal 2" xfId="2" xr:uid="{A4A0CAEF-DDD9-42D7-A520-3F88948DBFE1}"/>
    <cellStyle name="Normal 48" xfId="3" xr:uid="{F59DF605-C5BA-4B9C-B82F-94290CE5A2D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CCBE-3CFF-4B4A-B418-6B7BD7E1A6DB}">
  <dimension ref="A1:AB69"/>
  <sheetViews>
    <sheetView tabSelected="1" topLeftCell="A36" workbookViewId="0">
      <selection activeCell="A66" sqref="A66"/>
    </sheetView>
  </sheetViews>
  <sheetFormatPr defaultRowHeight="14.25" x14ac:dyDescent="0.45"/>
  <cols>
    <col min="1" max="1" width="15.73046875" customWidth="1"/>
    <col min="2" max="2" width="12.3984375" customWidth="1"/>
    <col min="4" max="4" width="21.1328125" bestFit="1" customWidth="1"/>
    <col min="5" max="5" width="11.6640625" customWidth="1"/>
  </cols>
  <sheetData>
    <row r="1" spans="1:28" ht="28.5" x14ac:dyDescent="0.45">
      <c r="B1" s="4" t="s">
        <v>8</v>
      </c>
      <c r="C1" s="2">
        <f>D1-30</f>
        <v>43906</v>
      </c>
      <c r="D1" s="2">
        <v>43936</v>
      </c>
      <c r="E1" s="2">
        <f>D1+30</f>
        <v>43966</v>
      </c>
      <c r="F1" s="2">
        <f t="shared" ref="F1:AB1" si="0">E1+30</f>
        <v>43996</v>
      </c>
      <c r="G1" s="2">
        <f t="shared" si="0"/>
        <v>44026</v>
      </c>
      <c r="H1" s="2">
        <f t="shared" si="0"/>
        <v>44056</v>
      </c>
      <c r="I1" s="2">
        <f t="shared" si="0"/>
        <v>44086</v>
      </c>
      <c r="J1" s="2">
        <f t="shared" si="0"/>
        <v>44116</v>
      </c>
      <c r="K1" s="2">
        <f t="shared" si="0"/>
        <v>44146</v>
      </c>
      <c r="L1" s="2">
        <f t="shared" si="0"/>
        <v>44176</v>
      </c>
      <c r="M1" s="2">
        <f t="shared" si="0"/>
        <v>44206</v>
      </c>
      <c r="N1" s="2">
        <f t="shared" si="0"/>
        <v>44236</v>
      </c>
      <c r="O1" s="2">
        <f t="shared" si="0"/>
        <v>44266</v>
      </c>
      <c r="P1" s="2">
        <f t="shared" si="0"/>
        <v>44296</v>
      </c>
      <c r="Q1" s="2">
        <f t="shared" si="0"/>
        <v>44326</v>
      </c>
      <c r="R1" s="2">
        <f t="shared" si="0"/>
        <v>44356</v>
      </c>
      <c r="S1" s="2">
        <f t="shared" si="0"/>
        <v>44386</v>
      </c>
      <c r="T1" s="2">
        <f t="shared" si="0"/>
        <v>44416</v>
      </c>
      <c r="U1" s="2">
        <f t="shared" si="0"/>
        <v>44446</v>
      </c>
      <c r="V1" s="2">
        <f t="shared" si="0"/>
        <v>44476</v>
      </c>
      <c r="W1" s="2">
        <f t="shared" si="0"/>
        <v>44506</v>
      </c>
      <c r="X1" s="2">
        <f t="shared" si="0"/>
        <v>44536</v>
      </c>
      <c r="Y1" s="2">
        <f t="shared" si="0"/>
        <v>44566</v>
      </c>
      <c r="Z1" s="2">
        <f t="shared" si="0"/>
        <v>44596</v>
      </c>
      <c r="AA1" s="2">
        <f t="shared" si="0"/>
        <v>44626</v>
      </c>
      <c r="AB1" s="2">
        <f t="shared" si="0"/>
        <v>44656</v>
      </c>
    </row>
    <row r="2" spans="1:28" x14ac:dyDescent="0.45">
      <c r="A2" t="s">
        <v>2</v>
      </c>
      <c r="C2" s="6">
        <v>2500</v>
      </c>
      <c r="D2" s="6">
        <v>2500</v>
      </c>
      <c r="E2" s="6">
        <v>2400</v>
      </c>
      <c r="F2" s="6">
        <v>2300</v>
      </c>
      <c r="G2" s="6">
        <v>2200</v>
      </c>
      <c r="H2" s="6">
        <v>2100</v>
      </c>
      <c r="I2" s="6">
        <v>2000</v>
      </c>
      <c r="J2" s="6">
        <v>2100</v>
      </c>
      <c r="K2" s="6">
        <f>J2+100</f>
        <v>2200</v>
      </c>
      <c r="L2" s="6">
        <f t="shared" ref="L2:S2" si="1">K2+100</f>
        <v>2300</v>
      </c>
      <c r="M2" s="6">
        <f t="shared" si="1"/>
        <v>2400</v>
      </c>
      <c r="N2" s="6">
        <f t="shared" si="1"/>
        <v>2500</v>
      </c>
      <c r="O2" s="6">
        <f t="shared" si="1"/>
        <v>2600</v>
      </c>
      <c r="P2" s="6">
        <f t="shared" si="1"/>
        <v>2700</v>
      </c>
      <c r="Q2" s="6">
        <f t="shared" si="1"/>
        <v>2800</v>
      </c>
      <c r="R2" s="6">
        <f t="shared" si="1"/>
        <v>2900</v>
      </c>
      <c r="S2" s="6">
        <f t="shared" si="1"/>
        <v>3000</v>
      </c>
      <c r="T2" s="7">
        <f>S2*(1+0.05/12)</f>
        <v>3012.5</v>
      </c>
      <c r="U2" s="7">
        <f t="shared" ref="U2:V2" si="2">T2*(1+0.05/12)</f>
        <v>3025.0520833333335</v>
      </c>
      <c r="V2" s="7">
        <f t="shared" si="2"/>
        <v>3037.6564670138891</v>
      </c>
      <c r="W2" s="7">
        <f t="shared" ref="W2:AB2" si="3">V2*(1+0.05/12)</f>
        <v>3050.3133689597803</v>
      </c>
      <c r="X2" s="7">
        <f t="shared" si="3"/>
        <v>3063.0230079971125</v>
      </c>
      <c r="Y2" s="7">
        <f t="shared" si="3"/>
        <v>3075.7856038637669</v>
      </c>
      <c r="Z2" s="7">
        <f t="shared" si="3"/>
        <v>3088.6013772131992</v>
      </c>
      <c r="AA2" s="7">
        <f t="shared" si="3"/>
        <v>3101.4705496182542</v>
      </c>
      <c r="AB2" s="7">
        <f t="shared" si="3"/>
        <v>3114.3933435749968</v>
      </c>
    </row>
    <row r="3" spans="1:28" x14ac:dyDescent="0.45">
      <c r="A3" t="s">
        <v>5</v>
      </c>
      <c r="B3" s="5">
        <v>0.5</v>
      </c>
      <c r="C3" s="5">
        <v>0.9</v>
      </c>
      <c r="D3" s="3">
        <f>MIN(1,D$2/$D$2*$C3)</f>
        <v>0.9</v>
      </c>
      <c r="E3" s="3">
        <f t="shared" ref="E3:AB3" si="4">MIN(1,E$2/$D$2*$C3)</f>
        <v>0.86399999999999999</v>
      </c>
      <c r="F3" s="3">
        <f t="shared" si="4"/>
        <v>0.82800000000000007</v>
      </c>
      <c r="G3" s="3">
        <f t="shared" si="4"/>
        <v>0.79200000000000004</v>
      </c>
      <c r="H3" s="3">
        <f t="shared" si="4"/>
        <v>0.75600000000000001</v>
      </c>
      <c r="I3" s="3">
        <f t="shared" si="4"/>
        <v>0.72000000000000008</v>
      </c>
      <c r="J3" s="3">
        <f t="shared" si="4"/>
        <v>0.75600000000000001</v>
      </c>
      <c r="K3" s="3">
        <f t="shared" si="4"/>
        <v>0.79200000000000004</v>
      </c>
      <c r="L3" s="3">
        <f t="shared" si="4"/>
        <v>0.82800000000000007</v>
      </c>
      <c r="M3" s="3">
        <f t="shared" si="4"/>
        <v>0.86399999999999999</v>
      </c>
      <c r="N3" s="3">
        <f t="shared" si="4"/>
        <v>0.9</v>
      </c>
      <c r="O3" s="3">
        <f t="shared" si="4"/>
        <v>0.93600000000000005</v>
      </c>
      <c r="P3" s="3">
        <f t="shared" si="4"/>
        <v>0.97200000000000009</v>
      </c>
      <c r="Q3" s="3">
        <f t="shared" si="4"/>
        <v>1</v>
      </c>
      <c r="R3" s="3">
        <f t="shared" si="4"/>
        <v>1</v>
      </c>
      <c r="S3" s="3">
        <f t="shared" si="4"/>
        <v>1</v>
      </c>
      <c r="T3" s="3">
        <f t="shared" si="4"/>
        <v>1</v>
      </c>
      <c r="U3" s="3">
        <f t="shared" si="4"/>
        <v>1</v>
      </c>
      <c r="V3" s="3">
        <f t="shared" si="4"/>
        <v>1</v>
      </c>
      <c r="W3" s="3">
        <f t="shared" si="4"/>
        <v>1</v>
      </c>
      <c r="X3" s="3">
        <f t="shared" si="4"/>
        <v>1</v>
      </c>
      <c r="Y3" s="3">
        <f t="shared" si="4"/>
        <v>1</v>
      </c>
      <c r="Z3" s="3">
        <f t="shared" si="4"/>
        <v>1</v>
      </c>
      <c r="AA3" s="3">
        <f t="shared" si="4"/>
        <v>1</v>
      </c>
      <c r="AB3" s="3">
        <f t="shared" si="4"/>
        <v>1</v>
      </c>
    </row>
    <row r="4" spans="1:28" x14ac:dyDescent="0.45">
      <c r="A4" t="s">
        <v>6</v>
      </c>
      <c r="B4" s="5">
        <v>0.5</v>
      </c>
      <c r="C4" s="5">
        <v>0.9</v>
      </c>
      <c r="D4" s="3">
        <f t="shared" ref="D4:S5" si="5">MIN(1,D$2/$D$2*$C4)</f>
        <v>0.9</v>
      </c>
      <c r="E4" s="3">
        <f t="shared" si="5"/>
        <v>0.86399999999999999</v>
      </c>
      <c r="F4" s="3">
        <f t="shared" si="5"/>
        <v>0.82800000000000007</v>
      </c>
      <c r="G4" s="3">
        <f t="shared" si="5"/>
        <v>0.79200000000000004</v>
      </c>
      <c r="H4" s="3">
        <f t="shared" si="5"/>
        <v>0.75600000000000001</v>
      </c>
      <c r="I4" s="3">
        <f t="shared" si="5"/>
        <v>0.72000000000000008</v>
      </c>
      <c r="J4" s="3">
        <f t="shared" si="5"/>
        <v>0.75600000000000001</v>
      </c>
      <c r="K4" s="3">
        <f t="shared" si="5"/>
        <v>0.79200000000000004</v>
      </c>
      <c r="L4" s="3">
        <f t="shared" si="5"/>
        <v>0.82800000000000007</v>
      </c>
      <c r="M4" s="3">
        <f t="shared" si="5"/>
        <v>0.86399999999999999</v>
      </c>
      <c r="N4" s="3">
        <f t="shared" si="5"/>
        <v>0.9</v>
      </c>
      <c r="O4" s="3">
        <f t="shared" si="5"/>
        <v>0.93600000000000005</v>
      </c>
      <c r="P4" s="3">
        <f t="shared" si="5"/>
        <v>0.97200000000000009</v>
      </c>
      <c r="Q4" s="3">
        <f t="shared" si="5"/>
        <v>1</v>
      </c>
      <c r="R4" s="3">
        <f t="shared" si="5"/>
        <v>1</v>
      </c>
      <c r="S4" s="3">
        <f t="shared" si="5"/>
        <v>1</v>
      </c>
      <c r="T4" s="3">
        <f t="shared" ref="T4:AB5" si="6">MIN(1,T$2/$D$2*$C4)</f>
        <v>1</v>
      </c>
      <c r="U4" s="3">
        <f t="shared" si="6"/>
        <v>1</v>
      </c>
      <c r="V4" s="3">
        <f t="shared" si="6"/>
        <v>1</v>
      </c>
      <c r="W4" s="3">
        <f t="shared" si="6"/>
        <v>1</v>
      </c>
      <c r="X4" s="3">
        <f t="shared" si="6"/>
        <v>1</v>
      </c>
      <c r="Y4" s="3">
        <f t="shared" si="6"/>
        <v>1</v>
      </c>
      <c r="Z4" s="3">
        <f t="shared" si="6"/>
        <v>1</v>
      </c>
      <c r="AA4" s="3">
        <f t="shared" si="6"/>
        <v>1</v>
      </c>
      <c r="AB4" s="3">
        <f t="shared" si="6"/>
        <v>1</v>
      </c>
    </row>
    <row r="5" spans="1:28" x14ac:dyDescent="0.45">
      <c r="A5" t="s">
        <v>7</v>
      </c>
      <c r="B5" s="5">
        <v>0.2</v>
      </c>
      <c r="C5" s="5">
        <v>0.95</v>
      </c>
      <c r="D5" s="3">
        <f t="shared" si="5"/>
        <v>0.95</v>
      </c>
      <c r="E5" s="3">
        <f t="shared" si="5"/>
        <v>0.91199999999999992</v>
      </c>
      <c r="F5" s="3">
        <f t="shared" si="5"/>
        <v>0.874</v>
      </c>
      <c r="G5" s="3">
        <f t="shared" si="5"/>
        <v>0.83599999999999997</v>
      </c>
      <c r="H5" s="3">
        <f t="shared" si="5"/>
        <v>0.79799999999999993</v>
      </c>
      <c r="I5" s="3">
        <f t="shared" si="5"/>
        <v>0.76</v>
      </c>
      <c r="J5" s="3">
        <f t="shared" si="5"/>
        <v>0.79799999999999993</v>
      </c>
      <c r="K5" s="3">
        <f t="shared" si="5"/>
        <v>0.83599999999999997</v>
      </c>
      <c r="L5" s="3">
        <f t="shared" si="5"/>
        <v>0.874</v>
      </c>
      <c r="M5" s="3">
        <f t="shared" si="5"/>
        <v>0.91199999999999992</v>
      </c>
      <c r="N5" s="3">
        <f t="shared" si="5"/>
        <v>0.95</v>
      </c>
      <c r="O5" s="3">
        <f t="shared" si="5"/>
        <v>0.98799999999999999</v>
      </c>
      <c r="P5" s="3">
        <f t="shared" si="5"/>
        <v>1</v>
      </c>
      <c r="Q5" s="3">
        <f t="shared" si="5"/>
        <v>1</v>
      </c>
      <c r="R5" s="3">
        <f t="shared" si="5"/>
        <v>1</v>
      </c>
      <c r="S5" s="3">
        <f t="shared" si="5"/>
        <v>1</v>
      </c>
      <c r="T5" s="3">
        <f t="shared" si="6"/>
        <v>1</v>
      </c>
      <c r="U5" s="3">
        <f t="shared" si="6"/>
        <v>1</v>
      </c>
      <c r="V5" s="3">
        <f t="shared" si="6"/>
        <v>1</v>
      </c>
      <c r="W5" s="3">
        <f t="shared" si="6"/>
        <v>1</v>
      </c>
      <c r="X5" s="3">
        <f t="shared" si="6"/>
        <v>1</v>
      </c>
      <c r="Y5" s="3">
        <f t="shared" si="6"/>
        <v>1</v>
      </c>
      <c r="Z5" s="3">
        <f t="shared" si="6"/>
        <v>1</v>
      </c>
      <c r="AA5" s="3">
        <f t="shared" si="6"/>
        <v>1</v>
      </c>
      <c r="AB5" s="3">
        <f t="shared" si="6"/>
        <v>1</v>
      </c>
    </row>
    <row r="6" spans="1:28" x14ac:dyDescent="0.45">
      <c r="T6" s="1"/>
      <c r="U6" s="1"/>
      <c r="V6" s="1"/>
    </row>
    <row r="7" spans="1:28" x14ac:dyDescent="0.45">
      <c r="T7" s="1"/>
      <c r="U7" s="1"/>
      <c r="V7" s="1"/>
    </row>
    <row r="8" spans="1:28" x14ac:dyDescent="0.45">
      <c r="A8" t="s">
        <v>9</v>
      </c>
    </row>
    <row r="9" spans="1:28" x14ac:dyDescent="0.45">
      <c r="A9" t="s">
        <v>4</v>
      </c>
      <c r="C9" s="6">
        <v>19320</v>
      </c>
      <c r="D9" s="1">
        <f>C9*D2/C2+D52</f>
        <v>19320</v>
      </c>
      <c r="E9" s="1">
        <f t="shared" ref="E9:AB9" si="7">D9*E2/D2+E52</f>
        <v>17547.2</v>
      </c>
      <c r="F9" s="1">
        <f t="shared" si="7"/>
        <v>16816.066666666666</v>
      </c>
      <c r="G9" s="1">
        <f t="shared" si="7"/>
        <v>16084.933333333332</v>
      </c>
      <c r="H9" s="1">
        <f t="shared" si="7"/>
        <v>15353.8</v>
      </c>
      <c r="I9" s="1">
        <f t="shared" si="7"/>
        <v>15902.676254639371</v>
      </c>
      <c r="J9" s="1">
        <f t="shared" si="7"/>
        <v>16692.942567997114</v>
      </c>
      <c r="K9" s="1">
        <f t="shared" si="7"/>
        <v>17444.521907424769</v>
      </c>
      <c r="L9" s="1">
        <f t="shared" si="7"/>
        <v>18153.396620779091</v>
      </c>
      <c r="M9" s="1">
        <f t="shared" si="7"/>
        <v>18798.64964013029</v>
      </c>
      <c r="N9" s="1">
        <f t="shared" si="7"/>
        <v>19450.080848875379</v>
      </c>
      <c r="O9" s="1">
        <f t="shared" si="7"/>
        <v>20076.15391007483</v>
      </c>
      <c r="P9" s="1">
        <f t="shared" si="7"/>
        <v>20641.564401272019</v>
      </c>
      <c r="Q9" s="1">
        <f t="shared" si="7"/>
        <v>21223.549721479598</v>
      </c>
      <c r="R9" s="1">
        <f t="shared" si="7"/>
        <v>21750.497236020685</v>
      </c>
      <c r="S9" s="1">
        <f t="shared" si="7"/>
        <v>22172.580013642615</v>
      </c>
      <c r="T9" s="1">
        <f t="shared" si="7"/>
        <v>21898.231974082337</v>
      </c>
      <c r="U9" s="1">
        <f t="shared" si="7"/>
        <v>21675.313757992499</v>
      </c>
      <c r="V9" s="1">
        <f t="shared" si="7"/>
        <v>21493.928177563434</v>
      </c>
      <c r="W9" s="1">
        <f t="shared" si="7"/>
        <v>21355.20004755395</v>
      </c>
      <c r="X9" s="1">
        <f t="shared" si="7"/>
        <v>21248.569840704178</v>
      </c>
      <c r="Y9" s="1">
        <f t="shared" si="7"/>
        <v>21166.079576110464</v>
      </c>
      <c r="Z9" s="1">
        <f t="shared" si="7"/>
        <v>21101.737528373193</v>
      </c>
      <c r="AA9" s="1">
        <f t="shared" si="7"/>
        <v>21051.06520618996</v>
      </c>
      <c r="AB9" s="1">
        <f t="shared" si="7"/>
        <v>21010.646792199288</v>
      </c>
    </row>
    <row r="10" spans="1:28" x14ac:dyDescent="0.45">
      <c r="A10" t="s">
        <v>0</v>
      </c>
      <c r="C10" s="6">
        <v>8389</v>
      </c>
      <c r="D10" s="1">
        <f>C10*(1+D65/12)+D53</f>
        <v>8511</v>
      </c>
      <c r="E10" s="1">
        <f t="shared" ref="E10:AB10" si="8">D10*(1+E65/12)+E53</f>
        <v>8633</v>
      </c>
      <c r="F10" s="1">
        <f t="shared" si="8"/>
        <v>8755</v>
      </c>
      <c r="G10" s="1">
        <f t="shared" si="8"/>
        <v>8838</v>
      </c>
      <c r="H10" s="1">
        <f t="shared" si="8"/>
        <v>8921</v>
      </c>
      <c r="I10" s="1">
        <f t="shared" si="8"/>
        <v>9004</v>
      </c>
      <c r="J10" s="1">
        <f t="shared" si="8"/>
        <v>9087</v>
      </c>
      <c r="K10" s="1">
        <f t="shared" si="8"/>
        <v>9170</v>
      </c>
      <c r="L10" s="1">
        <f t="shared" si="8"/>
        <v>9253</v>
      </c>
      <c r="M10" s="1">
        <f t="shared" si="8"/>
        <v>9336</v>
      </c>
      <c r="N10" s="1">
        <f t="shared" si="8"/>
        <v>9419</v>
      </c>
      <c r="O10" s="1">
        <f t="shared" si="8"/>
        <v>9502</v>
      </c>
      <c r="P10" s="1">
        <f t="shared" si="8"/>
        <v>9585</v>
      </c>
      <c r="Q10" s="1">
        <f t="shared" si="8"/>
        <v>9668</v>
      </c>
      <c r="R10" s="1">
        <f t="shared" si="8"/>
        <v>9751</v>
      </c>
      <c r="S10" s="1">
        <f t="shared" si="8"/>
        <v>9804</v>
      </c>
      <c r="T10" s="1">
        <f t="shared" si="8"/>
        <v>9857</v>
      </c>
      <c r="U10" s="1">
        <f t="shared" si="8"/>
        <v>9910</v>
      </c>
      <c r="V10" s="1">
        <f t="shared" si="8"/>
        <v>9963</v>
      </c>
      <c r="W10" s="1">
        <f t="shared" si="8"/>
        <v>10016</v>
      </c>
      <c r="X10" s="1">
        <f t="shared" si="8"/>
        <v>10069</v>
      </c>
      <c r="Y10" s="1">
        <f t="shared" si="8"/>
        <v>10122</v>
      </c>
      <c r="Z10" s="1">
        <f t="shared" si="8"/>
        <v>10175</v>
      </c>
      <c r="AA10" s="1">
        <f t="shared" si="8"/>
        <v>10228</v>
      </c>
      <c r="AB10" s="1">
        <f t="shared" si="8"/>
        <v>10281</v>
      </c>
    </row>
    <row r="11" spans="1:28" x14ac:dyDescent="0.45">
      <c r="A11" t="s">
        <v>1</v>
      </c>
      <c r="C11" s="6">
        <v>6689</v>
      </c>
      <c r="D11" s="15">
        <f>D68</f>
        <v>6698</v>
      </c>
      <c r="E11" s="1">
        <f t="shared" ref="E11:AB11" si="9">E68</f>
        <v>6740</v>
      </c>
      <c r="F11" s="1">
        <f t="shared" si="9"/>
        <v>6728.1663169229223</v>
      </c>
      <c r="G11" s="1">
        <f t="shared" si="9"/>
        <v>6859.5834883838652</v>
      </c>
      <c r="H11" s="1">
        <f t="shared" si="9"/>
        <v>6992.1357685664734</v>
      </c>
      <c r="I11" s="1">
        <f t="shared" si="9"/>
        <v>7011.7650691064537</v>
      </c>
      <c r="J11" s="1">
        <f t="shared" si="9"/>
        <v>7116.8025671407895</v>
      </c>
      <c r="K11" s="1">
        <f t="shared" si="9"/>
        <v>7222.7473208921319</v>
      </c>
      <c r="L11" s="1">
        <f t="shared" si="9"/>
        <v>7070.1255793360697</v>
      </c>
      <c r="M11" s="1">
        <f t="shared" si="9"/>
        <v>7163.7671170771082</v>
      </c>
      <c r="N11" s="1">
        <f t="shared" si="9"/>
        <v>7258.2174785435272</v>
      </c>
      <c r="O11" s="1">
        <f t="shared" si="9"/>
        <v>7035.1006546464487</v>
      </c>
      <c r="P11" s="1">
        <f t="shared" si="9"/>
        <v>7176.2367625495781</v>
      </c>
      <c r="Q11" s="1">
        <f t="shared" si="9"/>
        <v>7318.5919259630491</v>
      </c>
      <c r="R11" s="1">
        <f t="shared" si="9"/>
        <v>7135</v>
      </c>
      <c r="S11" s="1">
        <f t="shared" si="9"/>
        <v>6834.0641573591693</v>
      </c>
      <c r="T11" s="1">
        <f t="shared" si="9"/>
        <v>6946.6450502874359</v>
      </c>
      <c r="U11" s="1">
        <f t="shared" si="9"/>
        <v>7059.2259432157025</v>
      </c>
      <c r="V11" s="1">
        <f t="shared" si="9"/>
        <v>7068.6215533845652</v>
      </c>
      <c r="W11" s="1">
        <f t="shared" si="9"/>
        <v>7114.239763704315</v>
      </c>
      <c r="X11" s="1">
        <f t="shared" si="9"/>
        <v>7159.8579740240648</v>
      </c>
      <c r="Y11" s="1">
        <f t="shared" si="9"/>
        <v>7047.9398192143481</v>
      </c>
      <c r="Z11" s="1">
        <f t="shared" si="9"/>
        <v>7146.8923728230175</v>
      </c>
      <c r="AA11" s="1">
        <f t="shared" si="9"/>
        <v>7245.8449264316869</v>
      </c>
      <c r="AB11" s="1">
        <f t="shared" si="9"/>
        <v>7201.2191547561524</v>
      </c>
    </row>
    <row r="12" spans="1:28" x14ac:dyDescent="0.45">
      <c r="A12" t="s">
        <v>3</v>
      </c>
      <c r="C12" s="6">
        <f>C13-SUM(C9:C11)</f>
        <v>4109</v>
      </c>
      <c r="D12" s="1">
        <f>C12*(1+D$66/12)+D$49+D$55</f>
        <v>3805.5376784817677</v>
      </c>
      <c r="E12" s="1">
        <f t="shared" ref="E12:AB12" si="10">D12*(1+E$66/12)+E$49+E$55</f>
        <v>4501.5695864276713</v>
      </c>
      <c r="F12" s="1">
        <f t="shared" si="10"/>
        <v>4314.4463475074754</v>
      </c>
      <c r="G12" s="1">
        <f t="shared" si="10"/>
        <v>4009.3899268192804</v>
      </c>
      <c r="H12" s="1">
        <f t="shared" si="10"/>
        <v>3749.7692451290932</v>
      </c>
      <c r="I12" s="1">
        <f t="shared" si="10"/>
        <v>2209.7062743300503</v>
      </c>
      <c r="J12" s="1">
        <f t="shared" si="10"/>
        <v>2067.9085422953044</v>
      </c>
      <c r="K12" s="1">
        <f t="shared" si="10"/>
        <v>1877.2039882510167</v>
      </c>
      <c r="L12" s="1">
        <f t="shared" si="10"/>
        <v>1726.9170062830258</v>
      </c>
      <c r="M12" s="1">
        <f t="shared" si="10"/>
        <v>1879.6233469625317</v>
      </c>
      <c r="N12" s="1">
        <f t="shared" si="10"/>
        <v>1789.0282022820022</v>
      </c>
      <c r="O12" s="1">
        <f t="shared" si="10"/>
        <v>1718.3663788555623</v>
      </c>
      <c r="P12" s="1">
        <f t="shared" si="10"/>
        <v>2052.0335320742497</v>
      </c>
      <c r="Q12" s="1">
        <f t="shared" si="10"/>
        <v>1964.5998470756178</v>
      </c>
      <c r="R12" s="1">
        <f t="shared" si="10"/>
        <v>1925.5397783271183</v>
      </c>
      <c r="S12" s="1">
        <f t="shared" si="10"/>
        <v>2394.6192223795742</v>
      </c>
      <c r="T12" s="1">
        <f t="shared" si="10"/>
        <v>2489.7631511057302</v>
      </c>
      <c r="U12" s="1">
        <f t="shared" si="10"/>
        <v>2532.4927127444885</v>
      </c>
      <c r="V12" s="1">
        <f t="shared" si="10"/>
        <v>2636.0173115175712</v>
      </c>
      <c r="W12" s="1">
        <f t="shared" si="10"/>
        <v>2660.0786274663469</v>
      </c>
      <c r="X12" s="1">
        <f t="shared" si="10"/>
        <v>2651.5040885736184</v>
      </c>
      <c r="Y12" s="1">
        <f t="shared" si="10"/>
        <v>2775.8673891276039</v>
      </c>
      <c r="Z12" s="1">
        <f t="shared" si="10"/>
        <v>2671.0753271385447</v>
      </c>
      <c r="AA12" s="1">
        <f t="shared" si="10"/>
        <v>2552.1707942932262</v>
      </c>
      <c r="AB12" s="1">
        <f t="shared" si="10"/>
        <v>2566.1813696423806</v>
      </c>
    </row>
    <row r="13" spans="1:28" x14ac:dyDescent="0.45">
      <c r="A13" t="s">
        <v>16</v>
      </c>
      <c r="C13" s="6">
        <v>38507</v>
      </c>
      <c r="D13" s="18">
        <f>SUM(D9:D12)</f>
        <v>38334.537678481771</v>
      </c>
      <c r="E13" s="18">
        <f t="shared" ref="E13:AB13" si="11">SUM(E9:E12)</f>
        <v>37421.769586427668</v>
      </c>
      <c r="F13" s="18">
        <f t="shared" si="11"/>
        <v>36613.679331097061</v>
      </c>
      <c r="G13" s="18">
        <f t="shared" si="11"/>
        <v>35791.906748536479</v>
      </c>
      <c r="H13" s="18">
        <f t="shared" si="11"/>
        <v>35016.705013695566</v>
      </c>
      <c r="I13" s="18">
        <f t="shared" si="11"/>
        <v>34128.147598075877</v>
      </c>
      <c r="J13" s="18">
        <f t="shared" si="11"/>
        <v>34964.653677433213</v>
      </c>
      <c r="K13" s="18">
        <f t="shared" si="11"/>
        <v>35714.473216567916</v>
      </c>
      <c r="L13" s="18">
        <f t="shared" si="11"/>
        <v>36203.439206398187</v>
      </c>
      <c r="M13" s="18">
        <f t="shared" si="11"/>
        <v>37178.04010416993</v>
      </c>
      <c r="N13" s="18">
        <f t="shared" si="11"/>
        <v>37916.326529700906</v>
      </c>
      <c r="O13" s="18">
        <f t="shared" si="11"/>
        <v>38331.620943576847</v>
      </c>
      <c r="P13" s="18">
        <f t="shared" si="11"/>
        <v>39454.83469589585</v>
      </c>
      <c r="Q13" s="18">
        <f t="shared" si="11"/>
        <v>40174.741494518261</v>
      </c>
      <c r="R13" s="18">
        <f t="shared" si="11"/>
        <v>40562.037014347807</v>
      </c>
      <c r="S13" s="18">
        <f t="shared" si="11"/>
        <v>41205.263393381356</v>
      </c>
      <c r="T13" s="18">
        <f t="shared" si="11"/>
        <v>41191.640175475506</v>
      </c>
      <c r="U13" s="18">
        <f t="shared" si="11"/>
        <v>41177.032413952693</v>
      </c>
      <c r="V13" s="18">
        <f t="shared" si="11"/>
        <v>41161.567042465569</v>
      </c>
      <c r="W13" s="18">
        <f t="shared" si="11"/>
        <v>41145.518438724612</v>
      </c>
      <c r="X13" s="18">
        <f t="shared" si="11"/>
        <v>41128.931903301862</v>
      </c>
      <c r="Y13" s="18">
        <f t="shared" si="11"/>
        <v>41111.886784452414</v>
      </c>
      <c r="Z13" s="18">
        <f t="shared" si="11"/>
        <v>41094.705228334758</v>
      </c>
      <c r="AA13" s="18">
        <f t="shared" si="11"/>
        <v>41077.080926914874</v>
      </c>
      <c r="AB13" s="18">
        <f t="shared" si="11"/>
        <v>41059.047316597818</v>
      </c>
    </row>
    <row r="15" spans="1:28" x14ac:dyDescent="0.45">
      <c r="A15" t="s">
        <v>10</v>
      </c>
    </row>
    <row r="16" spans="1:28" x14ac:dyDescent="0.45">
      <c r="A16" t="s">
        <v>4</v>
      </c>
      <c r="C16" s="1">
        <f>(0.8*C9)+(0.2*C9*C3)</f>
        <v>18933.599999999999</v>
      </c>
      <c r="D16" s="1">
        <f t="shared" ref="D16:AB16" si="12">(0.8*D9)+(0.2*D9*D3)</f>
        <v>18933.599999999999</v>
      </c>
      <c r="E16" s="1">
        <f t="shared" si="12"/>
        <v>17069.916160000001</v>
      </c>
      <c r="F16" s="1">
        <f t="shared" si="12"/>
        <v>16237.593973333333</v>
      </c>
      <c r="G16" s="1">
        <f t="shared" si="12"/>
        <v>15415.800106666667</v>
      </c>
      <c r="H16" s="1">
        <f t="shared" si="12"/>
        <v>14604.53456</v>
      </c>
      <c r="I16" s="1">
        <f t="shared" si="12"/>
        <v>15012.126384379568</v>
      </c>
      <c r="J16" s="1">
        <f t="shared" si="12"/>
        <v>15878.326970678856</v>
      </c>
      <c r="K16" s="1">
        <f t="shared" si="12"/>
        <v>16718.829796075897</v>
      </c>
      <c r="L16" s="1">
        <f t="shared" si="12"/>
        <v>17528.91977702429</v>
      </c>
      <c r="M16" s="1">
        <f t="shared" si="12"/>
        <v>18287.326369918748</v>
      </c>
      <c r="N16" s="1">
        <f t="shared" si="12"/>
        <v>19061.079231897871</v>
      </c>
      <c r="O16" s="1">
        <f t="shared" si="12"/>
        <v>19819.179140025873</v>
      </c>
      <c r="P16" s="1">
        <f t="shared" si="12"/>
        <v>20525.971640624899</v>
      </c>
      <c r="Q16" s="1">
        <f t="shared" si="12"/>
        <v>21223.549721479598</v>
      </c>
      <c r="R16" s="1">
        <f t="shared" si="12"/>
        <v>21750.497236020688</v>
      </c>
      <c r="S16" s="1">
        <f t="shared" si="12"/>
        <v>22172.580013642615</v>
      </c>
      <c r="T16" s="1">
        <f t="shared" si="12"/>
        <v>21898.231974082337</v>
      </c>
      <c r="U16" s="1">
        <f t="shared" si="12"/>
        <v>21675.313757992499</v>
      </c>
      <c r="V16" s="1">
        <f t="shared" si="12"/>
        <v>21493.928177563434</v>
      </c>
      <c r="W16" s="1">
        <f t="shared" si="12"/>
        <v>21355.20004755395</v>
      </c>
      <c r="X16" s="1">
        <f t="shared" si="12"/>
        <v>21248.569840704182</v>
      </c>
      <c r="Y16" s="1">
        <f t="shared" si="12"/>
        <v>21166.079576110464</v>
      </c>
      <c r="Z16" s="1">
        <f t="shared" si="12"/>
        <v>21101.737528373193</v>
      </c>
      <c r="AA16" s="1">
        <f t="shared" si="12"/>
        <v>21051.06520618996</v>
      </c>
      <c r="AB16" s="1">
        <f t="shared" si="12"/>
        <v>21010.646792199292</v>
      </c>
    </row>
    <row r="17" spans="1:28" x14ac:dyDescent="0.45">
      <c r="A17" t="s">
        <v>0</v>
      </c>
      <c r="C17" s="1">
        <f>C10*C3</f>
        <v>7550.1</v>
      </c>
      <c r="D17" s="1">
        <f t="shared" ref="D17:AB17" si="13">D10*D3</f>
        <v>7659.9000000000005</v>
      </c>
      <c r="E17" s="1">
        <f t="shared" si="13"/>
        <v>7458.9120000000003</v>
      </c>
      <c r="F17" s="1">
        <f t="shared" si="13"/>
        <v>7249.14</v>
      </c>
      <c r="G17" s="1">
        <f t="shared" si="13"/>
        <v>6999.6959999999999</v>
      </c>
      <c r="H17" s="1">
        <f t="shared" si="13"/>
        <v>6744.2759999999998</v>
      </c>
      <c r="I17" s="1">
        <f t="shared" si="13"/>
        <v>6482.880000000001</v>
      </c>
      <c r="J17" s="1">
        <f t="shared" si="13"/>
        <v>6869.7719999999999</v>
      </c>
      <c r="K17" s="1">
        <f t="shared" si="13"/>
        <v>7262.64</v>
      </c>
      <c r="L17" s="1">
        <f t="shared" si="13"/>
        <v>7661.4840000000004</v>
      </c>
      <c r="M17" s="1">
        <f t="shared" si="13"/>
        <v>8066.3040000000001</v>
      </c>
      <c r="N17" s="1">
        <f t="shared" si="13"/>
        <v>8477.1</v>
      </c>
      <c r="O17" s="1">
        <f t="shared" si="13"/>
        <v>8893.8720000000012</v>
      </c>
      <c r="P17" s="1">
        <f t="shared" si="13"/>
        <v>9316.6200000000008</v>
      </c>
      <c r="Q17" s="1">
        <f t="shared" si="13"/>
        <v>9668</v>
      </c>
      <c r="R17" s="1">
        <f t="shared" si="13"/>
        <v>9751</v>
      </c>
      <c r="S17" s="1">
        <f t="shared" si="13"/>
        <v>9804</v>
      </c>
      <c r="T17" s="1">
        <f t="shared" si="13"/>
        <v>9857</v>
      </c>
      <c r="U17" s="1">
        <f t="shared" si="13"/>
        <v>9910</v>
      </c>
      <c r="V17" s="1">
        <f t="shared" si="13"/>
        <v>9963</v>
      </c>
      <c r="W17" s="1">
        <f t="shared" si="13"/>
        <v>10016</v>
      </c>
      <c r="X17" s="1">
        <f t="shared" si="13"/>
        <v>10069</v>
      </c>
      <c r="Y17" s="1">
        <f t="shared" si="13"/>
        <v>10122</v>
      </c>
      <c r="Z17" s="1">
        <f t="shared" si="13"/>
        <v>10175</v>
      </c>
      <c r="AA17" s="1">
        <f t="shared" si="13"/>
        <v>10228</v>
      </c>
      <c r="AB17" s="1">
        <f t="shared" si="13"/>
        <v>10281</v>
      </c>
    </row>
    <row r="18" spans="1:28" x14ac:dyDescent="0.45">
      <c r="A18" t="s">
        <v>1</v>
      </c>
      <c r="C18" s="1">
        <f>C11*C5</f>
        <v>6354.5499999999993</v>
      </c>
      <c r="D18" s="1">
        <f t="shared" ref="D18:AB18" si="14">D11*D5</f>
        <v>6363.0999999999995</v>
      </c>
      <c r="E18" s="1">
        <f t="shared" si="14"/>
        <v>6146.8799999999992</v>
      </c>
      <c r="F18" s="1">
        <f t="shared" si="14"/>
        <v>5880.4173609906338</v>
      </c>
      <c r="G18" s="1">
        <f t="shared" si="14"/>
        <v>5734.6117962889111</v>
      </c>
      <c r="H18" s="1">
        <f t="shared" si="14"/>
        <v>5579.7243433160456</v>
      </c>
      <c r="I18" s="1">
        <f t="shared" si="14"/>
        <v>5328.9414525209049</v>
      </c>
      <c r="J18" s="1">
        <f t="shared" si="14"/>
        <v>5679.2084485783498</v>
      </c>
      <c r="K18" s="1">
        <f t="shared" si="14"/>
        <v>6038.2167602658219</v>
      </c>
      <c r="L18" s="1">
        <f t="shared" si="14"/>
        <v>6179.2897563397246</v>
      </c>
      <c r="M18" s="1">
        <f t="shared" si="14"/>
        <v>6533.3556107743225</v>
      </c>
      <c r="N18" s="1">
        <f t="shared" si="14"/>
        <v>6895.3066046163503</v>
      </c>
      <c r="O18" s="1">
        <f t="shared" si="14"/>
        <v>6950.6794467906911</v>
      </c>
      <c r="P18" s="1">
        <f t="shared" si="14"/>
        <v>7176.2367625495781</v>
      </c>
      <c r="Q18" s="1">
        <f t="shared" si="14"/>
        <v>7318.5919259630491</v>
      </c>
      <c r="R18" s="1">
        <f t="shared" si="14"/>
        <v>7135</v>
      </c>
      <c r="S18" s="1">
        <f t="shared" si="14"/>
        <v>6834.0641573591693</v>
      </c>
      <c r="T18" s="1">
        <f t="shared" si="14"/>
        <v>6946.6450502874359</v>
      </c>
      <c r="U18" s="1">
        <f t="shared" si="14"/>
        <v>7059.2259432157025</v>
      </c>
      <c r="V18" s="1">
        <f t="shared" si="14"/>
        <v>7068.6215533845652</v>
      </c>
      <c r="W18" s="1">
        <f t="shared" si="14"/>
        <v>7114.239763704315</v>
      </c>
      <c r="X18" s="1">
        <f t="shared" si="14"/>
        <v>7159.8579740240648</v>
      </c>
      <c r="Y18" s="1">
        <f t="shared" si="14"/>
        <v>7047.9398192143481</v>
      </c>
      <c r="Z18" s="1">
        <f t="shared" si="14"/>
        <v>7146.8923728230175</v>
      </c>
      <c r="AA18" s="1">
        <f t="shared" si="14"/>
        <v>7245.8449264316869</v>
      </c>
      <c r="AB18" s="1">
        <f t="shared" si="14"/>
        <v>7201.2191547561524</v>
      </c>
    </row>
    <row r="19" spans="1:28" x14ac:dyDescent="0.45">
      <c r="A19" t="s">
        <v>3</v>
      </c>
      <c r="C19">
        <f>C12</f>
        <v>4109</v>
      </c>
      <c r="D19" s="1">
        <f>D12</f>
        <v>3805.5376784817677</v>
      </c>
      <c r="E19" s="1">
        <f t="shared" ref="E19:AB19" si="15">D19*(1+E66/12)+E49+E55</f>
        <v>4501.5695864276713</v>
      </c>
      <c r="F19" s="1">
        <f t="shared" si="15"/>
        <v>4314.4463475074754</v>
      </c>
      <c r="G19" s="1">
        <f t="shared" si="15"/>
        <v>4009.3899268192804</v>
      </c>
      <c r="H19" s="1">
        <f t="shared" si="15"/>
        <v>3749.7692451290932</v>
      </c>
      <c r="I19" s="1">
        <f t="shared" si="15"/>
        <v>2209.7062743300503</v>
      </c>
      <c r="J19" s="1">
        <f t="shared" si="15"/>
        <v>2067.9085422953044</v>
      </c>
      <c r="K19" s="1">
        <f t="shared" si="15"/>
        <v>1877.2039882510167</v>
      </c>
      <c r="L19" s="1">
        <f t="shared" si="15"/>
        <v>1726.9170062830258</v>
      </c>
      <c r="M19" s="1">
        <f t="shared" si="15"/>
        <v>1879.6233469625317</v>
      </c>
      <c r="N19" s="1">
        <f t="shared" si="15"/>
        <v>1789.0282022820022</v>
      </c>
      <c r="O19" s="1">
        <f t="shared" si="15"/>
        <v>1718.3663788555623</v>
      </c>
      <c r="P19" s="1">
        <f t="shared" si="15"/>
        <v>2052.0335320742497</v>
      </c>
      <c r="Q19" s="1">
        <f t="shared" si="15"/>
        <v>1964.5998470756178</v>
      </c>
      <c r="R19" s="1">
        <f t="shared" si="15"/>
        <v>1925.5397783271183</v>
      </c>
      <c r="S19" s="1">
        <f t="shared" si="15"/>
        <v>2394.6192223795742</v>
      </c>
      <c r="T19" s="1">
        <f t="shared" si="15"/>
        <v>2489.7631511057302</v>
      </c>
      <c r="U19" s="1">
        <f t="shared" si="15"/>
        <v>2532.4927127444885</v>
      </c>
      <c r="V19" s="1">
        <f t="shared" si="15"/>
        <v>2636.0173115175712</v>
      </c>
      <c r="W19" s="1">
        <f t="shared" si="15"/>
        <v>2660.0786274663469</v>
      </c>
      <c r="X19" s="1">
        <f t="shared" si="15"/>
        <v>2651.5040885736184</v>
      </c>
      <c r="Y19" s="1">
        <f t="shared" si="15"/>
        <v>2775.8673891276039</v>
      </c>
      <c r="Z19" s="1">
        <f t="shared" si="15"/>
        <v>2671.0753271385447</v>
      </c>
      <c r="AA19" s="1">
        <f t="shared" si="15"/>
        <v>2552.1707942932262</v>
      </c>
      <c r="AB19" s="1">
        <f t="shared" si="15"/>
        <v>2566.1813696423806</v>
      </c>
    </row>
    <row r="20" spans="1:28" x14ac:dyDescent="0.45">
      <c r="A20" t="s">
        <v>16</v>
      </c>
      <c r="C20" s="1">
        <f>SUM(C16:C19)</f>
        <v>36947.25</v>
      </c>
      <c r="D20" s="1">
        <f t="shared" ref="D20:AB20" si="16">SUM(D16:D19)</f>
        <v>36762.137678481769</v>
      </c>
      <c r="E20" s="1">
        <f t="shared" si="16"/>
        <v>35177.277746427673</v>
      </c>
      <c r="F20" s="1">
        <f t="shared" si="16"/>
        <v>33681.597681831438</v>
      </c>
      <c r="G20" s="1">
        <f t="shared" si="16"/>
        <v>32159.497829774857</v>
      </c>
      <c r="H20" s="1">
        <f t="shared" si="16"/>
        <v>30678.304148445139</v>
      </c>
      <c r="I20" s="1">
        <f t="shared" si="16"/>
        <v>29033.65411123052</v>
      </c>
      <c r="J20" s="1">
        <f t="shared" si="16"/>
        <v>30495.215961552509</v>
      </c>
      <c r="K20" s="1">
        <f t="shared" si="16"/>
        <v>31896.890544592738</v>
      </c>
      <c r="L20" s="1">
        <f t="shared" si="16"/>
        <v>33096.610539647038</v>
      </c>
      <c r="M20" s="1">
        <f t="shared" si="16"/>
        <v>34766.609327655598</v>
      </c>
      <c r="N20" s="1">
        <f t="shared" si="16"/>
        <v>36222.514038796224</v>
      </c>
      <c r="O20" s="1">
        <f t="shared" si="16"/>
        <v>37382.096965672135</v>
      </c>
      <c r="P20" s="1">
        <f t="shared" si="16"/>
        <v>39070.861935248729</v>
      </c>
      <c r="Q20" s="1">
        <f t="shared" si="16"/>
        <v>40174.741494518261</v>
      </c>
      <c r="R20" s="1">
        <f t="shared" si="16"/>
        <v>40562.037014347807</v>
      </c>
      <c r="S20" s="1">
        <f t="shared" si="16"/>
        <v>41205.263393381356</v>
      </c>
      <c r="T20" s="1">
        <f t="shared" si="16"/>
        <v>41191.640175475506</v>
      </c>
      <c r="U20" s="1">
        <f t="shared" si="16"/>
        <v>41177.032413952693</v>
      </c>
      <c r="V20" s="1">
        <f t="shared" si="16"/>
        <v>41161.567042465569</v>
      </c>
      <c r="W20" s="1">
        <f t="shared" si="16"/>
        <v>41145.518438724612</v>
      </c>
      <c r="X20" s="1">
        <f t="shared" si="16"/>
        <v>41128.931903301862</v>
      </c>
      <c r="Y20" s="1">
        <f t="shared" si="16"/>
        <v>41111.886784452414</v>
      </c>
      <c r="Z20" s="1">
        <f t="shared" si="16"/>
        <v>41094.705228334758</v>
      </c>
      <c r="AA20" s="1">
        <f t="shared" si="16"/>
        <v>41077.080926914874</v>
      </c>
      <c r="AB20" s="1">
        <f t="shared" si="16"/>
        <v>41059.047316597818</v>
      </c>
    </row>
    <row r="21" spans="1:28" x14ac:dyDescent="0.4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45">
      <c r="A22" t="s">
        <v>25</v>
      </c>
      <c r="C22" s="1"/>
      <c r="D22" s="8">
        <f>MAX(0,-D19)/D20</f>
        <v>0</v>
      </c>
      <c r="E22" s="8">
        <f t="shared" ref="E22:AB22" si="17">MAX(0,-E19)/E20</f>
        <v>0</v>
      </c>
      <c r="F22" s="8">
        <f t="shared" si="17"/>
        <v>0</v>
      </c>
      <c r="G22" s="8">
        <f t="shared" si="17"/>
        <v>0</v>
      </c>
      <c r="H22" s="8">
        <f t="shared" si="17"/>
        <v>0</v>
      </c>
      <c r="I22" s="8">
        <f t="shared" si="17"/>
        <v>0</v>
      </c>
      <c r="J22" s="8">
        <f t="shared" si="17"/>
        <v>0</v>
      </c>
      <c r="K22" s="8">
        <f t="shared" si="17"/>
        <v>0</v>
      </c>
      <c r="L22" s="8">
        <f t="shared" si="17"/>
        <v>0</v>
      </c>
      <c r="M22" s="8">
        <f t="shared" si="17"/>
        <v>0</v>
      </c>
      <c r="N22" s="8">
        <f t="shared" si="17"/>
        <v>0</v>
      </c>
      <c r="O22" s="8">
        <f t="shared" si="17"/>
        <v>0</v>
      </c>
      <c r="P22" s="8">
        <f t="shared" si="17"/>
        <v>0</v>
      </c>
      <c r="Q22" s="8">
        <f t="shared" si="17"/>
        <v>0</v>
      </c>
      <c r="R22" s="8">
        <f t="shared" si="17"/>
        <v>0</v>
      </c>
      <c r="S22" s="8">
        <f t="shared" si="17"/>
        <v>0</v>
      </c>
      <c r="T22" s="8">
        <f t="shared" si="17"/>
        <v>0</v>
      </c>
      <c r="U22" s="8">
        <f t="shared" si="17"/>
        <v>0</v>
      </c>
      <c r="V22" s="8">
        <f t="shared" si="17"/>
        <v>0</v>
      </c>
      <c r="W22" s="8">
        <f t="shared" si="17"/>
        <v>0</v>
      </c>
      <c r="X22" s="8">
        <f t="shared" si="17"/>
        <v>0</v>
      </c>
      <c r="Y22" s="8">
        <f t="shared" si="17"/>
        <v>0</v>
      </c>
      <c r="Z22" s="8">
        <f t="shared" si="17"/>
        <v>0</v>
      </c>
      <c r="AA22" s="8">
        <f t="shared" si="17"/>
        <v>0</v>
      </c>
      <c r="AB22" s="8">
        <f t="shared" si="17"/>
        <v>0</v>
      </c>
    </row>
    <row r="23" spans="1:28" x14ac:dyDescent="0.45">
      <c r="A23" t="s">
        <v>26</v>
      </c>
      <c r="C23" s="1"/>
      <c r="D23" s="8">
        <f>D20/(C20+D49)-1</f>
        <v>-2.0390317278904391E-3</v>
      </c>
      <c r="E23" s="8">
        <f t="shared" ref="E23:AB23" si="18">E20/(D20+E49)-1</f>
        <v>-4.0239397357714757E-2</v>
      </c>
      <c r="F23" s="8">
        <f t="shared" si="18"/>
        <v>-3.951490259997148E-2</v>
      </c>
      <c r="G23" s="8">
        <f t="shared" si="18"/>
        <v>-4.2062336902744191E-2</v>
      </c>
      <c r="H23" s="8">
        <f t="shared" si="18"/>
        <v>-4.2783624523933805E-2</v>
      </c>
      <c r="I23" s="8">
        <f t="shared" si="18"/>
        <v>-5.0203963875852686E-2</v>
      </c>
      <c r="J23" s="8">
        <f t="shared" si="18"/>
        <v>5.4334830733291817E-2</v>
      </c>
      <c r="K23" s="8">
        <f t="shared" si="18"/>
        <v>4.9750332034927958E-2</v>
      </c>
      <c r="L23" s="8">
        <f t="shared" si="18"/>
        <v>4.1203149242199144E-2</v>
      </c>
      <c r="M23" s="8">
        <f t="shared" si="18"/>
        <v>5.396125151655573E-2</v>
      </c>
      <c r="N23" s="8">
        <f t="shared" si="18"/>
        <v>4.5183436623474016E-2</v>
      </c>
      <c r="O23" s="8">
        <f t="shared" si="18"/>
        <v>3.5156315218374923E-2</v>
      </c>
      <c r="P23" s="8">
        <f t="shared" si="18"/>
        <v>4.826036407968326E-2</v>
      </c>
      <c r="Q23" s="8">
        <f t="shared" si="18"/>
        <v>3.1156383585325909E-2</v>
      </c>
      <c r="R23" s="8">
        <f t="shared" si="18"/>
        <v>1.2412298227297613E-2</v>
      </c>
      <c r="S23" s="8">
        <f t="shared" si="18"/>
        <v>1.862023360569931E-2</v>
      </c>
      <c r="T23" s="8">
        <f t="shared" si="18"/>
        <v>2.3452041460736428E-3</v>
      </c>
      <c r="U23" s="8">
        <f t="shared" si="18"/>
        <v>2.3220163087387391E-3</v>
      </c>
      <c r="V23" s="8">
        <f t="shared" si="18"/>
        <v>2.3019590887398689E-3</v>
      </c>
      <c r="W23" s="8">
        <f t="shared" si="18"/>
        <v>2.2886189986817129E-3</v>
      </c>
      <c r="X23" s="8">
        <f t="shared" si="18"/>
        <v>2.2764051273469477E-3</v>
      </c>
      <c r="Y23" s="8">
        <f t="shared" si="18"/>
        <v>2.2661458218775632E-3</v>
      </c>
      <c r="Z23" s="8">
        <f t="shared" si="18"/>
        <v>2.2637603086486102E-3</v>
      </c>
      <c r="AA23" s="8">
        <f t="shared" si="18"/>
        <v>2.2539066235922611E-3</v>
      </c>
      <c r="AB23" s="8">
        <f t="shared" si="18"/>
        <v>2.2448851029199801E-3</v>
      </c>
    </row>
    <row r="25" spans="1:28" x14ac:dyDescent="0.45">
      <c r="A25" t="s">
        <v>15</v>
      </c>
    </row>
    <row r="26" spans="1:28" x14ac:dyDescent="0.45">
      <c r="A26" t="s">
        <v>4</v>
      </c>
      <c r="C26" s="8">
        <f>C16/C$20</f>
        <v>0.51244950571422765</v>
      </c>
      <c r="D26" s="8">
        <f t="shared" ref="D26:AB26" si="19">D16/D$20</f>
        <v>0.51502989748832073</v>
      </c>
      <c r="E26" s="8">
        <f t="shared" si="19"/>
        <v>0.48525404049304205</v>
      </c>
      <c r="F26" s="8">
        <f t="shared" si="19"/>
        <v>0.48209096631102605</v>
      </c>
      <c r="G26" s="8">
        <f t="shared" si="19"/>
        <v>0.47935450324084217</v>
      </c>
      <c r="H26" s="8">
        <f t="shared" si="19"/>
        <v>0.47605416809651774</v>
      </c>
      <c r="I26" s="8">
        <f t="shared" si="19"/>
        <v>0.51705948988944939</v>
      </c>
      <c r="J26" s="8">
        <f t="shared" si="19"/>
        <v>0.5206825552800739</v>
      </c>
      <c r="K26" s="8">
        <f t="shared" si="19"/>
        <v>0.52415233932293526</v>
      </c>
      <c r="L26" s="8">
        <f t="shared" si="19"/>
        <v>0.52962884993996817</v>
      </c>
      <c r="M26" s="8">
        <f t="shared" si="19"/>
        <v>0.52600258476663786</v>
      </c>
      <c r="N26" s="8">
        <f t="shared" si="19"/>
        <v>0.52622187437024526</v>
      </c>
      <c r="O26" s="8">
        <f t="shared" si="19"/>
        <v>0.53017836742079405</v>
      </c>
      <c r="P26" s="8">
        <f t="shared" si="19"/>
        <v>0.52535241415052825</v>
      </c>
      <c r="Q26" s="8">
        <f t="shared" si="19"/>
        <v>0.52828092806460236</v>
      </c>
      <c r="R26" s="8">
        <f t="shared" si="19"/>
        <v>0.53622793224923571</v>
      </c>
      <c r="S26" s="8">
        <f t="shared" si="19"/>
        <v>0.53810067422610175</v>
      </c>
      <c r="T26" s="8">
        <f t="shared" si="19"/>
        <v>0.53161835461749851</v>
      </c>
      <c r="U26" s="8">
        <f t="shared" si="19"/>
        <v>0.52639329469133611</v>
      </c>
      <c r="V26" s="8">
        <f t="shared" si="19"/>
        <v>0.52218439971900432</v>
      </c>
      <c r="W26" s="8">
        <f t="shared" si="19"/>
        <v>0.51901642895463529</v>
      </c>
      <c r="X26" s="8">
        <f t="shared" si="19"/>
        <v>0.51663315475008309</v>
      </c>
      <c r="Y26" s="8">
        <f t="shared" si="19"/>
        <v>0.5148408704052716</v>
      </c>
      <c r="Z26" s="8">
        <f t="shared" si="19"/>
        <v>0.51349042196860839</v>
      </c>
      <c r="AA26" s="8">
        <f t="shared" si="19"/>
        <v>0.51247714616441264</v>
      </c>
      <c r="AB26" s="8">
        <f t="shared" si="19"/>
        <v>0.51171783480972033</v>
      </c>
    </row>
    <row r="27" spans="1:28" x14ac:dyDescent="0.45">
      <c r="A27" t="s">
        <v>0</v>
      </c>
      <c r="C27" s="8">
        <f>C17/C$20</f>
        <v>0.20434809085926559</v>
      </c>
      <c r="D27" s="8">
        <f t="shared" ref="D27:AB27" si="20">D17/D$20</f>
        <v>0.20836383528598831</v>
      </c>
      <c r="E27" s="8">
        <f t="shared" si="20"/>
        <v>0.21203778341709426</v>
      </c>
      <c r="F27" s="8">
        <f t="shared" si="20"/>
        <v>0.21522553854119394</v>
      </c>
      <c r="G27" s="8">
        <f t="shared" si="20"/>
        <v>0.21765563744342223</v>
      </c>
      <c r="H27" s="8">
        <f t="shared" si="20"/>
        <v>0.2198386184375129</v>
      </c>
      <c r="I27" s="8">
        <f t="shared" si="20"/>
        <v>0.22328846293902618</v>
      </c>
      <c r="J27" s="8">
        <f t="shared" si="20"/>
        <v>0.22527376125688733</v>
      </c>
      <c r="K27" s="8">
        <f t="shared" si="20"/>
        <v>0.22769115973378748</v>
      </c>
      <c r="L27" s="8">
        <f t="shared" si="20"/>
        <v>0.23148847797638275</v>
      </c>
      <c r="M27" s="8">
        <f t="shared" si="20"/>
        <v>0.23201296174670513</v>
      </c>
      <c r="N27" s="8">
        <f t="shared" si="20"/>
        <v>0.23402848269782101</v>
      </c>
      <c r="O27" s="8">
        <f t="shared" si="20"/>
        <v>0.23791795329639256</v>
      </c>
      <c r="P27" s="8">
        <f t="shared" si="20"/>
        <v>0.23845442712372786</v>
      </c>
      <c r="Q27" s="8">
        <f t="shared" si="20"/>
        <v>0.2406487170880533</v>
      </c>
      <c r="R27" s="8">
        <f t="shared" si="20"/>
        <v>0.24039719692950401</v>
      </c>
      <c r="S27" s="8">
        <f t="shared" si="20"/>
        <v>0.23793076885354358</v>
      </c>
      <c r="T27" s="8">
        <f t="shared" si="20"/>
        <v>0.23929612800095823</v>
      </c>
      <c r="U27" s="8">
        <f t="shared" si="20"/>
        <v>0.24066814481371007</v>
      </c>
      <c r="V27" s="8">
        <f t="shared" si="20"/>
        <v>0.24204617841010209</v>
      </c>
      <c r="W27" s="8">
        <f t="shared" si="20"/>
        <v>0.24342869843567988</v>
      </c>
      <c r="X27" s="8">
        <f t="shared" si="20"/>
        <v>0.24481549931014993</v>
      </c>
      <c r="Y27" s="8">
        <f t="shared" si="20"/>
        <v>0.2462061654593754</v>
      </c>
      <c r="Z27" s="8">
        <f t="shared" si="20"/>
        <v>0.24759880727856753</v>
      </c>
      <c r="AA27" s="8">
        <f t="shared" si="20"/>
        <v>0.24899529784499178</v>
      </c>
      <c r="AB27" s="8">
        <f t="shared" si="20"/>
        <v>0.25039548338093032</v>
      </c>
    </row>
    <row r="28" spans="1:28" x14ac:dyDescent="0.45">
      <c r="A28" t="s">
        <v>1</v>
      </c>
      <c r="C28" s="8">
        <f>C18/C$20</f>
        <v>0.17198979626359198</v>
      </c>
      <c r="D28" s="8">
        <f t="shared" ref="D28:AB28" si="21">D18/D$20</f>
        <v>0.17308841111610754</v>
      </c>
      <c r="E28" s="8">
        <f t="shared" si="21"/>
        <v>0.17474007068736944</v>
      </c>
      <c r="F28" s="8">
        <f t="shared" si="21"/>
        <v>0.17458843302325455</v>
      </c>
      <c r="G28" s="8">
        <f t="shared" si="21"/>
        <v>0.17831782780449773</v>
      </c>
      <c r="H28" s="8">
        <f t="shared" si="21"/>
        <v>0.18187851311197203</v>
      </c>
      <c r="I28" s="8">
        <f t="shared" si="21"/>
        <v>0.18354360192159261</v>
      </c>
      <c r="J28" s="8">
        <f t="shared" si="21"/>
        <v>0.18623276699330585</v>
      </c>
      <c r="K28" s="8">
        <f t="shared" si="21"/>
        <v>0.18930424430632908</v>
      </c>
      <c r="L28" s="8">
        <f t="shared" si="21"/>
        <v>0.18670460979493475</v>
      </c>
      <c r="M28" s="8">
        <f t="shared" si="21"/>
        <v>0.1879204137855707</v>
      </c>
      <c r="N28" s="8">
        <f t="shared" si="21"/>
        <v>0.19035969168874123</v>
      </c>
      <c r="O28" s="8">
        <f t="shared" si="21"/>
        <v>0.18593604990039694</v>
      </c>
      <c r="P28" s="8">
        <f t="shared" si="21"/>
        <v>0.18367234320150386</v>
      </c>
      <c r="Q28" s="8">
        <f t="shared" si="21"/>
        <v>0.18216898612680935</v>
      </c>
      <c r="R28" s="8">
        <f t="shared" si="21"/>
        <v>0.17590339453307466</v>
      </c>
      <c r="S28" s="8">
        <f t="shared" si="21"/>
        <v>0.16585415538095793</v>
      </c>
      <c r="T28" s="8">
        <f t="shared" si="21"/>
        <v>0.1686421084641174</v>
      </c>
      <c r="U28" s="8">
        <f t="shared" si="21"/>
        <v>0.1714360052042922</v>
      </c>
      <c r="V28" s="8">
        <f t="shared" si="21"/>
        <v>0.17172867947646428</v>
      </c>
      <c r="W28" s="8">
        <f t="shared" si="21"/>
        <v>0.17290436561879996</v>
      </c>
      <c r="X28" s="8">
        <f t="shared" si="21"/>
        <v>0.17408324609201112</v>
      </c>
      <c r="Y28" s="8">
        <f t="shared" si="21"/>
        <v>0.1714331394267149</v>
      </c>
      <c r="Z28" s="8">
        <f t="shared" si="21"/>
        <v>0.17391272995177107</v>
      </c>
      <c r="AA28" s="8">
        <f t="shared" si="21"/>
        <v>0.17639629601050844</v>
      </c>
      <c r="AB28" s="8">
        <f t="shared" si="21"/>
        <v>0.17538690314047087</v>
      </c>
    </row>
    <row r="29" spans="1:28" x14ac:dyDescent="0.45">
      <c r="A29" t="s">
        <v>3</v>
      </c>
      <c r="C29" s="8">
        <f>C19/C$20</f>
        <v>0.1112126071629147</v>
      </c>
      <c r="D29" s="8">
        <f t="shared" ref="D29:AB29" si="22">D19/D$20</f>
        <v>0.10351785610958333</v>
      </c>
      <c r="E29" s="8">
        <f t="shared" si="22"/>
        <v>0.12796810540249423</v>
      </c>
      <c r="F29" s="8">
        <f t="shared" si="22"/>
        <v>0.12809506212452559</v>
      </c>
      <c r="G29" s="8">
        <f t="shared" si="22"/>
        <v>0.12467203151123799</v>
      </c>
      <c r="H29" s="8">
        <f t="shared" si="22"/>
        <v>0.1222287003539973</v>
      </c>
      <c r="I29" s="8">
        <f t="shared" si="22"/>
        <v>7.6108445249931975E-2</v>
      </c>
      <c r="J29" s="8">
        <f t="shared" si="22"/>
        <v>6.781091646973296E-2</v>
      </c>
      <c r="K29" s="8">
        <f t="shared" si="22"/>
        <v>5.8852256636948153E-2</v>
      </c>
      <c r="L29" s="8">
        <f t="shared" si="22"/>
        <v>5.2178062288714432E-2</v>
      </c>
      <c r="M29" s="8">
        <f t="shared" si="22"/>
        <v>5.4064039701086364E-2</v>
      </c>
      <c r="N29" s="8">
        <f t="shared" si="22"/>
        <v>4.9389951243192523E-2</v>
      </c>
      <c r="O29" s="8">
        <f t="shared" si="22"/>
        <v>4.5967629382416213E-2</v>
      </c>
      <c r="P29" s="8">
        <f t="shared" si="22"/>
        <v>5.2520815524240011E-2</v>
      </c>
      <c r="Q29" s="8">
        <f t="shared" si="22"/>
        <v>4.8901368720535077E-2</v>
      </c>
      <c r="R29" s="8">
        <f t="shared" si="22"/>
        <v>4.7471476288185592E-2</v>
      </c>
      <c r="S29" s="8">
        <f t="shared" si="22"/>
        <v>5.811440153939685E-2</v>
      </c>
      <c r="T29" s="8">
        <f t="shared" si="22"/>
        <v>6.0443408917425778E-2</v>
      </c>
      <c r="U29" s="8">
        <f t="shared" si="22"/>
        <v>6.1502555290661551E-2</v>
      </c>
      <c r="V29" s="8">
        <f t="shared" si="22"/>
        <v>6.4040742394429362E-2</v>
      </c>
      <c r="W29" s="8">
        <f t="shared" si="22"/>
        <v>6.4650506990884843E-2</v>
      </c>
      <c r="X29" s="8">
        <f t="shared" si="22"/>
        <v>6.4468099847755922E-2</v>
      </c>
      <c r="Y29" s="8">
        <f t="shared" si="22"/>
        <v>6.751982470863814E-2</v>
      </c>
      <c r="Z29" s="8">
        <f t="shared" si="22"/>
        <v>6.4998040801052898E-2</v>
      </c>
      <c r="AA29" s="8">
        <f t="shared" si="22"/>
        <v>6.2131259980087124E-2</v>
      </c>
      <c r="AB29" s="8">
        <f t="shared" si="22"/>
        <v>6.2499778668878674E-2</v>
      </c>
    </row>
    <row r="31" spans="1:28" x14ac:dyDescent="0.45">
      <c r="A31" t="s">
        <v>11</v>
      </c>
    </row>
    <row r="32" spans="1:28" x14ac:dyDescent="0.45">
      <c r="A32" t="s">
        <v>4</v>
      </c>
      <c r="C32" s="9">
        <f>D32</f>
        <v>0.52333333333333332</v>
      </c>
      <c r="D32" s="8">
        <f>0.5+(0.2-D34)*5/6</f>
        <v>0.52333333333333332</v>
      </c>
      <c r="E32" s="8">
        <f t="shared" ref="E32:AB32" si="23">0.5+(0.2-E34)*5/6</f>
        <v>0.52194444444444443</v>
      </c>
      <c r="F32" s="8">
        <f t="shared" si="23"/>
        <v>0.52055555555555555</v>
      </c>
      <c r="G32" s="8">
        <f t="shared" si="23"/>
        <v>0.51916666666666667</v>
      </c>
      <c r="H32" s="8">
        <f t="shared" si="23"/>
        <v>0.51777777777777778</v>
      </c>
      <c r="I32" s="8">
        <f t="shared" si="23"/>
        <v>0.5163888888888889</v>
      </c>
      <c r="J32" s="8">
        <f t="shared" si="23"/>
        <v>0.51500000000000001</v>
      </c>
      <c r="K32" s="8">
        <f t="shared" si="23"/>
        <v>0.51361111111111102</v>
      </c>
      <c r="L32" s="8">
        <f t="shared" si="23"/>
        <v>0.51222222222222213</v>
      </c>
      <c r="M32" s="8">
        <f t="shared" si="23"/>
        <v>0.51083333333333325</v>
      </c>
      <c r="N32" s="8">
        <f t="shared" si="23"/>
        <v>0.50944444444444437</v>
      </c>
      <c r="O32" s="8">
        <f t="shared" si="23"/>
        <v>0.50805555555555548</v>
      </c>
      <c r="P32" s="8">
        <f t="shared" si="23"/>
        <v>0.5066666666666666</v>
      </c>
      <c r="Q32" s="8">
        <f t="shared" si="23"/>
        <v>0.50527777777777771</v>
      </c>
      <c r="R32" s="8">
        <f t="shared" si="23"/>
        <v>0.50388888888888883</v>
      </c>
      <c r="S32" s="8">
        <f t="shared" si="23"/>
        <v>0.50249999999999984</v>
      </c>
      <c r="T32" s="8">
        <f t="shared" si="23"/>
        <v>0.50111111111111095</v>
      </c>
      <c r="U32" s="8">
        <f t="shared" si="23"/>
        <v>0.5</v>
      </c>
      <c r="V32" s="8">
        <f t="shared" si="23"/>
        <v>0.5</v>
      </c>
      <c r="W32" s="8">
        <f t="shared" si="23"/>
        <v>0.5</v>
      </c>
      <c r="X32" s="8">
        <f t="shared" si="23"/>
        <v>0.5</v>
      </c>
      <c r="Y32" s="8">
        <f t="shared" si="23"/>
        <v>0.5</v>
      </c>
      <c r="Z32" s="8">
        <f t="shared" si="23"/>
        <v>0.5</v>
      </c>
      <c r="AA32" s="8">
        <f t="shared" si="23"/>
        <v>0.5</v>
      </c>
      <c r="AB32" s="8">
        <f t="shared" si="23"/>
        <v>0.5</v>
      </c>
    </row>
    <row r="33" spans="1:28" x14ac:dyDescent="0.45">
      <c r="A33" t="s">
        <v>0</v>
      </c>
      <c r="C33" s="9">
        <f t="shared" ref="C33:C35" si="24">D33</f>
        <v>0.2</v>
      </c>
      <c r="D33" s="8">
        <v>0.2</v>
      </c>
      <c r="E33" s="8">
        <v>0.2</v>
      </c>
      <c r="F33" s="8">
        <v>0.2</v>
      </c>
      <c r="G33" s="8">
        <v>0.2</v>
      </c>
      <c r="H33" s="8">
        <v>0.2</v>
      </c>
      <c r="I33" s="8">
        <v>0.2</v>
      </c>
      <c r="J33" s="8">
        <v>0.2</v>
      </c>
      <c r="K33" s="8">
        <v>0.2</v>
      </c>
      <c r="L33" s="8">
        <v>0.2</v>
      </c>
      <c r="M33" s="8">
        <v>0.2</v>
      </c>
      <c r="N33" s="8">
        <v>0.2</v>
      </c>
      <c r="O33" s="8">
        <v>0.2</v>
      </c>
      <c r="P33" s="8">
        <v>0.2</v>
      </c>
      <c r="Q33" s="8">
        <v>0.2</v>
      </c>
      <c r="R33" s="8">
        <v>0.2</v>
      </c>
      <c r="S33" s="8">
        <v>0.2</v>
      </c>
      <c r="T33" s="8">
        <v>0.2</v>
      </c>
      <c r="U33" s="8">
        <v>0.2</v>
      </c>
      <c r="V33" s="8">
        <v>0.2</v>
      </c>
      <c r="W33" s="8">
        <v>0.2</v>
      </c>
      <c r="X33" s="8">
        <v>0.2</v>
      </c>
      <c r="Y33" s="8">
        <v>0.2</v>
      </c>
      <c r="Z33" s="8">
        <v>0.2</v>
      </c>
      <c r="AA33" s="8">
        <v>0.2</v>
      </c>
      <c r="AB33" s="8">
        <v>0.2</v>
      </c>
    </row>
    <row r="34" spans="1:28" x14ac:dyDescent="0.45">
      <c r="A34" t="s">
        <v>1</v>
      </c>
      <c r="C34" s="9">
        <f t="shared" si="24"/>
        <v>0.17199999999999999</v>
      </c>
      <c r="D34" s="8">
        <v>0.17199999999999999</v>
      </c>
      <c r="E34" s="8">
        <f>MIN(0.2,D34+0.02/12)</f>
        <v>0.17366666666666666</v>
      </c>
      <c r="F34" s="8">
        <f t="shared" ref="F34:AB34" si="25">MIN(0.2,E34+0.02/12)</f>
        <v>0.17533333333333334</v>
      </c>
      <c r="G34" s="8">
        <f t="shared" si="25"/>
        <v>0.17700000000000002</v>
      </c>
      <c r="H34" s="8">
        <f t="shared" si="25"/>
        <v>0.1786666666666667</v>
      </c>
      <c r="I34" s="8">
        <f t="shared" si="25"/>
        <v>0.18033333333333337</v>
      </c>
      <c r="J34" s="8">
        <f t="shared" si="25"/>
        <v>0.18200000000000005</v>
      </c>
      <c r="K34" s="8">
        <f t="shared" si="25"/>
        <v>0.18366666666666673</v>
      </c>
      <c r="L34" s="8">
        <f t="shared" si="25"/>
        <v>0.18533333333333341</v>
      </c>
      <c r="M34" s="8">
        <f t="shared" si="25"/>
        <v>0.18700000000000008</v>
      </c>
      <c r="N34" s="8">
        <f t="shared" si="25"/>
        <v>0.18866666666666676</v>
      </c>
      <c r="O34" s="8">
        <f t="shared" si="25"/>
        <v>0.19033333333333344</v>
      </c>
      <c r="P34" s="8">
        <f t="shared" si="25"/>
        <v>0.19200000000000012</v>
      </c>
      <c r="Q34" s="8">
        <f t="shared" si="25"/>
        <v>0.19366666666666679</v>
      </c>
      <c r="R34" s="8">
        <f t="shared" si="25"/>
        <v>0.19533333333333347</v>
      </c>
      <c r="S34" s="8">
        <f t="shared" si="25"/>
        <v>0.19700000000000015</v>
      </c>
      <c r="T34" s="8">
        <f t="shared" si="25"/>
        <v>0.19866666666666682</v>
      </c>
      <c r="U34" s="8">
        <f t="shared" si="25"/>
        <v>0.2</v>
      </c>
      <c r="V34" s="8">
        <f t="shared" si="25"/>
        <v>0.2</v>
      </c>
      <c r="W34" s="8">
        <f t="shared" si="25"/>
        <v>0.2</v>
      </c>
      <c r="X34" s="8">
        <f t="shared" si="25"/>
        <v>0.2</v>
      </c>
      <c r="Y34" s="8">
        <f t="shared" si="25"/>
        <v>0.2</v>
      </c>
      <c r="Z34" s="8">
        <f t="shared" si="25"/>
        <v>0.2</v>
      </c>
      <c r="AA34" s="8">
        <f t="shared" si="25"/>
        <v>0.2</v>
      </c>
      <c r="AB34" s="8">
        <f t="shared" si="25"/>
        <v>0.2</v>
      </c>
    </row>
    <row r="35" spans="1:28" x14ac:dyDescent="0.45">
      <c r="A35" t="s">
        <v>3</v>
      </c>
      <c r="C35" s="9">
        <f t="shared" si="24"/>
        <v>0.10466666666666667</v>
      </c>
      <c r="D35" s="8">
        <f>0.1+(0.2-D34)*1/6</f>
        <v>0.10466666666666667</v>
      </c>
      <c r="E35" s="8">
        <f t="shared" ref="E35:AB35" si="26">0.1+(0.2-E34)*1/6</f>
        <v>0.10438888888888889</v>
      </c>
      <c r="F35" s="8">
        <f t="shared" si="26"/>
        <v>0.10411111111111111</v>
      </c>
      <c r="G35" s="8">
        <f t="shared" si="26"/>
        <v>0.10383333333333333</v>
      </c>
      <c r="H35" s="8">
        <f t="shared" si="26"/>
        <v>0.10355555555555555</v>
      </c>
      <c r="I35" s="8">
        <f t="shared" si="26"/>
        <v>0.10327777777777777</v>
      </c>
      <c r="J35" s="8">
        <f t="shared" si="26"/>
        <v>0.10299999999999999</v>
      </c>
      <c r="K35" s="8">
        <f t="shared" si="26"/>
        <v>0.10272222222222221</v>
      </c>
      <c r="L35" s="8">
        <f t="shared" si="26"/>
        <v>0.10244444444444444</v>
      </c>
      <c r="M35" s="8">
        <f t="shared" si="26"/>
        <v>0.10216666666666666</v>
      </c>
      <c r="N35" s="8">
        <f t="shared" si="26"/>
        <v>0.10188888888888888</v>
      </c>
      <c r="O35" s="8">
        <f t="shared" si="26"/>
        <v>0.1016111111111111</v>
      </c>
      <c r="P35" s="8">
        <f t="shared" si="26"/>
        <v>0.10133333333333332</v>
      </c>
      <c r="Q35" s="8">
        <f t="shared" si="26"/>
        <v>0.10105555555555554</v>
      </c>
      <c r="R35" s="8">
        <f t="shared" si="26"/>
        <v>0.10077777777777776</v>
      </c>
      <c r="S35" s="8">
        <f t="shared" si="26"/>
        <v>0.10049999999999998</v>
      </c>
      <c r="T35" s="8">
        <f t="shared" si="26"/>
        <v>0.1002222222222222</v>
      </c>
      <c r="U35" s="8">
        <f t="shared" si="26"/>
        <v>0.1</v>
      </c>
      <c r="V35" s="8">
        <f t="shared" si="26"/>
        <v>0.1</v>
      </c>
      <c r="W35" s="8">
        <f t="shared" si="26"/>
        <v>0.1</v>
      </c>
      <c r="X35" s="8">
        <f t="shared" si="26"/>
        <v>0.1</v>
      </c>
      <c r="Y35" s="8">
        <f t="shared" si="26"/>
        <v>0.1</v>
      </c>
      <c r="Z35" s="8">
        <f t="shared" si="26"/>
        <v>0.1</v>
      </c>
      <c r="AA35" s="8">
        <f t="shared" si="26"/>
        <v>0.1</v>
      </c>
      <c r="AB35" s="8">
        <f t="shared" si="26"/>
        <v>0.1</v>
      </c>
    </row>
    <row r="37" spans="1:28" x14ac:dyDescent="0.45">
      <c r="A37" t="s">
        <v>12</v>
      </c>
    </row>
    <row r="38" spans="1:28" x14ac:dyDescent="0.45">
      <c r="A38" t="s">
        <v>4</v>
      </c>
      <c r="C38" s="9">
        <f>C26-C32</f>
        <v>-1.0883827619105668E-2</v>
      </c>
      <c r="D38" s="9">
        <f t="shared" ref="D38:AB41" si="27">D26-D32</f>
        <v>-8.3034358450125856E-3</v>
      </c>
      <c r="E38" s="9">
        <f t="shared" si="27"/>
        <v>-3.6690403951402384E-2</v>
      </c>
      <c r="F38" s="9">
        <f t="shared" si="27"/>
        <v>-3.8464589244529501E-2</v>
      </c>
      <c r="G38" s="9">
        <f t="shared" si="27"/>
        <v>-3.9812163425824498E-2</v>
      </c>
      <c r="H38" s="9">
        <f t="shared" si="27"/>
        <v>-4.1723609681260043E-2</v>
      </c>
      <c r="I38" s="9">
        <f t="shared" si="27"/>
        <v>6.7060100056048899E-4</v>
      </c>
      <c r="J38" s="9">
        <f t="shared" si="27"/>
        <v>5.6825552800738865E-3</v>
      </c>
      <c r="K38" s="9">
        <f t="shared" si="27"/>
        <v>1.0541228211824238E-2</v>
      </c>
      <c r="L38" s="9">
        <f t="shared" si="27"/>
        <v>1.7406627717746037E-2</v>
      </c>
      <c r="M38" s="9">
        <f t="shared" si="27"/>
        <v>1.5169251433304609E-2</v>
      </c>
      <c r="N38" s="9">
        <f t="shared" si="27"/>
        <v>1.6777429925800891E-2</v>
      </c>
      <c r="O38" s="9">
        <f t="shared" si="27"/>
        <v>2.2122811865238567E-2</v>
      </c>
      <c r="P38" s="9">
        <f t="shared" si="27"/>
        <v>1.8685747483861648E-2</v>
      </c>
      <c r="Q38" s="9">
        <f t="shared" si="27"/>
        <v>2.3003150286824647E-2</v>
      </c>
      <c r="R38" s="9">
        <f t="shared" si="27"/>
        <v>3.2339043360346875E-2</v>
      </c>
      <c r="S38" s="9">
        <f t="shared" si="27"/>
        <v>3.5600674226101914E-2</v>
      </c>
      <c r="T38" s="9">
        <f t="shared" si="27"/>
        <v>3.050724350638756E-2</v>
      </c>
      <c r="U38" s="9">
        <f t="shared" si="27"/>
        <v>2.6393294691336111E-2</v>
      </c>
      <c r="V38" s="9">
        <f t="shared" si="27"/>
        <v>2.2184399719004322E-2</v>
      </c>
      <c r="W38" s="9">
        <f t="shared" si="27"/>
        <v>1.9016428954635289E-2</v>
      </c>
      <c r="X38" s="9">
        <f t="shared" si="27"/>
        <v>1.663315475008309E-2</v>
      </c>
      <c r="Y38" s="9">
        <f t="shared" si="27"/>
        <v>1.48408704052716E-2</v>
      </c>
      <c r="Z38" s="9">
        <f t="shared" si="27"/>
        <v>1.349042196860839E-2</v>
      </c>
      <c r="AA38" s="9">
        <f t="shared" si="27"/>
        <v>1.2477146164412645E-2</v>
      </c>
      <c r="AB38" s="9">
        <f t="shared" si="27"/>
        <v>1.1717834809720329E-2</v>
      </c>
    </row>
    <row r="39" spans="1:28" x14ac:dyDescent="0.45">
      <c r="A39" t="s">
        <v>0</v>
      </c>
      <c r="C39" s="9">
        <f t="shared" ref="C39:R41" si="28">C27-C33</f>
        <v>4.3480908592655743E-3</v>
      </c>
      <c r="D39" s="9">
        <f t="shared" si="28"/>
        <v>8.3638352859883025E-3</v>
      </c>
      <c r="E39" s="9">
        <f t="shared" si="28"/>
        <v>1.2037783417094244E-2</v>
      </c>
      <c r="F39" s="9">
        <f t="shared" si="28"/>
        <v>1.5225538541193934E-2</v>
      </c>
      <c r="G39" s="9">
        <f t="shared" si="28"/>
        <v>1.7655637443422217E-2</v>
      </c>
      <c r="H39" s="9">
        <f t="shared" si="28"/>
        <v>1.9838618437512889E-2</v>
      </c>
      <c r="I39" s="9">
        <f t="shared" si="28"/>
        <v>2.3288462939026172E-2</v>
      </c>
      <c r="J39" s="9">
        <f t="shared" si="28"/>
        <v>2.5273761256887323E-2</v>
      </c>
      <c r="K39" s="9">
        <f t="shared" si="28"/>
        <v>2.7691159733787468E-2</v>
      </c>
      <c r="L39" s="9">
        <f t="shared" si="28"/>
        <v>3.1488477976382739E-2</v>
      </c>
      <c r="M39" s="9">
        <f t="shared" si="28"/>
        <v>3.2012961746705121E-2</v>
      </c>
      <c r="N39" s="9">
        <f t="shared" si="28"/>
        <v>3.4028482697820994E-2</v>
      </c>
      <c r="O39" s="9">
        <f t="shared" si="28"/>
        <v>3.7917953296392554E-2</v>
      </c>
      <c r="P39" s="9">
        <f t="shared" si="28"/>
        <v>3.8454427123727847E-2</v>
      </c>
      <c r="Q39" s="9">
        <f t="shared" si="28"/>
        <v>4.0648717088053288E-2</v>
      </c>
      <c r="R39" s="9">
        <f t="shared" si="28"/>
        <v>4.0397196929503998E-2</v>
      </c>
      <c r="S39" s="9">
        <f t="shared" si="27"/>
        <v>3.7930768853543573E-2</v>
      </c>
      <c r="T39" s="9">
        <f t="shared" si="27"/>
        <v>3.9296128000958219E-2</v>
      </c>
      <c r="U39" s="9">
        <f t="shared" si="27"/>
        <v>4.0668144813710061E-2</v>
      </c>
      <c r="V39" s="9">
        <f t="shared" si="27"/>
        <v>4.2046178410102081E-2</v>
      </c>
      <c r="W39" s="9">
        <f t="shared" si="27"/>
        <v>4.3428698435679869E-2</v>
      </c>
      <c r="X39" s="9">
        <f t="shared" si="27"/>
        <v>4.4815499310149914E-2</v>
      </c>
      <c r="Y39" s="9">
        <f t="shared" si="27"/>
        <v>4.6206165459375392E-2</v>
      </c>
      <c r="Z39" s="9">
        <f t="shared" si="27"/>
        <v>4.7598807278567523E-2</v>
      </c>
      <c r="AA39" s="9">
        <f t="shared" si="27"/>
        <v>4.8995297844991764E-2</v>
      </c>
      <c r="AB39" s="9">
        <f t="shared" si="27"/>
        <v>5.0395483380930306E-2</v>
      </c>
    </row>
    <row r="40" spans="1:28" x14ac:dyDescent="0.45">
      <c r="A40" t="s">
        <v>1</v>
      </c>
      <c r="C40" s="9">
        <f t="shared" si="28"/>
        <v>-1.0203736408004316E-5</v>
      </c>
      <c r="D40" s="9">
        <f t="shared" si="27"/>
        <v>1.0884111161075516E-3</v>
      </c>
      <c r="E40" s="9">
        <f t="shared" si="27"/>
        <v>1.0734040207027729E-3</v>
      </c>
      <c r="F40" s="9">
        <f t="shared" si="27"/>
        <v>-7.4490031007878876E-4</v>
      </c>
      <c r="G40" s="9">
        <f t="shared" si="27"/>
        <v>1.3178278044977121E-3</v>
      </c>
      <c r="H40" s="9">
        <f t="shared" si="27"/>
        <v>3.2118464453053386E-3</v>
      </c>
      <c r="I40" s="9">
        <f t="shared" si="27"/>
        <v>3.2102685882592352E-3</v>
      </c>
      <c r="J40" s="9">
        <f t="shared" si="27"/>
        <v>4.2327669933057976E-3</v>
      </c>
      <c r="K40" s="9">
        <f t="shared" si="27"/>
        <v>5.6375776396623556E-3</v>
      </c>
      <c r="L40" s="9">
        <f t="shared" si="27"/>
        <v>1.3712764616013451E-3</v>
      </c>
      <c r="M40" s="9">
        <f t="shared" si="27"/>
        <v>9.2041378557061737E-4</v>
      </c>
      <c r="N40" s="9">
        <f t="shared" si="27"/>
        <v>1.693025022074468E-3</v>
      </c>
      <c r="O40" s="9">
        <f t="shared" si="27"/>
        <v>-4.397283432936494E-3</v>
      </c>
      <c r="P40" s="9">
        <f t="shared" si="27"/>
        <v>-8.327656798496258E-3</v>
      </c>
      <c r="Q40" s="9">
        <f t="shared" si="27"/>
        <v>-1.1497680539857447E-2</v>
      </c>
      <c r="R40" s="9">
        <f t="shared" si="27"/>
        <v>-1.9429938800258811E-2</v>
      </c>
      <c r="S40" s="9">
        <f t="shared" si="27"/>
        <v>-3.1145844619042212E-2</v>
      </c>
      <c r="T40" s="9">
        <f t="shared" si="27"/>
        <v>-3.0024558202549428E-2</v>
      </c>
      <c r="U40" s="9">
        <f t="shared" si="27"/>
        <v>-2.8563994795707814E-2</v>
      </c>
      <c r="V40" s="9">
        <f t="shared" si="27"/>
        <v>-2.8271320523535731E-2</v>
      </c>
      <c r="W40" s="9">
        <f t="shared" si="27"/>
        <v>-2.7095634381200051E-2</v>
      </c>
      <c r="X40" s="9">
        <f t="shared" si="27"/>
        <v>-2.5916753907988893E-2</v>
      </c>
      <c r="Y40" s="9">
        <f t="shared" si="27"/>
        <v>-2.8566860573285113E-2</v>
      </c>
      <c r="Z40" s="9">
        <f t="shared" si="27"/>
        <v>-2.6087270048228944E-2</v>
      </c>
      <c r="AA40" s="9">
        <f t="shared" si="27"/>
        <v>-2.3603703989491576E-2</v>
      </c>
      <c r="AB40" s="9">
        <f t="shared" si="27"/>
        <v>-2.4613096859529143E-2</v>
      </c>
    </row>
    <row r="41" spans="1:28" x14ac:dyDescent="0.45">
      <c r="A41" t="s">
        <v>3</v>
      </c>
      <c r="C41" s="9">
        <f t="shared" si="28"/>
        <v>6.5459404962480289E-3</v>
      </c>
      <c r="D41" s="9">
        <f t="shared" si="27"/>
        <v>-1.1488105570833379E-3</v>
      </c>
      <c r="E41" s="9">
        <f t="shared" si="27"/>
        <v>2.3579216513605339E-2</v>
      </c>
      <c r="F41" s="9">
        <f t="shared" si="27"/>
        <v>2.3983951013414481E-2</v>
      </c>
      <c r="G41" s="9">
        <f t="shared" si="27"/>
        <v>2.0838698177904652E-2</v>
      </c>
      <c r="H41" s="9">
        <f t="shared" si="27"/>
        <v>1.8673144798441746E-2</v>
      </c>
      <c r="I41" s="9">
        <f t="shared" si="27"/>
        <v>-2.7169332527845799E-2</v>
      </c>
      <c r="J41" s="9">
        <f t="shared" si="27"/>
        <v>-3.5189083530267035E-2</v>
      </c>
      <c r="K41" s="9">
        <f t="shared" si="27"/>
        <v>-4.3869965585274062E-2</v>
      </c>
      <c r="L41" s="9">
        <f t="shared" si="27"/>
        <v>-5.0266382155730004E-2</v>
      </c>
      <c r="M41" s="9">
        <f t="shared" si="27"/>
        <v>-4.8102626965580292E-2</v>
      </c>
      <c r="N41" s="9">
        <f t="shared" si="27"/>
        <v>-5.2498937645696353E-2</v>
      </c>
      <c r="O41" s="9">
        <f t="shared" si="27"/>
        <v>-5.5643481728694884E-2</v>
      </c>
      <c r="P41" s="9">
        <f t="shared" si="27"/>
        <v>-4.8812517809093306E-2</v>
      </c>
      <c r="Q41" s="9">
        <f t="shared" si="27"/>
        <v>-5.2154186835020461E-2</v>
      </c>
      <c r="R41" s="9">
        <f t="shared" si="27"/>
        <v>-5.3306301489592166E-2</v>
      </c>
      <c r="S41" s="9">
        <f t="shared" si="27"/>
        <v>-4.2385598460603129E-2</v>
      </c>
      <c r="T41" s="9">
        <f t="shared" si="27"/>
        <v>-3.977881330479642E-2</v>
      </c>
      <c r="U41" s="9">
        <f t="shared" si="27"/>
        <v>-3.8497444709338455E-2</v>
      </c>
      <c r="V41" s="9">
        <f t="shared" si="27"/>
        <v>-3.5959257605570644E-2</v>
      </c>
      <c r="W41" s="9">
        <f t="shared" si="27"/>
        <v>-3.5349493009115163E-2</v>
      </c>
      <c r="X41" s="9">
        <f t="shared" si="27"/>
        <v>-3.5531900152244084E-2</v>
      </c>
      <c r="Y41" s="9">
        <f t="shared" si="27"/>
        <v>-3.2480175291361865E-2</v>
      </c>
      <c r="Z41" s="9">
        <f t="shared" si="27"/>
        <v>-3.5001959198947108E-2</v>
      </c>
      <c r="AA41" s="9">
        <f t="shared" si="27"/>
        <v>-3.7868740019912882E-2</v>
      </c>
      <c r="AB41" s="9">
        <f t="shared" si="27"/>
        <v>-3.7500221331121332E-2</v>
      </c>
    </row>
    <row r="43" spans="1:28" x14ac:dyDescent="0.45">
      <c r="A43" t="s">
        <v>27</v>
      </c>
    </row>
    <row r="44" spans="1:28" x14ac:dyDescent="0.45">
      <c r="A44" t="s">
        <v>4</v>
      </c>
      <c r="D44" s="1">
        <f>D38*D$20</f>
        <v>-305.25205173879328</v>
      </c>
      <c r="E44" s="1">
        <f t="shared" ref="E44:AB47" si="29">E38*E$20</f>
        <v>-1290.6685304271091</v>
      </c>
      <c r="F44" s="1">
        <f t="shared" si="29"/>
        <v>-1295.5488199311433</v>
      </c>
      <c r="G44" s="1">
        <f t="shared" si="29"/>
        <v>-1280.3391832914449</v>
      </c>
      <c r="H44" s="1">
        <f t="shared" si="29"/>
        <v>-1280.0095879727057</v>
      </c>
      <c r="I44" s="1">
        <f t="shared" si="29"/>
        <v>19.469997496918342</v>
      </c>
      <c r="J44" s="1">
        <f t="shared" si="29"/>
        <v>173.29075047931366</v>
      </c>
      <c r="K44" s="1">
        <f t="shared" si="29"/>
        <v>336.23240247813078</v>
      </c>
      <c r="L44" s="1">
        <f t="shared" si="29"/>
        <v>576.10037838286576</v>
      </c>
      <c r="M44" s="1">
        <f t="shared" si="29"/>
        <v>527.38343837468108</v>
      </c>
      <c r="N44" s="1">
        <f t="shared" si="29"/>
        <v>607.7206910222427</v>
      </c>
      <c r="O44" s="1">
        <f t="shared" si="29"/>
        <v>826.99709829967014</v>
      </c>
      <c r="P44" s="1">
        <f t="shared" si="29"/>
        <v>730.06826009887982</v>
      </c>
      <c r="Q44" s="1">
        <f t="shared" si="29"/>
        <v>924.14561633273377</v>
      </c>
      <c r="R44" s="1">
        <f t="shared" si="29"/>
        <v>1311.7374737909886</v>
      </c>
      <c r="S44" s="1">
        <f t="shared" si="29"/>
        <v>1466.9351584684923</v>
      </c>
      <c r="T44" s="1">
        <f t="shared" si="29"/>
        <v>1256.6433972607281</v>
      </c>
      <c r="U44" s="1">
        <f t="shared" si="29"/>
        <v>1086.7975510161525</v>
      </c>
      <c r="V44" s="1">
        <f t="shared" si="29"/>
        <v>913.14465633065072</v>
      </c>
      <c r="W44" s="1">
        <f t="shared" si="29"/>
        <v>782.44082819164294</v>
      </c>
      <c r="X44" s="1">
        <f t="shared" si="29"/>
        <v>684.1038890532493</v>
      </c>
      <c r="Y44" s="1">
        <f t="shared" si="29"/>
        <v>610.13618388425641</v>
      </c>
      <c r="Z44" s="1">
        <f t="shared" si="29"/>
        <v>554.38491420581329</v>
      </c>
      <c r="AA44" s="1">
        <f t="shared" si="29"/>
        <v>512.52474273252369</v>
      </c>
      <c r="AB44" s="1">
        <f t="shared" si="29"/>
        <v>481.12313390038395</v>
      </c>
    </row>
    <row r="45" spans="1:28" x14ac:dyDescent="0.45">
      <c r="A45" t="s">
        <v>0</v>
      </c>
      <c r="D45" s="1">
        <f t="shared" ref="D45:S47" si="30">D39*D$20</f>
        <v>307.47246430364589</v>
      </c>
      <c r="E45" s="1">
        <f t="shared" si="30"/>
        <v>423.45645071446546</v>
      </c>
      <c r="F45" s="1">
        <f t="shared" si="30"/>
        <v>512.82046363371285</v>
      </c>
      <c r="G45" s="1">
        <f t="shared" si="30"/>
        <v>567.79643404502849</v>
      </c>
      <c r="H45" s="1">
        <f t="shared" si="30"/>
        <v>608.61517031097185</v>
      </c>
      <c r="I45" s="1">
        <f t="shared" si="30"/>
        <v>676.14917775389688</v>
      </c>
      <c r="J45" s="1">
        <f t="shared" si="30"/>
        <v>770.72880768949767</v>
      </c>
      <c r="K45" s="1">
        <f t="shared" si="30"/>
        <v>883.26189108145263</v>
      </c>
      <c r="L45" s="1">
        <f t="shared" si="30"/>
        <v>1042.1618920705926</v>
      </c>
      <c r="M45" s="1">
        <f t="shared" si="30"/>
        <v>1112.9821344688801</v>
      </c>
      <c r="N45" s="1">
        <f t="shared" si="30"/>
        <v>1232.5971922407552</v>
      </c>
      <c r="O45" s="1">
        <f t="shared" si="30"/>
        <v>1417.4526068655739</v>
      </c>
      <c r="P45" s="1">
        <f t="shared" si="30"/>
        <v>1502.4476129502546</v>
      </c>
      <c r="Q45" s="1">
        <f t="shared" si="30"/>
        <v>1633.0517010963479</v>
      </c>
      <c r="R45" s="1">
        <f t="shared" si="30"/>
        <v>1638.5925971304387</v>
      </c>
      <c r="S45" s="1">
        <f t="shared" si="30"/>
        <v>1562.9473213237286</v>
      </c>
      <c r="T45" s="1">
        <f t="shared" si="29"/>
        <v>1618.6719649048985</v>
      </c>
      <c r="U45" s="1">
        <f t="shared" si="29"/>
        <v>1674.5935172094612</v>
      </c>
      <c r="V45" s="1">
        <f t="shared" si="29"/>
        <v>1730.6865915068852</v>
      </c>
      <c r="W45" s="1">
        <f t="shared" si="29"/>
        <v>1786.8963122550767</v>
      </c>
      <c r="X45" s="1">
        <f t="shared" si="29"/>
        <v>1843.2136193396275</v>
      </c>
      <c r="Y45" s="1">
        <f t="shared" si="29"/>
        <v>1899.6226431095167</v>
      </c>
      <c r="Z45" s="1">
        <f t="shared" si="29"/>
        <v>1956.0589543330473</v>
      </c>
      <c r="AA45" s="1">
        <f t="shared" si="29"/>
        <v>2012.5838146170247</v>
      </c>
      <c r="AB45" s="1">
        <f t="shared" si="29"/>
        <v>2069.1905366804363</v>
      </c>
    </row>
    <row r="46" spans="1:28" x14ac:dyDescent="0.45">
      <c r="A46" t="s">
        <v>1</v>
      </c>
      <c r="D46" s="1">
        <f t="shared" si="30"/>
        <v>40.012319301135818</v>
      </c>
      <c r="E46" s="1">
        <f t="shared" si="29"/>
        <v>37.759431370393642</v>
      </c>
      <c r="F46" s="1">
        <f t="shared" si="29"/>
        <v>-25.089432557145251</v>
      </c>
      <c r="G46" s="1">
        <f t="shared" si="29"/>
        <v>42.380680418761138</v>
      </c>
      <c r="H46" s="1">
        <f t="shared" si="29"/>
        <v>98.534002127179548</v>
      </c>
      <c r="I46" s="1">
        <f t="shared" si="29"/>
        <v>93.205827795666949</v>
      </c>
      <c r="J46" s="1">
        <f t="shared" si="29"/>
        <v>129.07914357579159</v>
      </c>
      <c r="K46" s="1">
        <f t="shared" si="29"/>
        <v>179.82119690895362</v>
      </c>
      <c r="L46" s="1">
        <f t="shared" si="29"/>
        <v>45.384602991804975</v>
      </c>
      <c r="M46" s="1">
        <f t="shared" si="29"/>
        <v>31.999666502722224</v>
      </c>
      <c r="N46" s="1">
        <f t="shared" si="29"/>
        <v>61.325622630125707</v>
      </c>
      <c r="O46" s="1">
        <f t="shared" si="29"/>
        <v>-164.37967567557567</v>
      </c>
      <c r="P46" s="1">
        <f t="shared" si="29"/>
        <v>-325.36872901818276</v>
      </c>
      <c r="Q46" s="1">
        <f t="shared" si="29"/>
        <v>-461.91634347532607</v>
      </c>
      <c r="R46" s="1">
        <f t="shared" si="29"/>
        <v>-788.11789680261052</v>
      </c>
      <c r="S46" s="1">
        <f t="shared" si="29"/>
        <v>-1283.3727311369637</v>
      </c>
      <c r="T46" s="1">
        <f t="shared" si="29"/>
        <v>-1236.7607979070376</v>
      </c>
      <c r="U46" s="1">
        <f t="shared" si="29"/>
        <v>-1176.1805395748368</v>
      </c>
      <c r="V46" s="1">
        <f t="shared" si="29"/>
        <v>-1163.6918551085487</v>
      </c>
      <c r="W46" s="1">
        <f t="shared" si="29"/>
        <v>-1114.8639240406073</v>
      </c>
      <c r="X46" s="1">
        <f t="shared" si="29"/>
        <v>-1065.9284066363075</v>
      </c>
      <c r="Y46" s="1">
        <f t="shared" si="29"/>
        <v>-1174.437537676135</v>
      </c>
      <c r="Z46" s="1">
        <f t="shared" si="29"/>
        <v>-1072.0486728439348</v>
      </c>
      <c r="AA46" s="1">
        <f t="shared" si="29"/>
        <v>-969.57125895128888</v>
      </c>
      <c r="AB46" s="1">
        <f t="shared" si="29"/>
        <v>-1010.5903085634122</v>
      </c>
    </row>
    <row r="47" spans="1:28" x14ac:dyDescent="0.45">
      <c r="A47" t="s">
        <v>3</v>
      </c>
      <c r="D47" s="1">
        <f t="shared" si="30"/>
        <v>-42.232731865991006</v>
      </c>
      <c r="E47" s="1">
        <f t="shared" si="29"/>
        <v>829.45264834224895</v>
      </c>
      <c r="F47" s="1">
        <f t="shared" si="29"/>
        <v>807.81778885457993</v>
      </c>
      <c r="G47" s="1">
        <f t="shared" si="29"/>
        <v>670.16206882765789</v>
      </c>
      <c r="H47" s="1">
        <f t="shared" si="29"/>
        <v>572.8604155345522</v>
      </c>
      <c r="I47" s="1">
        <f t="shared" si="29"/>
        <v>-788.82500304647931</v>
      </c>
      <c r="J47" s="1">
        <f t="shared" si="29"/>
        <v>-1073.0987017446039</v>
      </c>
      <c r="K47" s="1">
        <f t="shared" si="29"/>
        <v>-1399.3154904685371</v>
      </c>
      <c r="L47" s="1">
        <f t="shared" si="29"/>
        <v>-1663.6468734452594</v>
      </c>
      <c r="M47" s="1">
        <f t="shared" si="29"/>
        <v>-1672.3652393462814</v>
      </c>
      <c r="N47" s="1">
        <f t="shared" si="29"/>
        <v>-1901.6435058931238</v>
      </c>
      <c r="O47" s="1">
        <f t="shared" si="29"/>
        <v>-2080.0700294896778</v>
      </c>
      <c r="P47" s="1">
        <f t="shared" si="29"/>
        <v>-1907.1471440309545</v>
      </c>
      <c r="Q47" s="1">
        <f t="shared" si="29"/>
        <v>-2095.2809739537547</v>
      </c>
      <c r="R47" s="1">
        <f t="shared" si="29"/>
        <v>-2162.2121741188212</v>
      </c>
      <c r="S47" s="1">
        <f t="shared" si="29"/>
        <v>-1746.5097486552513</v>
      </c>
      <c r="T47" s="1">
        <f t="shared" si="29"/>
        <v>-1638.5545642585919</v>
      </c>
      <c r="U47" s="1">
        <f t="shared" si="29"/>
        <v>-1585.210528650781</v>
      </c>
      <c r="V47" s="1">
        <f t="shared" si="29"/>
        <v>-1480.139392728986</v>
      </c>
      <c r="W47" s="1">
        <f t="shared" si="29"/>
        <v>-1454.4732164061147</v>
      </c>
      <c r="X47" s="1">
        <f t="shared" si="29"/>
        <v>-1461.3891017565679</v>
      </c>
      <c r="Y47" s="1">
        <f t="shared" si="29"/>
        <v>-1335.3212893176376</v>
      </c>
      <c r="Z47" s="1">
        <f t="shared" si="29"/>
        <v>-1438.3951956949315</v>
      </c>
      <c r="AA47" s="1">
        <f t="shared" si="29"/>
        <v>-1555.5372983982613</v>
      </c>
      <c r="AB47" s="1">
        <f t="shared" si="29"/>
        <v>-1539.7233620174015</v>
      </c>
    </row>
    <row r="49" spans="1:28" x14ac:dyDescent="0.45">
      <c r="A49" t="s">
        <v>13</v>
      </c>
      <c r="D49">
        <v>-110</v>
      </c>
      <c r="E49">
        <v>-110</v>
      </c>
      <c r="F49">
        <v>-110</v>
      </c>
      <c r="G49">
        <v>-110</v>
      </c>
      <c r="H49">
        <v>-110</v>
      </c>
      <c r="I49">
        <v>-110</v>
      </c>
      <c r="J49">
        <v>-110</v>
      </c>
      <c r="K49">
        <v>-110</v>
      </c>
      <c r="L49">
        <v>-110</v>
      </c>
      <c r="M49">
        <v>-110</v>
      </c>
      <c r="N49">
        <v>-110</v>
      </c>
      <c r="O49">
        <v>-110</v>
      </c>
      <c r="P49">
        <v>-110</v>
      </c>
      <c r="Q49">
        <v>-110</v>
      </c>
      <c r="R49">
        <v>-110</v>
      </c>
      <c r="S49">
        <v>-110</v>
      </c>
      <c r="T49">
        <v>-110</v>
      </c>
      <c r="U49">
        <v>-110</v>
      </c>
      <c r="V49">
        <v>-110</v>
      </c>
      <c r="W49">
        <v>-110</v>
      </c>
      <c r="X49">
        <v>-110</v>
      </c>
      <c r="Y49">
        <v>-110</v>
      </c>
      <c r="Z49">
        <v>-110</v>
      </c>
      <c r="AA49">
        <v>-110</v>
      </c>
      <c r="AB49">
        <v>-110</v>
      </c>
    </row>
    <row r="51" spans="1:28" x14ac:dyDescent="0.45">
      <c r="A51" t="s">
        <v>14</v>
      </c>
      <c r="C51" t="s">
        <v>18</v>
      </c>
    </row>
    <row r="52" spans="1:28" x14ac:dyDescent="0.45">
      <c r="A52" t="s">
        <v>4</v>
      </c>
      <c r="E52">
        <v>-1000</v>
      </c>
      <c r="I52" s="1">
        <f>-H44</f>
        <v>1280.0095879727057</v>
      </c>
      <c r="J52" s="1">
        <f t="shared" ref="J52:AB52" si="31">-0.25*I44</f>
        <v>-4.8674993742295856</v>
      </c>
      <c r="K52" s="1">
        <f t="shared" si="31"/>
        <v>-43.322687619828415</v>
      </c>
      <c r="L52" s="1">
        <f t="shared" si="31"/>
        <v>-84.058100619532695</v>
      </c>
      <c r="M52" s="1">
        <f t="shared" si="31"/>
        <v>-144.02509459571644</v>
      </c>
      <c r="N52" s="1">
        <f t="shared" si="31"/>
        <v>-131.84585959367027</v>
      </c>
      <c r="O52" s="1">
        <f t="shared" si="31"/>
        <v>-151.93017275556068</v>
      </c>
      <c r="P52" s="1">
        <f t="shared" si="31"/>
        <v>-206.74927457491754</v>
      </c>
      <c r="Q52" s="1">
        <f t="shared" si="31"/>
        <v>-182.51706502471995</v>
      </c>
      <c r="R52" s="1">
        <f t="shared" si="31"/>
        <v>-231.03640408318344</v>
      </c>
      <c r="S52" s="1">
        <f t="shared" si="31"/>
        <v>-327.93436844774715</v>
      </c>
      <c r="T52" s="1">
        <f t="shared" si="31"/>
        <v>-366.73378961712308</v>
      </c>
      <c r="U52" s="1">
        <f t="shared" si="31"/>
        <v>-314.16084931518202</v>
      </c>
      <c r="V52" s="1">
        <f t="shared" si="31"/>
        <v>-271.69938775403813</v>
      </c>
      <c r="W52" s="1">
        <f t="shared" si="31"/>
        <v>-228.28616408266268</v>
      </c>
      <c r="X52" s="1">
        <f t="shared" si="31"/>
        <v>-195.61020704791073</v>
      </c>
      <c r="Y52" s="1">
        <f t="shared" si="31"/>
        <v>-171.02597226331233</v>
      </c>
      <c r="Z52" s="1">
        <f t="shared" si="31"/>
        <v>-152.5340459710641</v>
      </c>
      <c r="AA52" s="1">
        <f t="shared" si="31"/>
        <v>-138.59622855145332</v>
      </c>
      <c r="AB52" s="1">
        <f t="shared" si="31"/>
        <v>-128.13118568313092</v>
      </c>
    </row>
    <row r="53" spans="1:28" x14ac:dyDescent="0.45">
      <c r="A53" t="s">
        <v>0</v>
      </c>
      <c r="C53">
        <v>1</v>
      </c>
      <c r="D53">
        <f>$C53*D60</f>
        <v>122</v>
      </c>
      <c r="E53">
        <f t="shared" ref="E53:AB53" si="32">$C53*E60</f>
        <v>122</v>
      </c>
      <c r="F53">
        <f t="shared" si="32"/>
        <v>122</v>
      </c>
      <c r="G53">
        <f t="shared" si="32"/>
        <v>83</v>
      </c>
      <c r="H53">
        <f t="shared" si="32"/>
        <v>83</v>
      </c>
      <c r="I53">
        <f t="shared" si="32"/>
        <v>83</v>
      </c>
      <c r="J53">
        <f t="shared" si="32"/>
        <v>83</v>
      </c>
      <c r="K53">
        <f t="shared" si="32"/>
        <v>83</v>
      </c>
      <c r="L53">
        <f t="shared" si="32"/>
        <v>83</v>
      </c>
      <c r="M53">
        <f t="shared" si="32"/>
        <v>83</v>
      </c>
      <c r="N53">
        <f t="shared" si="32"/>
        <v>83</v>
      </c>
      <c r="O53">
        <f t="shared" si="32"/>
        <v>83</v>
      </c>
      <c r="P53">
        <f t="shared" si="32"/>
        <v>83</v>
      </c>
      <c r="Q53">
        <f t="shared" si="32"/>
        <v>83</v>
      </c>
      <c r="R53">
        <f t="shared" si="32"/>
        <v>83</v>
      </c>
      <c r="S53">
        <f t="shared" si="32"/>
        <v>53</v>
      </c>
      <c r="T53">
        <f t="shared" si="32"/>
        <v>53</v>
      </c>
      <c r="U53">
        <f t="shared" si="32"/>
        <v>53</v>
      </c>
      <c r="V53">
        <f t="shared" si="32"/>
        <v>53</v>
      </c>
      <c r="W53">
        <f t="shared" si="32"/>
        <v>53</v>
      </c>
      <c r="X53">
        <f t="shared" si="32"/>
        <v>53</v>
      </c>
      <c r="Y53">
        <f t="shared" si="32"/>
        <v>53</v>
      </c>
      <c r="Z53">
        <f t="shared" si="32"/>
        <v>53</v>
      </c>
      <c r="AA53">
        <f t="shared" si="32"/>
        <v>53</v>
      </c>
      <c r="AB53">
        <f t="shared" si="32"/>
        <v>53</v>
      </c>
    </row>
    <row r="54" spans="1:28" x14ac:dyDescent="0.45">
      <c r="A54" t="s">
        <v>1</v>
      </c>
      <c r="C54">
        <v>1</v>
      </c>
      <c r="D54" s="1">
        <f>$C54*D62</f>
        <v>78.310654851565772</v>
      </c>
      <c r="E54" s="1">
        <f t="shared" ref="E54:AB54" si="33">$C54*E62</f>
        <v>78.310654851565772</v>
      </c>
      <c r="F54" s="1">
        <f t="shared" si="33"/>
        <v>-37.374145102423938</v>
      </c>
      <c r="G54" s="1">
        <f t="shared" si="33"/>
        <v>119.24716460070755</v>
      </c>
      <c r="H54" s="1">
        <f t="shared" si="33"/>
        <v>73.302998234886132</v>
      </c>
      <c r="I54" s="1">
        <f t="shared" si="33"/>
        <v>73.302998234886132</v>
      </c>
      <c r="J54" s="1">
        <f t="shared" si="33"/>
        <v>-42.651924800474362</v>
      </c>
      <c r="K54" s="1">
        <f t="shared" si="33"/>
        <v>44.473755901275211</v>
      </c>
      <c r="L54" s="1">
        <f t="shared" si="33"/>
        <v>44.473755901275211</v>
      </c>
      <c r="M54" s="1">
        <f t="shared" si="33"/>
        <v>-198.80305107331785</v>
      </c>
      <c r="N54" s="1">
        <f t="shared" si="33"/>
        <v>32.573709852470756</v>
      </c>
      <c r="O54" s="1">
        <f t="shared" si="33"/>
        <v>32.573709852470756</v>
      </c>
      <c r="P54" s="1">
        <f t="shared" si="33"/>
        <v>-317.05393467901081</v>
      </c>
      <c r="Q54" s="1">
        <f t="shared" si="33"/>
        <v>80.370805910142366</v>
      </c>
      <c r="R54" s="1">
        <f t="shared" si="33"/>
        <v>80.370805910142366</v>
      </c>
      <c r="S54" s="1">
        <f t="shared" si="33"/>
        <v>-300.9358426408304</v>
      </c>
      <c r="T54" s="1">
        <f t="shared" si="33"/>
        <v>112.58089292826639</v>
      </c>
      <c r="U54" s="1">
        <f t="shared" si="33"/>
        <v>112.58089292826639</v>
      </c>
      <c r="V54" s="1">
        <f t="shared" si="33"/>
        <v>9.3956101688627029</v>
      </c>
      <c r="W54" s="1">
        <f t="shared" si="33"/>
        <v>45.618210319749778</v>
      </c>
      <c r="X54" s="1">
        <f t="shared" si="33"/>
        <v>45.618210319749778</v>
      </c>
      <c r="Y54" s="1">
        <f t="shared" si="33"/>
        <v>-111.9181548097169</v>
      </c>
      <c r="Z54" s="1">
        <f t="shared" si="33"/>
        <v>98.952553608669334</v>
      </c>
      <c r="AA54" s="1">
        <f t="shared" si="33"/>
        <v>98.952553608669334</v>
      </c>
      <c r="AB54" s="1">
        <f t="shared" si="33"/>
        <v>-44.625771675534693</v>
      </c>
    </row>
    <row r="55" spans="1:28" x14ac:dyDescent="0.45">
      <c r="A55" t="s">
        <v>3</v>
      </c>
      <c r="D55" s="1">
        <f>-SUM(D52:D54)</f>
        <v>-200.31065485156577</v>
      </c>
      <c r="E55" s="1">
        <f t="shared" ref="E55:AB55" si="34">-SUM(E52:E54)</f>
        <v>799.6893451484342</v>
      </c>
      <c r="F55" s="1">
        <f t="shared" si="34"/>
        <v>-84.625854897576062</v>
      </c>
      <c r="G55" s="1">
        <f t="shared" si="34"/>
        <v>-202.24716460070755</v>
      </c>
      <c r="H55" s="1">
        <f t="shared" si="34"/>
        <v>-156.30299823488613</v>
      </c>
      <c r="I55" s="1">
        <f t="shared" si="34"/>
        <v>-1436.3125862075919</v>
      </c>
      <c r="J55" s="1">
        <f t="shared" si="34"/>
        <v>-35.480575825296057</v>
      </c>
      <c r="K55" s="1">
        <f t="shared" si="34"/>
        <v>-84.151068281446797</v>
      </c>
      <c r="L55" s="1">
        <f t="shared" si="34"/>
        <v>-43.415655281742517</v>
      </c>
      <c r="M55" s="1">
        <f t="shared" si="34"/>
        <v>259.82814566903426</v>
      </c>
      <c r="N55" s="1">
        <f t="shared" si="34"/>
        <v>16.272149741199513</v>
      </c>
      <c r="O55" s="1">
        <f t="shared" si="34"/>
        <v>36.35646290308992</v>
      </c>
      <c r="P55" s="1">
        <f t="shared" si="34"/>
        <v>440.80320925392834</v>
      </c>
      <c r="Q55" s="1">
        <f t="shared" si="34"/>
        <v>19.146259114577589</v>
      </c>
      <c r="R55" s="1">
        <f t="shared" si="34"/>
        <v>67.665598173041076</v>
      </c>
      <c r="S55" s="1">
        <f t="shared" si="34"/>
        <v>575.87021108857755</v>
      </c>
      <c r="T55" s="1">
        <f t="shared" si="34"/>
        <v>201.15289668885669</v>
      </c>
      <c r="U55" s="1">
        <f t="shared" si="34"/>
        <v>148.57995638691563</v>
      </c>
      <c r="V55" s="1">
        <f t="shared" si="34"/>
        <v>209.30377758517542</v>
      </c>
      <c r="W55" s="1">
        <f t="shared" si="34"/>
        <v>129.6679537629129</v>
      </c>
      <c r="X55" s="1">
        <f t="shared" si="34"/>
        <v>96.991996728160956</v>
      </c>
      <c r="Y55" s="1">
        <f t="shared" si="34"/>
        <v>229.94412707302922</v>
      </c>
      <c r="Z55" s="1">
        <f t="shared" si="34"/>
        <v>0.5814923623947692</v>
      </c>
      <c r="AA55" s="1">
        <f t="shared" si="34"/>
        <v>-13.356325057216011</v>
      </c>
      <c r="AB55" s="1">
        <f t="shared" si="34"/>
        <v>119.75695735866562</v>
      </c>
    </row>
    <row r="59" spans="1:28" x14ac:dyDescent="0.45">
      <c r="A59" t="s">
        <v>17</v>
      </c>
    </row>
    <row r="60" spans="1:28" x14ac:dyDescent="0.45">
      <c r="A60" t="s">
        <v>0</v>
      </c>
      <c r="D60">
        <v>122</v>
      </c>
      <c r="E60">
        <v>122</v>
      </c>
      <c r="F60">
        <v>122</v>
      </c>
      <c r="G60">
        <v>83</v>
      </c>
      <c r="H60">
        <v>83</v>
      </c>
      <c r="I60">
        <v>83</v>
      </c>
      <c r="J60">
        <v>83</v>
      </c>
      <c r="K60">
        <v>83</v>
      </c>
      <c r="L60">
        <v>83</v>
      </c>
      <c r="M60">
        <v>83</v>
      </c>
      <c r="N60">
        <v>83</v>
      </c>
      <c r="O60">
        <v>83</v>
      </c>
      <c r="P60">
        <v>83</v>
      </c>
      <c r="Q60">
        <v>83</v>
      </c>
      <c r="R60">
        <v>83</v>
      </c>
      <c r="S60">
        <v>53</v>
      </c>
      <c r="T60">
        <v>53</v>
      </c>
      <c r="U60">
        <v>53</v>
      </c>
      <c r="V60">
        <v>53</v>
      </c>
      <c r="W60">
        <v>53</v>
      </c>
      <c r="X60">
        <v>53</v>
      </c>
      <c r="Y60">
        <v>53</v>
      </c>
      <c r="Z60">
        <v>53</v>
      </c>
      <c r="AA60">
        <v>53</v>
      </c>
      <c r="AB60">
        <v>53</v>
      </c>
    </row>
    <row r="61" spans="1:28" ht="14.65" hidden="1" thickBot="1" x14ac:dyDescent="0.5">
      <c r="A61" t="s">
        <v>20</v>
      </c>
      <c r="D61" s="11">
        <v>-78.310654851565772</v>
      </c>
      <c r="E61" s="11">
        <v>-78.310654851565772</v>
      </c>
      <c r="F61" s="11">
        <v>37.374145102423938</v>
      </c>
      <c r="G61" s="12">
        <v>-119.24716460070755</v>
      </c>
      <c r="H61" s="13">
        <v>-73.302998234886132</v>
      </c>
      <c r="I61" s="13">
        <v>-73.302998234886132</v>
      </c>
      <c r="J61" s="13">
        <v>42.651924800474362</v>
      </c>
      <c r="K61" s="13">
        <v>-44.473755901275211</v>
      </c>
      <c r="L61" s="13">
        <v>-44.473755901275211</v>
      </c>
      <c r="M61" s="13">
        <v>198.80305107331785</v>
      </c>
      <c r="N61" s="13">
        <v>-32.573709852470756</v>
      </c>
      <c r="O61" s="13">
        <v>-32.573709852470756</v>
      </c>
      <c r="P61" s="13">
        <v>317.05393467901081</v>
      </c>
      <c r="Q61" s="13">
        <v>-80.370805910142366</v>
      </c>
      <c r="R61" s="13">
        <v>-80.370805910142366</v>
      </c>
      <c r="S61" s="13">
        <v>300.9358426408304</v>
      </c>
      <c r="T61" s="14">
        <v>-112.58089292826639</v>
      </c>
      <c r="U61" s="14">
        <v>-112.58089292826639</v>
      </c>
      <c r="V61" s="14">
        <v>-9.3956101688627029</v>
      </c>
      <c r="W61" s="14">
        <v>-45.618210319749778</v>
      </c>
      <c r="X61" s="14">
        <v>-45.618210319749778</v>
      </c>
      <c r="Y61" s="14">
        <v>111.9181548097169</v>
      </c>
      <c r="Z61" s="14">
        <v>-98.952553608669334</v>
      </c>
      <c r="AA61" s="14">
        <v>-98.952553608669334</v>
      </c>
      <c r="AB61" s="14">
        <v>44.625771675534693</v>
      </c>
    </row>
    <row r="62" spans="1:28" x14ac:dyDescent="0.45">
      <c r="A62" t="s">
        <v>19</v>
      </c>
      <c r="D62" s="1">
        <f>D61*-1</f>
        <v>78.310654851565772</v>
      </c>
      <c r="E62" s="1">
        <f t="shared" ref="E62:AB62" si="35">E61*-1</f>
        <v>78.310654851565772</v>
      </c>
      <c r="F62" s="1">
        <f t="shared" si="35"/>
        <v>-37.374145102423938</v>
      </c>
      <c r="G62" s="1">
        <f t="shared" si="35"/>
        <v>119.24716460070755</v>
      </c>
      <c r="H62" s="1">
        <f t="shared" si="35"/>
        <v>73.302998234886132</v>
      </c>
      <c r="I62" s="1">
        <f t="shared" si="35"/>
        <v>73.302998234886132</v>
      </c>
      <c r="J62" s="1">
        <f t="shared" si="35"/>
        <v>-42.651924800474362</v>
      </c>
      <c r="K62" s="1">
        <f t="shared" si="35"/>
        <v>44.473755901275211</v>
      </c>
      <c r="L62" s="1">
        <f t="shared" si="35"/>
        <v>44.473755901275211</v>
      </c>
      <c r="M62" s="1">
        <f t="shared" si="35"/>
        <v>-198.80305107331785</v>
      </c>
      <c r="N62" s="1">
        <f t="shared" si="35"/>
        <v>32.573709852470756</v>
      </c>
      <c r="O62" s="1">
        <f t="shared" si="35"/>
        <v>32.573709852470756</v>
      </c>
      <c r="P62" s="1">
        <f t="shared" si="35"/>
        <v>-317.05393467901081</v>
      </c>
      <c r="Q62" s="1">
        <f t="shared" si="35"/>
        <v>80.370805910142366</v>
      </c>
      <c r="R62" s="1">
        <f t="shared" si="35"/>
        <v>80.370805910142366</v>
      </c>
      <c r="S62" s="1">
        <f t="shared" si="35"/>
        <v>-300.9358426408304</v>
      </c>
      <c r="T62" s="1">
        <f t="shared" si="35"/>
        <v>112.58089292826639</v>
      </c>
      <c r="U62" s="1">
        <f t="shared" si="35"/>
        <v>112.58089292826639</v>
      </c>
      <c r="V62" s="1">
        <f t="shared" si="35"/>
        <v>9.3956101688627029</v>
      </c>
      <c r="W62" s="1">
        <f t="shared" si="35"/>
        <v>45.618210319749778</v>
      </c>
      <c r="X62" s="1">
        <f t="shared" si="35"/>
        <v>45.618210319749778</v>
      </c>
      <c r="Y62" s="1">
        <f t="shared" si="35"/>
        <v>-111.9181548097169</v>
      </c>
      <c r="Z62" s="1">
        <f t="shared" si="35"/>
        <v>98.952553608669334</v>
      </c>
      <c r="AA62" s="1">
        <f t="shared" si="35"/>
        <v>98.952553608669334</v>
      </c>
      <c r="AB62" s="1">
        <f t="shared" si="35"/>
        <v>-44.625771675534693</v>
      </c>
    </row>
    <row r="65" spans="1:28" x14ac:dyDescent="0.45">
      <c r="A65" t="s">
        <v>21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45">
      <c r="A66" t="s">
        <v>22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</row>
    <row r="67" spans="1:28" ht="14.65" thickBot="1" x14ac:dyDescent="0.5"/>
    <row r="68" spans="1:28" ht="14.65" thickBot="1" x14ac:dyDescent="0.5">
      <c r="A68" t="s">
        <v>23</v>
      </c>
      <c r="D68" s="16">
        <v>6698</v>
      </c>
      <c r="E68" s="16">
        <v>6740</v>
      </c>
      <c r="F68" s="16">
        <v>6728.1663169229223</v>
      </c>
      <c r="G68" s="17">
        <v>6859.5834883838652</v>
      </c>
      <c r="H68" s="17">
        <v>6992.1357685664734</v>
      </c>
      <c r="I68" s="17">
        <v>7011.7650691064537</v>
      </c>
      <c r="J68" s="17">
        <v>7116.8025671407895</v>
      </c>
      <c r="K68" s="17">
        <v>7222.7473208921319</v>
      </c>
      <c r="L68" s="17">
        <v>7070.1255793360697</v>
      </c>
      <c r="M68" s="17">
        <v>7163.7671170771082</v>
      </c>
      <c r="N68" s="17">
        <v>7258.2174785435272</v>
      </c>
      <c r="O68" s="17">
        <v>7035.1006546464487</v>
      </c>
      <c r="P68" s="17">
        <v>7176.2367625495781</v>
      </c>
      <c r="Q68" s="17">
        <v>7318.5919259630491</v>
      </c>
      <c r="R68" s="17">
        <v>7135</v>
      </c>
      <c r="S68" s="10">
        <f>R68+S54</f>
        <v>6834.0641573591693</v>
      </c>
      <c r="T68" s="10">
        <f t="shared" ref="T68:AB68" si="36">S68+T54</f>
        <v>6946.6450502874359</v>
      </c>
      <c r="U68" s="10">
        <f t="shared" si="36"/>
        <v>7059.2259432157025</v>
      </c>
      <c r="V68" s="10">
        <f t="shared" si="36"/>
        <v>7068.6215533845652</v>
      </c>
      <c r="W68" s="10">
        <f t="shared" si="36"/>
        <v>7114.239763704315</v>
      </c>
      <c r="X68" s="10">
        <f t="shared" si="36"/>
        <v>7159.8579740240648</v>
      </c>
      <c r="Y68" s="10">
        <f t="shared" si="36"/>
        <v>7047.9398192143481</v>
      </c>
      <c r="Z68" s="10">
        <f t="shared" si="36"/>
        <v>7146.8923728230175</v>
      </c>
      <c r="AA68" s="10">
        <f t="shared" si="36"/>
        <v>7245.8449264316869</v>
      </c>
      <c r="AB68" s="10">
        <f t="shared" si="36"/>
        <v>7201.2191547561524</v>
      </c>
    </row>
    <row r="69" spans="1:28" x14ac:dyDescent="0.45">
      <c r="A69" t="s">
        <v>24</v>
      </c>
      <c r="E69" s="8">
        <f>E68/(E62+D68)-1</f>
        <v>-5.358469630604823E-3</v>
      </c>
      <c r="F69" s="8">
        <f t="shared" ref="F69:AB69" si="37">F68/(F62+E68)-1</f>
        <v>3.8105158453212162E-3</v>
      </c>
      <c r="G69" s="8">
        <f t="shared" si="37"/>
        <v>1.7773144404193975E-3</v>
      </c>
      <c r="H69" s="8">
        <f t="shared" si="37"/>
        <v>8.5461203009857822E-3</v>
      </c>
      <c r="I69" s="8">
        <f t="shared" si="37"/>
        <v>-7.5966545697210286E-3</v>
      </c>
      <c r="J69" s="8">
        <f t="shared" si="37"/>
        <v>2.1191996711300121E-2</v>
      </c>
      <c r="K69" s="8">
        <f t="shared" si="37"/>
        <v>8.5838047684709817E-3</v>
      </c>
      <c r="L69" s="8">
        <f t="shared" si="37"/>
        <v>-2.7121164386580632E-2</v>
      </c>
      <c r="M69" s="8">
        <f t="shared" si="37"/>
        <v>4.2560160378368073E-2</v>
      </c>
      <c r="N69" s="8">
        <f t="shared" si="37"/>
        <v>8.5983492308199239E-3</v>
      </c>
      <c r="O69" s="8">
        <f t="shared" si="37"/>
        <v>-3.5070341084038392E-2</v>
      </c>
      <c r="P69" s="8">
        <f t="shared" si="37"/>
        <v>6.8202866351063651E-2</v>
      </c>
      <c r="Q69" s="8">
        <f t="shared" si="37"/>
        <v>8.541781668439441E-3</v>
      </c>
      <c r="R69" s="8">
        <f t="shared" si="37"/>
        <v>-3.5675640145624077E-2</v>
      </c>
      <c r="S69" s="8">
        <f t="shared" si="37"/>
        <v>0</v>
      </c>
      <c r="T69" s="8">
        <f t="shared" si="37"/>
        <v>0</v>
      </c>
      <c r="U69" s="8">
        <f t="shared" si="37"/>
        <v>0</v>
      </c>
      <c r="V69" s="8">
        <f t="shared" si="37"/>
        <v>0</v>
      </c>
      <c r="W69" s="8">
        <f t="shared" si="37"/>
        <v>0</v>
      </c>
      <c r="X69" s="8">
        <f t="shared" si="37"/>
        <v>0</v>
      </c>
      <c r="Y69" s="8">
        <f t="shared" si="37"/>
        <v>0</v>
      </c>
      <c r="Z69" s="8">
        <f t="shared" si="37"/>
        <v>0</v>
      </c>
      <c r="AA69" s="8">
        <f t="shared" si="37"/>
        <v>0</v>
      </c>
      <c r="AB69" s="8">
        <f t="shared" si="37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D3BD-514B-4EFA-A8DA-C406A6567D5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2020-03-29T14:54:32Z</dcterms:created>
  <dcterms:modified xsi:type="dcterms:W3CDTF">2020-03-29T18:23:27Z</dcterms:modified>
</cp:coreProperties>
</file>