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lp\Documents\cashflow\"/>
    </mc:Choice>
  </mc:AlternateContent>
  <xr:revisionPtr revIDLastSave="0" documentId="13_ncr:1_{69FE703E-128F-4807-A6EF-099CDA83E66F}" xr6:coauthVersionLast="45" xr6:coauthVersionMax="45" xr10:uidLastSave="{00000000-0000-0000-0000-000000000000}"/>
  <bookViews>
    <workbookView xWindow="-98" yWindow="-98" windowWidth="22695" windowHeight="14595" xr2:uid="{DA93664B-1C47-4CFC-BC2B-8CC3DE09522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4" i="1" l="1"/>
  <c r="F54" i="1" s="1"/>
  <c r="G54" i="1" s="1"/>
  <c r="H54" i="1" s="1"/>
  <c r="I54" i="1" s="1"/>
  <c r="J54" i="1" s="1"/>
  <c r="K54" i="1" s="1"/>
  <c r="L54" i="1" s="1"/>
  <c r="M54" i="1" s="1"/>
  <c r="N54" i="1" s="1"/>
  <c r="O54" i="1" s="1"/>
  <c r="P54" i="1" s="1"/>
  <c r="Q54" i="1" s="1"/>
  <c r="R54" i="1" s="1"/>
  <c r="S54" i="1" s="1"/>
  <c r="T54" i="1" s="1"/>
  <c r="U54" i="1" s="1"/>
  <c r="V54" i="1" s="1"/>
  <c r="W54" i="1" s="1"/>
  <c r="X54" i="1" s="1"/>
  <c r="Y54" i="1" s="1"/>
  <c r="Z54" i="1" s="1"/>
  <c r="AA54" i="1" s="1"/>
  <c r="AB54" i="1" s="1"/>
  <c r="I38" i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T3" i="1"/>
  <c r="U3" i="1" s="1"/>
  <c r="AC67" i="1" l="1"/>
  <c r="AC74" i="1" s="1"/>
  <c r="AD67" i="1"/>
  <c r="AD74" i="1" s="1"/>
  <c r="D6" i="1" l="1"/>
  <c r="E6" i="1" s="1"/>
  <c r="F6" i="1" s="1"/>
  <c r="G6" i="1" s="1"/>
  <c r="H6" i="1" s="1"/>
  <c r="I6" i="1" s="1"/>
  <c r="J6" i="1" s="1"/>
  <c r="D5" i="1"/>
  <c r="E5" i="1" s="1"/>
  <c r="F5" i="1" s="1"/>
  <c r="G5" i="1" s="1"/>
  <c r="H5" i="1" s="1"/>
  <c r="I5" i="1" s="1"/>
  <c r="J5" i="1" s="1"/>
  <c r="D4" i="1"/>
  <c r="E4" i="1" s="1"/>
  <c r="F4" i="1" s="1"/>
  <c r="G4" i="1" s="1"/>
  <c r="H4" i="1" s="1"/>
  <c r="I4" i="1" s="1"/>
  <c r="J4" i="1" s="1"/>
  <c r="AB12" i="1" l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J19" i="1" s="1"/>
  <c r="I12" i="1"/>
  <c r="I19" i="1" s="1"/>
  <c r="H12" i="1"/>
  <c r="G12" i="1"/>
  <c r="G19" i="1" s="1"/>
  <c r="F12" i="1"/>
  <c r="F19" i="1" s="1"/>
  <c r="E12" i="1"/>
  <c r="E19" i="1" s="1"/>
  <c r="D12" i="1"/>
  <c r="F2" i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E2" i="1"/>
  <c r="C2" i="1"/>
  <c r="D10" i="1"/>
  <c r="E10" i="1" s="1"/>
  <c r="AB67" i="1"/>
  <c r="AB74" i="1" s="1"/>
  <c r="AA67" i="1"/>
  <c r="AA74" i="1" s="1"/>
  <c r="Z67" i="1"/>
  <c r="Z74" i="1" s="1"/>
  <c r="Y67" i="1"/>
  <c r="Y74" i="1" s="1"/>
  <c r="X67" i="1"/>
  <c r="X74" i="1" s="1"/>
  <c r="W67" i="1"/>
  <c r="W74" i="1" s="1"/>
  <c r="V67" i="1"/>
  <c r="V74" i="1" s="1"/>
  <c r="U67" i="1"/>
  <c r="U74" i="1" s="1"/>
  <c r="T67" i="1"/>
  <c r="T74" i="1" s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D11" i="1" s="1"/>
  <c r="E11" i="1" s="1"/>
  <c r="C38" i="1"/>
  <c r="C37" i="1"/>
  <c r="C19" i="1"/>
  <c r="C18" i="1"/>
  <c r="C17" i="1"/>
  <c r="C13" i="1"/>
  <c r="E36" i="1"/>
  <c r="E39" i="1"/>
  <c r="D36" i="1"/>
  <c r="C36" i="1" s="1"/>
  <c r="D39" i="1"/>
  <c r="C39" i="1" s="1"/>
  <c r="H19" i="1"/>
  <c r="D19" i="1"/>
  <c r="K3" i="1"/>
  <c r="L3" i="1" s="1"/>
  <c r="M3" i="1" s="1"/>
  <c r="N3" i="1" s="1"/>
  <c r="O3" i="1" s="1"/>
  <c r="P3" i="1" s="1"/>
  <c r="Q3" i="1" s="1"/>
  <c r="R3" i="1" s="1"/>
  <c r="S3" i="1" s="1"/>
  <c r="V3" i="1" s="1"/>
  <c r="W3" i="1" s="1"/>
  <c r="Q75" i="1" l="1"/>
  <c r="U75" i="1"/>
  <c r="Y75" i="1"/>
  <c r="K6" i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K5" i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K4" i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S74" i="1"/>
  <c r="AD75" i="1"/>
  <c r="R74" i="1"/>
  <c r="AC75" i="1"/>
  <c r="V75" i="1"/>
  <c r="S75" i="1"/>
  <c r="W75" i="1"/>
  <c r="AA75" i="1"/>
  <c r="R75" i="1"/>
  <c r="Z75" i="1"/>
  <c r="P75" i="1"/>
  <c r="T75" i="1"/>
  <c r="X75" i="1"/>
  <c r="AB75" i="1"/>
  <c r="F74" i="1"/>
  <c r="J74" i="1"/>
  <c r="N74" i="1"/>
  <c r="K74" i="1"/>
  <c r="D59" i="1"/>
  <c r="D60" i="1" s="1"/>
  <c r="D13" i="1" s="1"/>
  <c r="H74" i="1"/>
  <c r="L74" i="1"/>
  <c r="P74" i="1"/>
  <c r="O74" i="1"/>
  <c r="E74" i="1"/>
  <c r="I74" i="1"/>
  <c r="M59" i="1"/>
  <c r="Q74" i="1"/>
  <c r="G74" i="1"/>
  <c r="J59" i="1"/>
  <c r="Z59" i="1"/>
  <c r="Q59" i="1"/>
  <c r="R59" i="1"/>
  <c r="M74" i="1"/>
  <c r="I59" i="1"/>
  <c r="Y59" i="1"/>
  <c r="E59" i="1"/>
  <c r="E60" i="1" s="1"/>
  <c r="U59" i="1"/>
  <c r="F59" i="1"/>
  <c r="F60" i="1" s="1"/>
  <c r="N59" i="1"/>
  <c r="V59" i="1"/>
  <c r="G59" i="1"/>
  <c r="K59" i="1"/>
  <c r="O59" i="1"/>
  <c r="S59" i="1"/>
  <c r="W59" i="1"/>
  <c r="AA59" i="1"/>
  <c r="H59" i="1"/>
  <c r="H60" i="1" s="1"/>
  <c r="L59" i="1"/>
  <c r="P59" i="1"/>
  <c r="T59" i="1"/>
  <c r="X59" i="1"/>
  <c r="AB59" i="1"/>
  <c r="G60" i="1"/>
  <c r="D18" i="1"/>
  <c r="E17" i="1"/>
  <c r="F11" i="1"/>
  <c r="E18" i="1"/>
  <c r="D17" i="1"/>
  <c r="K19" i="1"/>
  <c r="C20" i="1"/>
  <c r="C21" i="1" s="1"/>
  <c r="F10" i="1"/>
  <c r="W19" i="1"/>
  <c r="X3" i="1"/>
  <c r="M19" i="1"/>
  <c r="Q19" i="1"/>
  <c r="U19" i="1"/>
  <c r="N19" i="1"/>
  <c r="R19" i="1"/>
  <c r="V19" i="1"/>
  <c r="O19" i="1"/>
  <c r="S19" i="1"/>
  <c r="L19" i="1"/>
  <c r="P19" i="1"/>
  <c r="T19" i="1"/>
  <c r="X4" i="1" l="1"/>
  <c r="X5" i="1"/>
  <c r="X6" i="1"/>
  <c r="Y6" i="1" s="1"/>
  <c r="E13" i="1"/>
  <c r="F13" i="1" s="1"/>
  <c r="G13" i="1" s="1"/>
  <c r="H13" i="1" s="1"/>
  <c r="D14" i="1"/>
  <c r="D20" i="1"/>
  <c r="D21" i="1" s="1"/>
  <c r="C32" i="1"/>
  <c r="C44" i="1" s="1"/>
  <c r="C31" i="1"/>
  <c r="C43" i="1" s="1"/>
  <c r="C30" i="1"/>
  <c r="C42" i="1" s="1"/>
  <c r="G11" i="1"/>
  <c r="F18" i="1"/>
  <c r="C33" i="1"/>
  <c r="C45" i="1" s="1"/>
  <c r="G10" i="1"/>
  <c r="F17" i="1"/>
  <c r="F39" i="1"/>
  <c r="F36" i="1"/>
  <c r="Y3" i="1"/>
  <c r="D26" i="1" l="1"/>
  <c r="D25" i="1"/>
  <c r="X19" i="1"/>
  <c r="Y5" i="1"/>
  <c r="Y4" i="1"/>
  <c r="E14" i="1"/>
  <c r="E20" i="1"/>
  <c r="E21" i="1" s="1"/>
  <c r="D32" i="1"/>
  <c r="D44" i="1" s="1"/>
  <c r="D50" i="1" s="1"/>
  <c r="D30" i="1"/>
  <c r="D42" i="1" s="1"/>
  <c r="D48" i="1" s="1"/>
  <c r="D31" i="1"/>
  <c r="D43" i="1" s="1"/>
  <c r="D49" i="1" s="1"/>
  <c r="D24" i="1"/>
  <c r="D33" i="1"/>
  <c r="D45" i="1" s="1"/>
  <c r="D51" i="1" s="1"/>
  <c r="F14" i="1"/>
  <c r="G14" i="1"/>
  <c r="H11" i="1"/>
  <c r="G18" i="1"/>
  <c r="H10" i="1"/>
  <c r="G17" i="1"/>
  <c r="G39" i="1"/>
  <c r="G36" i="1"/>
  <c r="Z3" i="1"/>
  <c r="Z6" i="1" s="1"/>
  <c r="Y19" i="1"/>
  <c r="E26" i="1" l="1"/>
  <c r="E25" i="1"/>
  <c r="Z4" i="1"/>
  <c r="Z5" i="1"/>
  <c r="F20" i="1"/>
  <c r="G20" i="1" s="1"/>
  <c r="H14" i="1"/>
  <c r="E31" i="1"/>
  <c r="E43" i="1" s="1"/>
  <c r="E49" i="1" s="1"/>
  <c r="E30" i="1"/>
  <c r="E42" i="1" s="1"/>
  <c r="E48" i="1" s="1"/>
  <c r="E33" i="1"/>
  <c r="E45" i="1" s="1"/>
  <c r="E51" i="1" s="1"/>
  <c r="E32" i="1"/>
  <c r="E44" i="1" s="1"/>
  <c r="E50" i="1" s="1"/>
  <c r="E24" i="1"/>
  <c r="F21" i="1"/>
  <c r="I11" i="1"/>
  <c r="H18" i="1"/>
  <c r="H17" i="1"/>
  <c r="H39" i="1"/>
  <c r="H36" i="1"/>
  <c r="AA3" i="1"/>
  <c r="AA6" i="1" s="1"/>
  <c r="Z19" i="1"/>
  <c r="F26" i="1" l="1"/>
  <c r="F25" i="1"/>
  <c r="AA5" i="1"/>
  <c r="AA4" i="1"/>
  <c r="F24" i="1"/>
  <c r="F31" i="1"/>
  <c r="F43" i="1" s="1"/>
  <c r="F49" i="1" s="1"/>
  <c r="F30" i="1"/>
  <c r="F42" i="1" s="1"/>
  <c r="F48" i="1" s="1"/>
  <c r="F33" i="1"/>
  <c r="F45" i="1" s="1"/>
  <c r="F51" i="1" s="1"/>
  <c r="F32" i="1"/>
  <c r="F44" i="1" s="1"/>
  <c r="F50" i="1" s="1"/>
  <c r="H20" i="1"/>
  <c r="J11" i="1"/>
  <c r="I18" i="1"/>
  <c r="G21" i="1"/>
  <c r="I39" i="1"/>
  <c r="I36" i="1"/>
  <c r="AB3" i="1"/>
  <c r="AB6" i="1" s="1"/>
  <c r="AA19" i="1"/>
  <c r="G26" i="1" l="1"/>
  <c r="G25" i="1"/>
  <c r="AB4" i="1"/>
  <c r="AB5" i="1"/>
  <c r="G24" i="1"/>
  <c r="G30" i="1"/>
  <c r="G42" i="1" s="1"/>
  <c r="G48" i="1" s="1"/>
  <c r="G33" i="1"/>
  <c r="G45" i="1" s="1"/>
  <c r="G51" i="1" s="1"/>
  <c r="G32" i="1"/>
  <c r="G44" i="1" s="1"/>
  <c r="G50" i="1" s="1"/>
  <c r="G31" i="1"/>
  <c r="G43" i="1" s="1"/>
  <c r="G49" i="1" s="1"/>
  <c r="K11" i="1"/>
  <c r="J18" i="1"/>
  <c r="H21" i="1"/>
  <c r="J39" i="1"/>
  <c r="J36" i="1"/>
  <c r="AB19" i="1"/>
  <c r="H26" i="1" l="1"/>
  <c r="H25" i="1"/>
  <c r="H24" i="1"/>
  <c r="H33" i="1"/>
  <c r="H45" i="1" s="1"/>
  <c r="H51" i="1" s="1"/>
  <c r="H31" i="1"/>
  <c r="H43" i="1" s="1"/>
  <c r="H49" i="1" s="1"/>
  <c r="H30" i="1"/>
  <c r="H42" i="1" s="1"/>
  <c r="H48" i="1" s="1"/>
  <c r="I57" i="1" s="1"/>
  <c r="H32" i="1"/>
  <c r="H44" i="1" s="1"/>
  <c r="H50" i="1" s="1"/>
  <c r="L11" i="1"/>
  <c r="K18" i="1"/>
  <c r="K39" i="1"/>
  <c r="K36" i="1"/>
  <c r="I60" i="1" l="1"/>
  <c r="I10" i="1"/>
  <c r="M11" i="1"/>
  <c r="L18" i="1"/>
  <c r="L39" i="1"/>
  <c r="L36" i="1"/>
  <c r="I17" i="1" l="1"/>
  <c r="I13" i="1"/>
  <c r="I20" i="1"/>
  <c r="N11" i="1"/>
  <c r="M18" i="1"/>
  <c r="M39" i="1"/>
  <c r="M36" i="1"/>
  <c r="I21" i="1" l="1"/>
  <c r="I33" i="1" s="1"/>
  <c r="I45" i="1" s="1"/>
  <c r="I51" i="1" s="1"/>
  <c r="I14" i="1"/>
  <c r="O11" i="1"/>
  <c r="N18" i="1"/>
  <c r="N39" i="1"/>
  <c r="N36" i="1"/>
  <c r="I25" i="1" l="1"/>
  <c r="I30" i="1"/>
  <c r="I42" i="1" s="1"/>
  <c r="I48" i="1" s="1"/>
  <c r="J57" i="1" s="1"/>
  <c r="J60" i="1" s="1"/>
  <c r="I26" i="1"/>
  <c r="I32" i="1"/>
  <c r="I44" i="1" s="1"/>
  <c r="I50" i="1" s="1"/>
  <c r="I31" i="1"/>
  <c r="I43" i="1" s="1"/>
  <c r="I49" i="1" s="1"/>
  <c r="I24" i="1"/>
  <c r="P11" i="1"/>
  <c r="O18" i="1"/>
  <c r="O39" i="1"/>
  <c r="O36" i="1"/>
  <c r="J10" i="1" l="1"/>
  <c r="J17" i="1" s="1"/>
  <c r="J13" i="1"/>
  <c r="J20" i="1"/>
  <c r="Q11" i="1"/>
  <c r="P18" i="1"/>
  <c r="P39" i="1"/>
  <c r="P36" i="1"/>
  <c r="J21" i="1" l="1"/>
  <c r="J30" i="1" s="1"/>
  <c r="J42" i="1" s="1"/>
  <c r="J48" i="1" s="1"/>
  <c r="K57" i="1" s="1"/>
  <c r="J14" i="1"/>
  <c r="R11" i="1"/>
  <c r="Q18" i="1"/>
  <c r="Q39" i="1"/>
  <c r="Q36" i="1"/>
  <c r="J25" i="1" l="1"/>
  <c r="J33" i="1"/>
  <c r="J45" i="1" s="1"/>
  <c r="J51" i="1" s="1"/>
  <c r="K60" i="1"/>
  <c r="K10" i="1"/>
  <c r="J26" i="1"/>
  <c r="J32" i="1"/>
  <c r="J44" i="1" s="1"/>
  <c r="J50" i="1" s="1"/>
  <c r="J31" i="1"/>
  <c r="J43" i="1" s="1"/>
  <c r="J49" i="1" s="1"/>
  <c r="J24" i="1"/>
  <c r="S11" i="1"/>
  <c r="R18" i="1"/>
  <c r="R39" i="1"/>
  <c r="R36" i="1"/>
  <c r="K17" i="1" l="1"/>
  <c r="K13" i="1"/>
  <c r="K20" i="1"/>
  <c r="T11" i="1"/>
  <c r="S18" i="1"/>
  <c r="S39" i="1"/>
  <c r="S36" i="1"/>
  <c r="K21" i="1" l="1"/>
  <c r="K30" i="1" s="1"/>
  <c r="K42" i="1" s="1"/>
  <c r="K48" i="1" s="1"/>
  <c r="L57" i="1" s="1"/>
  <c r="K14" i="1"/>
  <c r="U11" i="1"/>
  <c r="T18" i="1"/>
  <c r="T39" i="1"/>
  <c r="T36" i="1"/>
  <c r="K25" i="1" l="1"/>
  <c r="K24" i="1"/>
  <c r="K33" i="1"/>
  <c r="K45" i="1" s="1"/>
  <c r="K51" i="1" s="1"/>
  <c r="L60" i="1"/>
  <c r="L10" i="1"/>
  <c r="K26" i="1"/>
  <c r="K31" i="1"/>
  <c r="K43" i="1" s="1"/>
  <c r="K49" i="1" s="1"/>
  <c r="K32" i="1"/>
  <c r="K44" i="1" s="1"/>
  <c r="K50" i="1" s="1"/>
  <c r="V11" i="1"/>
  <c r="U18" i="1"/>
  <c r="U39" i="1"/>
  <c r="U36" i="1"/>
  <c r="L17" i="1" l="1"/>
  <c r="L20" i="1"/>
  <c r="L13" i="1"/>
  <c r="W11" i="1"/>
  <c r="V18" i="1"/>
  <c r="V39" i="1"/>
  <c r="V36" i="1"/>
  <c r="L14" i="1" l="1"/>
  <c r="L21" i="1"/>
  <c r="L24" i="1" s="1"/>
  <c r="X11" i="1"/>
  <c r="W18" i="1"/>
  <c r="W39" i="1"/>
  <c r="W36" i="1"/>
  <c r="L25" i="1" l="1"/>
  <c r="L30" i="1"/>
  <c r="L42" i="1" s="1"/>
  <c r="L48" i="1" s="1"/>
  <c r="M57" i="1" s="1"/>
  <c r="M60" i="1" s="1"/>
  <c r="L33" i="1"/>
  <c r="L45" i="1" s="1"/>
  <c r="L51" i="1" s="1"/>
  <c r="L32" i="1"/>
  <c r="L44" i="1" s="1"/>
  <c r="L50" i="1" s="1"/>
  <c r="L31" i="1"/>
  <c r="L43" i="1" s="1"/>
  <c r="L49" i="1" s="1"/>
  <c r="L26" i="1"/>
  <c r="Y11" i="1"/>
  <c r="X18" i="1"/>
  <c r="X39" i="1"/>
  <c r="X36" i="1"/>
  <c r="M10" i="1" l="1"/>
  <c r="M17" i="1" s="1"/>
  <c r="M20" i="1"/>
  <c r="M13" i="1"/>
  <c r="Z11" i="1"/>
  <c r="Y18" i="1"/>
  <c r="Y39" i="1"/>
  <c r="Y36" i="1"/>
  <c r="M21" i="1" l="1"/>
  <c r="M24" i="1" s="1"/>
  <c r="M14" i="1"/>
  <c r="AA11" i="1"/>
  <c r="Z18" i="1"/>
  <c r="Z39" i="1"/>
  <c r="Z36" i="1"/>
  <c r="M25" i="1" l="1"/>
  <c r="M33" i="1"/>
  <c r="M45" i="1" s="1"/>
  <c r="M51" i="1" s="1"/>
  <c r="M30" i="1"/>
  <c r="M42" i="1" s="1"/>
  <c r="M48" i="1" s="1"/>
  <c r="N57" i="1" s="1"/>
  <c r="M26" i="1"/>
  <c r="M32" i="1"/>
  <c r="M44" i="1" s="1"/>
  <c r="M50" i="1" s="1"/>
  <c r="M31" i="1"/>
  <c r="M43" i="1" s="1"/>
  <c r="M49" i="1" s="1"/>
  <c r="AB11" i="1"/>
  <c r="AB18" i="1" s="1"/>
  <c r="AA18" i="1"/>
  <c r="AA39" i="1"/>
  <c r="AA36" i="1"/>
  <c r="N60" i="1" l="1"/>
  <c r="N10" i="1"/>
  <c r="AB39" i="1"/>
  <c r="AB36" i="1"/>
  <c r="N17" i="1" l="1"/>
  <c r="N13" i="1"/>
  <c r="N20" i="1"/>
  <c r="N14" i="1" l="1"/>
  <c r="N21" i="1"/>
  <c r="N24" i="1" s="1"/>
  <c r="N25" i="1" l="1"/>
  <c r="N30" i="1"/>
  <c r="N42" i="1" s="1"/>
  <c r="N48" i="1" s="1"/>
  <c r="O57" i="1" s="1"/>
  <c r="O60" i="1" s="1"/>
  <c r="N32" i="1"/>
  <c r="N44" i="1" s="1"/>
  <c r="N50" i="1" s="1"/>
  <c r="N26" i="1"/>
  <c r="N31" i="1"/>
  <c r="N43" i="1" s="1"/>
  <c r="N49" i="1" s="1"/>
  <c r="N33" i="1"/>
  <c r="N45" i="1" s="1"/>
  <c r="N51" i="1" s="1"/>
  <c r="O10" i="1" l="1"/>
  <c r="O17" i="1" s="1"/>
  <c r="O13" i="1"/>
  <c r="O20" i="1"/>
  <c r="O14" i="1" l="1"/>
  <c r="O21" i="1"/>
  <c r="O33" i="1" s="1"/>
  <c r="O45" i="1" s="1"/>
  <c r="O51" i="1" s="1"/>
  <c r="O25" i="1" l="1"/>
  <c r="O24" i="1"/>
  <c r="O30" i="1"/>
  <c r="O42" i="1" s="1"/>
  <c r="O48" i="1" s="1"/>
  <c r="P57" i="1" s="1"/>
  <c r="O31" i="1"/>
  <c r="O43" i="1" s="1"/>
  <c r="O49" i="1" s="1"/>
  <c r="O26" i="1"/>
  <c r="O32" i="1"/>
  <c r="O44" i="1" s="1"/>
  <c r="O50" i="1" s="1"/>
  <c r="P60" i="1" l="1"/>
  <c r="P10" i="1"/>
  <c r="P17" i="1" l="1"/>
  <c r="P13" i="1"/>
  <c r="P20" i="1"/>
  <c r="P14" i="1" l="1"/>
  <c r="P21" i="1"/>
  <c r="P33" i="1" s="1"/>
  <c r="P45" i="1" s="1"/>
  <c r="P51" i="1" s="1"/>
  <c r="P25" i="1" l="1"/>
  <c r="P30" i="1"/>
  <c r="P42" i="1" s="1"/>
  <c r="P48" i="1" s="1"/>
  <c r="Q57" i="1" s="1"/>
  <c r="Q60" i="1" s="1"/>
  <c r="P24" i="1"/>
  <c r="P31" i="1"/>
  <c r="P43" i="1" s="1"/>
  <c r="P49" i="1" s="1"/>
  <c r="P32" i="1"/>
  <c r="P44" i="1" s="1"/>
  <c r="P50" i="1" s="1"/>
  <c r="P26" i="1"/>
  <c r="Q10" i="1" l="1"/>
  <c r="Q17" i="1" s="1"/>
  <c r="Q13" i="1"/>
  <c r="Q20" i="1"/>
  <c r="Q14" i="1" l="1"/>
  <c r="Q21" i="1"/>
  <c r="Q24" i="1" s="1"/>
  <c r="Q25" i="1" l="1"/>
  <c r="Q33" i="1"/>
  <c r="Q45" i="1" s="1"/>
  <c r="Q51" i="1" s="1"/>
  <c r="Q30" i="1"/>
  <c r="Q42" i="1" s="1"/>
  <c r="Q48" i="1" s="1"/>
  <c r="R57" i="1" s="1"/>
  <c r="Q31" i="1"/>
  <c r="Q43" i="1" s="1"/>
  <c r="Q49" i="1" s="1"/>
  <c r="Q32" i="1"/>
  <c r="Q44" i="1" s="1"/>
  <c r="Q50" i="1" s="1"/>
  <c r="Q26" i="1"/>
  <c r="R60" i="1" l="1"/>
  <c r="R10" i="1"/>
  <c r="R17" i="1" l="1"/>
  <c r="R13" i="1"/>
  <c r="R20" i="1"/>
  <c r="R14" i="1" l="1"/>
  <c r="R21" i="1"/>
  <c r="R24" i="1" s="1"/>
  <c r="R25" i="1" l="1"/>
  <c r="R33" i="1"/>
  <c r="R45" i="1" s="1"/>
  <c r="R51" i="1" s="1"/>
  <c r="R30" i="1"/>
  <c r="R42" i="1" s="1"/>
  <c r="R48" i="1" s="1"/>
  <c r="S57" i="1" s="1"/>
  <c r="R31" i="1"/>
  <c r="R43" i="1" s="1"/>
  <c r="R49" i="1" s="1"/>
  <c r="R26" i="1"/>
  <c r="R32" i="1"/>
  <c r="R44" i="1" s="1"/>
  <c r="R50" i="1" s="1"/>
  <c r="S60" i="1" l="1"/>
  <c r="S10" i="1"/>
  <c r="S17" i="1" l="1"/>
  <c r="S13" i="1"/>
  <c r="S20" i="1"/>
  <c r="S14" i="1" l="1"/>
  <c r="S21" i="1"/>
  <c r="S25" i="1" s="1"/>
  <c r="S30" i="1" l="1"/>
  <c r="S42" i="1" s="1"/>
  <c r="S48" i="1" s="1"/>
  <c r="T57" i="1" s="1"/>
  <c r="S26" i="1"/>
  <c r="S31" i="1"/>
  <c r="S43" i="1" s="1"/>
  <c r="S49" i="1" s="1"/>
  <c r="S32" i="1"/>
  <c r="S44" i="1" s="1"/>
  <c r="S50" i="1" s="1"/>
  <c r="S33" i="1"/>
  <c r="S45" i="1" s="1"/>
  <c r="S51" i="1" s="1"/>
  <c r="S24" i="1"/>
  <c r="T60" i="1" l="1"/>
  <c r="T10" i="1"/>
  <c r="T17" i="1" l="1"/>
  <c r="T13" i="1"/>
  <c r="T20" i="1"/>
  <c r="T14" i="1" l="1"/>
  <c r="T21" i="1"/>
  <c r="T24" i="1" s="1"/>
  <c r="T25" i="1" l="1"/>
  <c r="T30" i="1"/>
  <c r="T42" i="1" s="1"/>
  <c r="T48" i="1" s="1"/>
  <c r="U57" i="1" s="1"/>
  <c r="U60" i="1" s="1"/>
  <c r="T33" i="1"/>
  <c r="T45" i="1" s="1"/>
  <c r="T51" i="1" s="1"/>
  <c r="T32" i="1"/>
  <c r="T44" i="1" s="1"/>
  <c r="T50" i="1" s="1"/>
  <c r="T26" i="1"/>
  <c r="T31" i="1"/>
  <c r="T43" i="1" s="1"/>
  <c r="T49" i="1" s="1"/>
  <c r="U10" i="1" l="1"/>
  <c r="U17" i="1" s="1"/>
  <c r="U13" i="1"/>
  <c r="U20" i="1"/>
  <c r="U21" i="1" l="1"/>
  <c r="U24" i="1" s="1"/>
  <c r="U14" i="1"/>
  <c r="U25" i="1" l="1"/>
  <c r="U31" i="1"/>
  <c r="U43" i="1" s="1"/>
  <c r="U49" i="1" s="1"/>
  <c r="U26" i="1"/>
  <c r="U32" i="1"/>
  <c r="U44" i="1" s="1"/>
  <c r="U50" i="1" s="1"/>
  <c r="U30" i="1"/>
  <c r="U42" i="1" s="1"/>
  <c r="U48" i="1" s="1"/>
  <c r="V57" i="1" s="1"/>
  <c r="U33" i="1"/>
  <c r="U45" i="1" s="1"/>
  <c r="U51" i="1" s="1"/>
  <c r="V60" i="1" l="1"/>
  <c r="V10" i="1"/>
  <c r="V17" i="1" l="1"/>
  <c r="V13" i="1"/>
  <c r="V14" i="1" s="1"/>
  <c r="V20" i="1"/>
  <c r="V21" i="1" l="1"/>
  <c r="V33" i="1" l="1"/>
  <c r="V45" i="1" s="1"/>
  <c r="V51" i="1" s="1"/>
  <c r="V25" i="1"/>
  <c r="V24" i="1"/>
  <c r="V30" i="1"/>
  <c r="V42" i="1" s="1"/>
  <c r="V48" i="1" s="1"/>
  <c r="W57" i="1" s="1"/>
  <c r="V31" i="1"/>
  <c r="V43" i="1" s="1"/>
  <c r="V49" i="1" s="1"/>
  <c r="V32" i="1"/>
  <c r="V44" i="1" s="1"/>
  <c r="V50" i="1" s="1"/>
  <c r="V26" i="1"/>
  <c r="W60" i="1" l="1"/>
  <c r="W10" i="1"/>
  <c r="W17" i="1" l="1"/>
  <c r="W13" i="1"/>
  <c r="W20" i="1"/>
  <c r="W14" i="1" l="1"/>
  <c r="W21" i="1"/>
  <c r="W30" i="1" s="1"/>
  <c r="W42" i="1" s="1"/>
  <c r="W48" i="1" s="1"/>
  <c r="X57" i="1" s="1"/>
  <c r="W25" i="1" l="1"/>
  <c r="W33" i="1"/>
  <c r="W45" i="1" s="1"/>
  <c r="W51" i="1" s="1"/>
  <c r="W24" i="1"/>
  <c r="X60" i="1"/>
  <c r="X10" i="1"/>
  <c r="W31" i="1"/>
  <c r="W43" i="1" s="1"/>
  <c r="W49" i="1" s="1"/>
  <c r="W32" i="1"/>
  <c r="W44" i="1" s="1"/>
  <c r="W50" i="1" s="1"/>
  <c r="W26" i="1"/>
  <c r="X17" i="1" l="1"/>
  <c r="X13" i="1"/>
  <c r="X20" i="1"/>
  <c r="X14" i="1" l="1"/>
  <c r="X21" i="1"/>
  <c r="X24" i="1" s="1"/>
  <c r="X25" i="1" l="1"/>
  <c r="X32" i="1"/>
  <c r="X44" i="1" s="1"/>
  <c r="X50" i="1" s="1"/>
  <c r="X31" i="1"/>
  <c r="X43" i="1" s="1"/>
  <c r="X49" i="1" s="1"/>
  <c r="X26" i="1"/>
  <c r="X33" i="1"/>
  <c r="X45" i="1" s="1"/>
  <c r="X51" i="1" s="1"/>
  <c r="X30" i="1"/>
  <c r="X42" i="1" s="1"/>
  <c r="X48" i="1" s="1"/>
  <c r="Y57" i="1" s="1"/>
  <c r="Y60" i="1" l="1"/>
  <c r="Y10" i="1"/>
  <c r="Y17" i="1" l="1"/>
  <c r="Y13" i="1"/>
  <c r="Y20" i="1"/>
  <c r="Y14" i="1" l="1"/>
  <c r="Y21" i="1"/>
  <c r="Y33" i="1" s="1"/>
  <c r="Y45" i="1" s="1"/>
  <c r="Y51" i="1" s="1"/>
  <c r="Y25" i="1" l="1"/>
  <c r="Y24" i="1"/>
  <c r="Y30" i="1"/>
  <c r="Y42" i="1" s="1"/>
  <c r="Y48" i="1" s="1"/>
  <c r="Z57" i="1" s="1"/>
  <c r="Z60" i="1" s="1"/>
  <c r="Y32" i="1"/>
  <c r="Y44" i="1" s="1"/>
  <c r="Y50" i="1" s="1"/>
  <c r="Y26" i="1"/>
  <c r="Y31" i="1"/>
  <c r="Y43" i="1" s="1"/>
  <c r="Y49" i="1" s="1"/>
  <c r="Z10" i="1" l="1"/>
  <c r="Z17" i="1" s="1"/>
  <c r="Z13" i="1"/>
  <c r="Z20" i="1"/>
  <c r="Z21" i="1" l="1"/>
  <c r="Z24" i="1" s="1"/>
  <c r="Z14" i="1"/>
  <c r="Z25" i="1" l="1"/>
  <c r="Z33" i="1"/>
  <c r="Z45" i="1" s="1"/>
  <c r="Z51" i="1" s="1"/>
  <c r="Z30" i="1"/>
  <c r="Z42" i="1" s="1"/>
  <c r="Z48" i="1" s="1"/>
  <c r="AA57" i="1" s="1"/>
  <c r="Z31" i="1"/>
  <c r="Z43" i="1" s="1"/>
  <c r="Z49" i="1" s="1"/>
  <c r="Z26" i="1"/>
  <c r="Z32" i="1"/>
  <c r="Z44" i="1" s="1"/>
  <c r="Z50" i="1" s="1"/>
  <c r="AA60" i="1" l="1"/>
  <c r="AA10" i="1"/>
  <c r="AA17" i="1" l="1"/>
  <c r="AA13" i="1"/>
  <c r="AA20" i="1"/>
  <c r="AA14" i="1" l="1"/>
  <c r="AA21" i="1"/>
  <c r="AA24" i="1" s="1"/>
  <c r="AA25" i="1" l="1"/>
  <c r="AA30" i="1"/>
  <c r="AA42" i="1" s="1"/>
  <c r="AA48" i="1" s="1"/>
  <c r="AB57" i="1" s="1"/>
  <c r="AB60" i="1" s="1"/>
  <c r="AA33" i="1"/>
  <c r="AA45" i="1" s="1"/>
  <c r="AA51" i="1" s="1"/>
  <c r="AA26" i="1"/>
  <c r="AA32" i="1"/>
  <c r="AA44" i="1" s="1"/>
  <c r="AA50" i="1" s="1"/>
  <c r="AA31" i="1"/>
  <c r="AA43" i="1" s="1"/>
  <c r="AA49" i="1" s="1"/>
  <c r="AB10" i="1" l="1"/>
  <c r="AB17" i="1" s="1"/>
  <c r="AB13" i="1"/>
  <c r="AB20" i="1"/>
  <c r="AB14" i="1" l="1"/>
  <c r="AB21" i="1"/>
  <c r="AB25" i="1" s="1"/>
  <c r="AB33" i="1" l="1"/>
  <c r="AB45" i="1" s="1"/>
  <c r="AB51" i="1" s="1"/>
  <c r="AB32" i="1"/>
  <c r="AB44" i="1" s="1"/>
  <c r="AB50" i="1" s="1"/>
  <c r="AB26" i="1"/>
  <c r="AB31" i="1"/>
  <c r="AB43" i="1" s="1"/>
  <c r="AB49" i="1" s="1"/>
  <c r="AB30" i="1"/>
  <c r="AB42" i="1" s="1"/>
  <c r="AB48" i="1" s="1"/>
  <c r="AB24" i="1"/>
</calcChain>
</file>

<file path=xl/sharedStrings.xml><?xml version="1.0" encoding="utf-8"?>
<sst xmlns="http://schemas.openxmlformats.org/spreadsheetml/2006/main" count="61" uniqueCount="35">
  <si>
    <t>Credit</t>
  </si>
  <si>
    <t>Real Estate</t>
  </si>
  <si>
    <t>SPX</t>
  </si>
  <si>
    <t>Bonds+Cash</t>
  </si>
  <si>
    <t>Stocks/PE</t>
  </si>
  <si>
    <t xml:space="preserve">PE Reval </t>
  </si>
  <si>
    <t>Credit Reval</t>
  </si>
  <si>
    <t>RE Reval</t>
  </si>
  <si>
    <t>sensitivity to stocks</t>
  </si>
  <si>
    <t>Nominal B/S</t>
  </si>
  <si>
    <t>Revalued B/S</t>
  </si>
  <si>
    <t>Target Weight</t>
  </si>
  <si>
    <t>Delta Weight</t>
  </si>
  <si>
    <t>External Cash Flow</t>
  </si>
  <si>
    <t>Internal Cash Flow</t>
  </si>
  <si>
    <t>Actual Weight</t>
  </si>
  <si>
    <t>Total</t>
  </si>
  <si>
    <t>multiplier</t>
  </si>
  <si>
    <t xml:space="preserve">Real Estate </t>
  </si>
  <si>
    <t>Real Estate copied from RCLCO</t>
  </si>
  <si>
    <t>Credit Return Assumed (Annual)</t>
  </si>
  <si>
    <t>Bond Return Annualized</t>
  </si>
  <si>
    <t>NAV provided by RCLCO</t>
  </si>
  <si>
    <t>Leverage %</t>
  </si>
  <si>
    <t>Total Fund Return</t>
  </si>
  <si>
    <t>Delta Dollars</t>
  </si>
  <si>
    <t>Implied monthly return in RCLCO NAV</t>
  </si>
  <si>
    <t>Implied ann. return in RCLCO NAV</t>
  </si>
  <si>
    <t>Leverage % with 1B floor on bonds plus cash</t>
  </si>
  <si>
    <t>Market Assumptions</t>
  </si>
  <si>
    <t>Balance Sheet</t>
  </si>
  <si>
    <t>Leverage Analysis</t>
  </si>
  <si>
    <t>Positioning</t>
  </si>
  <si>
    <t>Cash Flow</t>
  </si>
  <si>
    <t>Cash Flow assumptions from portfolio managers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</si>
</sst>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mm\-yy;@"/>
    <numFmt numFmtId="165" formatCode="0.0%"/>
    <numFmt numFmtId="166" formatCode="&quot;$&quot;#,##0;\(&quot;$&quot;#,##0\);&quot;-&quot;"/>
    <numFmt numFmtId="167" formatCode="_(#,##0.0%_);\(#,##0.0%\);_(&quot;–&quot;_)_%;_(@_)_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2"/>
      <color theme="1"/>
      <name val="Arial"/>
      <family val="2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1" fillId="0" borderId="0"/>
    <xf numFmtId="0" fontId="1" fillId="0" borderId="0"/>
  </cellStyleXfs>
  <cellXfs count="22">
    <xf numFmtId="0" fontId="0" fillId="0" borderId="0" xfId="0"/>
    <xf numFmtId="1" fontId="0" fillId="0" borderId="0" xfId="0" applyNumberFormat="1"/>
    <xf numFmtId="164" fontId="0" fillId="0" borderId="0" xfId="0" applyNumberFormat="1"/>
    <xf numFmtId="9" fontId="0" fillId="0" borderId="0" xfId="1" applyFont="1"/>
    <xf numFmtId="0" fontId="0" fillId="0" borderId="0" xfId="0" applyAlignment="1">
      <alignment horizontal="left" wrapText="1" indent="1"/>
    </xf>
    <xf numFmtId="9" fontId="2" fillId="0" borderId="0" xfId="1" applyFont="1"/>
    <xf numFmtId="0" fontId="2" fillId="0" borderId="0" xfId="0" applyFont="1"/>
    <xf numFmtId="1" fontId="2" fillId="0" borderId="0" xfId="0" applyNumberFormat="1" applyFont="1"/>
    <xf numFmtId="165" fontId="0" fillId="0" borderId="0" xfId="1" applyNumberFormat="1" applyFont="1"/>
    <xf numFmtId="165" fontId="0" fillId="0" borderId="0" xfId="0" applyNumberFormat="1"/>
    <xf numFmtId="0" fontId="0" fillId="0" borderId="0" xfId="0" applyNumberFormat="1"/>
    <xf numFmtId="166" fontId="4" fillId="3" borderId="1" xfId="3" applyNumberFormat="1" applyFont="1" applyFill="1" applyBorder="1"/>
    <xf numFmtId="1" fontId="5" fillId="0" borderId="0" xfId="0" applyNumberFormat="1" applyFont="1"/>
    <xf numFmtId="167" fontId="0" fillId="0" borderId="0" xfId="0" applyNumberFormat="1"/>
    <xf numFmtId="166" fontId="4" fillId="3" borderId="2" xfId="3" applyNumberFormat="1" applyFont="1" applyFill="1" applyBorder="1"/>
    <xf numFmtId="166" fontId="4" fillId="3" borderId="3" xfId="3" applyNumberFormat="1" applyFont="1" applyFill="1" applyBorder="1"/>
    <xf numFmtId="166" fontId="4" fillId="2" borderId="2" xfId="3" applyNumberFormat="1" applyFont="1" applyFill="1" applyBorder="1"/>
    <xf numFmtId="166" fontId="4" fillId="2" borderId="1" xfId="3" applyNumberFormat="1" applyFont="1" applyFill="1" applyBorder="1"/>
    <xf numFmtId="166" fontId="4" fillId="2" borderId="3" xfId="3" applyNumberFormat="1" applyFont="1" applyFill="1" applyBorder="1"/>
    <xf numFmtId="0" fontId="0" fillId="0" borderId="0" xfId="0" applyAlignment="1">
      <alignment wrapText="1"/>
    </xf>
    <xf numFmtId="0" fontId="6" fillId="0" borderId="0" xfId="0" applyFont="1"/>
    <xf numFmtId="0" fontId="7" fillId="0" borderId="0" xfId="0" applyFont="1"/>
  </cellXfs>
  <cellStyles count="5">
    <cellStyle name="Normal" xfId="0" builtinId="0"/>
    <cellStyle name="Normal 11" xfId="4" xr:uid="{C2F503CE-7305-4EC2-86F3-63C6A15E8746}"/>
    <cellStyle name="Normal 2" xfId="2" xr:uid="{A4A0CAEF-DDD9-42D7-A520-3F88948DBFE1}"/>
    <cellStyle name="Normal 48" xfId="3" xr:uid="{F59DF605-C5BA-4B9C-B82F-94290CE5A2D7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9CCBE-3CFF-4B4A-B418-6B7BD7E1A6DB}">
  <dimension ref="A1:AD77"/>
  <sheetViews>
    <sheetView tabSelected="1" topLeftCell="A33" workbookViewId="0">
      <selection activeCell="A43" sqref="A43"/>
    </sheetView>
  </sheetViews>
  <sheetFormatPr defaultRowHeight="14.25" x14ac:dyDescent="0.45"/>
  <cols>
    <col min="1" max="1" width="20.53125" customWidth="1"/>
    <col min="2" max="2" width="12.3984375" customWidth="1"/>
  </cols>
  <sheetData>
    <row r="1" spans="1:28" x14ac:dyDescent="0.45">
      <c r="A1" s="20" t="s">
        <v>29</v>
      </c>
    </row>
    <row r="2" spans="1:28" ht="28.5" x14ac:dyDescent="0.45">
      <c r="B2" s="4" t="s">
        <v>8</v>
      </c>
      <c r="C2" s="2">
        <f>D2-30</f>
        <v>43906</v>
      </c>
      <c r="D2" s="2">
        <v>43936</v>
      </c>
      <c r="E2" s="2">
        <f>D2+30</f>
        <v>43966</v>
      </c>
      <c r="F2" s="2">
        <f t="shared" ref="F2:AB2" si="0">E2+30</f>
        <v>43996</v>
      </c>
      <c r="G2" s="2">
        <f t="shared" si="0"/>
        <v>44026</v>
      </c>
      <c r="H2" s="2">
        <f t="shared" si="0"/>
        <v>44056</v>
      </c>
      <c r="I2" s="2">
        <f t="shared" si="0"/>
        <v>44086</v>
      </c>
      <c r="J2" s="2">
        <f t="shared" si="0"/>
        <v>44116</v>
      </c>
      <c r="K2" s="2">
        <f t="shared" si="0"/>
        <v>44146</v>
      </c>
      <c r="L2" s="2">
        <f t="shared" si="0"/>
        <v>44176</v>
      </c>
      <c r="M2" s="2">
        <f t="shared" si="0"/>
        <v>44206</v>
      </c>
      <c r="N2" s="2">
        <f t="shared" si="0"/>
        <v>44236</v>
      </c>
      <c r="O2" s="2">
        <f t="shared" si="0"/>
        <v>44266</v>
      </c>
      <c r="P2" s="2">
        <f t="shared" si="0"/>
        <v>44296</v>
      </c>
      <c r="Q2" s="2">
        <f t="shared" si="0"/>
        <v>44326</v>
      </c>
      <c r="R2" s="2">
        <f t="shared" si="0"/>
        <v>44356</v>
      </c>
      <c r="S2" s="2">
        <f t="shared" si="0"/>
        <v>44386</v>
      </c>
      <c r="T2" s="2">
        <f t="shared" si="0"/>
        <v>44416</v>
      </c>
      <c r="U2" s="2">
        <f t="shared" si="0"/>
        <v>44446</v>
      </c>
      <c r="V2" s="2">
        <f t="shared" si="0"/>
        <v>44476</v>
      </c>
      <c r="W2" s="2">
        <f t="shared" si="0"/>
        <v>44506</v>
      </c>
      <c r="X2" s="2">
        <f t="shared" si="0"/>
        <v>44536</v>
      </c>
      <c r="Y2" s="2">
        <f t="shared" si="0"/>
        <v>44566</v>
      </c>
      <c r="Z2" s="2">
        <f t="shared" si="0"/>
        <v>44596</v>
      </c>
      <c r="AA2" s="2">
        <f t="shared" si="0"/>
        <v>44626</v>
      </c>
      <c r="AB2" s="2">
        <f t="shared" si="0"/>
        <v>44656</v>
      </c>
    </row>
    <row r="3" spans="1:28" x14ac:dyDescent="0.45">
      <c r="A3" t="s">
        <v>2</v>
      </c>
      <c r="C3" s="6">
        <v>2500</v>
      </c>
      <c r="D3" s="6">
        <v>2400</v>
      </c>
      <c r="E3" s="6">
        <v>2300</v>
      </c>
      <c r="F3" s="6">
        <v>2200</v>
      </c>
      <c r="G3" s="6">
        <v>2100</v>
      </c>
      <c r="H3" s="6">
        <v>2000</v>
      </c>
      <c r="I3" s="6">
        <v>1900</v>
      </c>
      <c r="J3" s="6">
        <v>2000</v>
      </c>
      <c r="K3" s="6">
        <f>J3+100</f>
        <v>2100</v>
      </c>
      <c r="L3" s="6">
        <f t="shared" ref="L3:S3" si="1">K3+100</f>
        <v>2200</v>
      </c>
      <c r="M3" s="6">
        <f t="shared" si="1"/>
        <v>2300</v>
      </c>
      <c r="N3" s="6">
        <f t="shared" si="1"/>
        <v>2400</v>
      </c>
      <c r="O3" s="6">
        <f t="shared" si="1"/>
        <v>2500</v>
      </c>
      <c r="P3" s="6">
        <f t="shared" si="1"/>
        <v>2600</v>
      </c>
      <c r="Q3" s="6">
        <f t="shared" si="1"/>
        <v>2700</v>
      </c>
      <c r="R3" s="6">
        <f t="shared" si="1"/>
        <v>2800</v>
      </c>
      <c r="S3" s="6">
        <f t="shared" si="1"/>
        <v>2900</v>
      </c>
      <c r="T3" s="6">
        <f t="shared" ref="T3" si="2">S3+100</f>
        <v>3000</v>
      </c>
      <c r="U3" s="6">
        <f t="shared" ref="U3" si="3">T3+100</f>
        <v>3100</v>
      </c>
      <c r="V3" s="7">
        <f t="shared" ref="V3" si="4">U3*(1+0.05/12)</f>
        <v>3112.9166666666665</v>
      </c>
      <c r="W3" s="7">
        <f t="shared" ref="W3:AB3" si="5">V3*(1+0.05/12)</f>
        <v>3125.8871527777774</v>
      </c>
      <c r="X3" s="7">
        <f t="shared" si="5"/>
        <v>3138.9116825810179</v>
      </c>
      <c r="Y3" s="7">
        <f t="shared" si="5"/>
        <v>3151.9904812584386</v>
      </c>
      <c r="Z3" s="7">
        <f t="shared" si="5"/>
        <v>3165.1237749303486</v>
      </c>
      <c r="AA3" s="7">
        <f t="shared" si="5"/>
        <v>3178.3117906592252</v>
      </c>
      <c r="AB3" s="7">
        <f t="shared" si="5"/>
        <v>3191.5547564536387</v>
      </c>
    </row>
    <row r="4" spans="1:28" x14ac:dyDescent="0.45">
      <c r="A4" t="s">
        <v>5</v>
      </c>
      <c r="B4" s="5">
        <v>0.5</v>
      </c>
      <c r="C4" s="5">
        <v>0.9</v>
      </c>
      <c r="D4" s="3">
        <f t="shared" ref="D4:E6" si="6">MIN(1,C4*(1+(D$3/C$3-1)*$B4))</f>
        <v>0.88200000000000001</v>
      </c>
      <c r="E4" s="3">
        <f t="shared" si="6"/>
        <v>0.86362500000000009</v>
      </c>
      <c r="F4" s="3">
        <f t="shared" ref="F4:AB4" si="7">MIN(1,E4*(1+(F$3/E$3-1)*$B4))</f>
        <v>0.84485054347826094</v>
      </c>
      <c r="G4" s="3">
        <f t="shared" si="7"/>
        <v>0.82564939476284593</v>
      </c>
      <c r="H4" s="3">
        <f t="shared" si="7"/>
        <v>0.80599107583992102</v>
      </c>
      <c r="I4" s="3">
        <f t="shared" si="7"/>
        <v>0.78584129894392296</v>
      </c>
      <c r="J4" s="3">
        <f t="shared" si="7"/>
        <v>0.80652133312665764</v>
      </c>
      <c r="K4" s="3">
        <f t="shared" si="7"/>
        <v>0.82668436645482402</v>
      </c>
      <c r="L4" s="3">
        <f t="shared" si="7"/>
        <v>0.84636732756089117</v>
      </c>
      <c r="M4" s="3">
        <f t="shared" si="7"/>
        <v>0.86560294864182052</v>
      </c>
      <c r="N4" s="3">
        <f t="shared" si="7"/>
        <v>0.88442040404707756</v>
      </c>
      <c r="O4" s="3">
        <f t="shared" si="7"/>
        <v>0.90284582913139177</v>
      </c>
      <c r="P4" s="3">
        <f t="shared" si="7"/>
        <v>0.92090274571401964</v>
      </c>
      <c r="Q4" s="3">
        <f t="shared" si="7"/>
        <v>0.93861241390082761</v>
      </c>
      <c r="R4" s="3">
        <f t="shared" si="7"/>
        <v>0.95599412526936156</v>
      </c>
      <c r="S4" s="3">
        <f t="shared" si="7"/>
        <v>0.97306544893488578</v>
      </c>
      <c r="T4" s="3">
        <f t="shared" si="7"/>
        <v>0.98984243943376304</v>
      </c>
      <c r="U4" s="3">
        <f t="shared" si="7"/>
        <v>1</v>
      </c>
      <c r="V4" s="3">
        <f t="shared" si="7"/>
        <v>1</v>
      </c>
      <c r="W4" s="3">
        <f t="shared" si="7"/>
        <v>1</v>
      </c>
      <c r="X4" s="3">
        <f t="shared" si="7"/>
        <v>1</v>
      </c>
      <c r="Y4" s="3">
        <f t="shared" si="7"/>
        <v>1</v>
      </c>
      <c r="Z4" s="3">
        <f t="shared" si="7"/>
        <v>1</v>
      </c>
      <c r="AA4" s="3">
        <f t="shared" si="7"/>
        <v>1</v>
      </c>
      <c r="AB4" s="3">
        <f t="shared" si="7"/>
        <v>1</v>
      </c>
    </row>
    <row r="5" spans="1:28" x14ac:dyDescent="0.45">
      <c r="A5" t="s">
        <v>6</v>
      </c>
      <c r="B5" s="5">
        <v>0.5</v>
      </c>
      <c r="C5" s="5">
        <v>0.9</v>
      </c>
      <c r="D5" s="3">
        <f t="shared" si="6"/>
        <v>0.88200000000000001</v>
      </c>
      <c r="E5" s="3">
        <f t="shared" si="6"/>
        <v>0.86362500000000009</v>
      </c>
      <c r="F5" s="3">
        <f t="shared" ref="F5:AB5" si="8">MIN(1,E5*(1+(F$3/E$3-1)*$B5))</f>
        <v>0.84485054347826094</v>
      </c>
      <c r="G5" s="3">
        <f t="shared" si="8"/>
        <v>0.82564939476284593</v>
      </c>
      <c r="H5" s="3">
        <f t="shared" si="8"/>
        <v>0.80599107583992102</v>
      </c>
      <c r="I5" s="3">
        <f t="shared" si="8"/>
        <v>0.78584129894392296</v>
      </c>
      <c r="J5" s="3">
        <f t="shared" si="8"/>
        <v>0.80652133312665764</v>
      </c>
      <c r="K5" s="3">
        <f t="shared" si="8"/>
        <v>0.82668436645482402</v>
      </c>
      <c r="L5" s="3">
        <f t="shared" si="8"/>
        <v>0.84636732756089117</v>
      </c>
      <c r="M5" s="3">
        <f t="shared" si="8"/>
        <v>0.86560294864182052</v>
      </c>
      <c r="N5" s="3">
        <f t="shared" si="8"/>
        <v>0.88442040404707756</v>
      </c>
      <c r="O5" s="3">
        <f t="shared" si="8"/>
        <v>0.90284582913139177</v>
      </c>
      <c r="P5" s="3">
        <f t="shared" si="8"/>
        <v>0.92090274571401964</v>
      </c>
      <c r="Q5" s="3">
        <f t="shared" si="8"/>
        <v>0.93861241390082761</v>
      </c>
      <c r="R5" s="3">
        <f t="shared" si="8"/>
        <v>0.95599412526936156</v>
      </c>
      <c r="S5" s="3">
        <f t="shared" si="8"/>
        <v>0.97306544893488578</v>
      </c>
      <c r="T5" s="3">
        <f t="shared" si="8"/>
        <v>0.98984243943376304</v>
      </c>
      <c r="U5" s="3">
        <f t="shared" si="8"/>
        <v>1</v>
      </c>
      <c r="V5" s="3">
        <f t="shared" si="8"/>
        <v>1</v>
      </c>
      <c r="W5" s="3">
        <f t="shared" si="8"/>
        <v>1</v>
      </c>
      <c r="X5" s="3">
        <f t="shared" si="8"/>
        <v>1</v>
      </c>
      <c r="Y5" s="3">
        <f t="shared" si="8"/>
        <v>1</v>
      </c>
      <c r="Z5" s="3">
        <f t="shared" si="8"/>
        <v>1</v>
      </c>
      <c r="AA5" s="3">
        <f t="shared" si="8"/>
        <v>1</v>
      </c>
      <c r="AB5" s="3">
        <f t="shared" si="8"/>
        <v>1</v>
      </c>
    </row>
    <row r="6" spans="1:28" x14ac:dyDescent="0.45">
      <c r="A6" t="s">
        <v>7</v>
      </c>
      <c r="B6" s="5">
        <v>0.25</v>
      </c>
      <c r="C6" s="5">
        <v>0.95</v>
      </c>
      <c r="D6" s="3">
        <f t="shared" si="6"/>
        <v>0.9405</v>
      </c>
      <c r="E6" s="3">
        <f t="shared" si="6"/>
        <v>0.93070312500000008</v>
      </c>
      <c r="F6" s="3">
        <f t="shared" ref="F6:AB6" si="9">MIN(1,E6*(1+(F$3/E$3-1)*$B6))</f>
        <v>0.92058678668478267</v>
      </c>
      <c r="G6" s="3">
        <f t="shared" si="9"/>
        <v>0.91012557319972831</v>
      </c>
      <c r="H6" s="3">
        <f t="shared" si="9"/>
        <v>0.89929074494735062</v>
      </c>
      <c r="I6" s="3">
        <f t="shared" si="9"/>
        <v>0.8880496106355088</v>
      </c>
      <c r="J6" s="3">
        <f t="shared" si="9"/>
        <v>0.89973447393334438</v>
      </c>
      <c r="K6" s="3">
        <f t="shared" si="9"/>
        <v>0.91098115485751119</v>
      </c>
      <c r="L6" s="3">
        <f t="shared" si="9"/>
        <v>0.9218261686058149</v>
      </c>
      <c r="M6" s="3">
        <f t="shared" si="9"/>
        <v>0.93230146597633545</v>
      </c>
      <c r="N6" s="3">
        <f t="shared" si="9"/>
        <v>0.94243517756303474</v>
      </c>
      <c r="O6" s="3">
        <f t="shared" si="9"/>
        <v>0.95225221066264976</v>
      </c>
      <c r="P6" s="3">
        <f t="shared" si="9"/>
        <v>0.96177473276927627</v>
      </c>
      <c r="Q6" s="3">
        <f t="shared" si="9"/>
        <v>0.97102256673821163</v>
      </c>
      <c r="R6" s="3">
        <f t="shared" si="9"/>
        <v>0.98001351643023216</v>
      </c>
      <c r="S6" s="3">
        <f t="shared" si="9"/>
        <v>0.98876363711264492</v>
      </c>
      <c r="T6" s="3">
        <f t="shared" si="9"/>
        <v>0.99728746157051251</v>
      </c>
      <c r="U6" s="3">
        <f t="shared" si="9"/>
        <v>1</v>
      </c>
      <c r="V6" s="3">
        <f t="shared" si="9"/>
        <v>1</v>
      </c>
      <c r="W6" s="3">
        <f t="shared" si="9"/>
        <v>1</v>
      </c>
      <c r="X6" s="3">
        <f t="shared" si="9"/>
        <v>1</v>
      </c>
      <c r="Y6" s="3">
        <f t="shared" si="9"/>
        <v>1</v>
      </c>
      <c r="Z6" s="3">
        <f t="shared" si="9"/>
        <v>1</v>
      </c>
      <c r="AA6" s="3">
        <f t="shared" si="9"/>
        <v>1</v>
      </c>
      <c r="AB6" s="3">
        <f t="shared" si="9"/>
        <v>1</v>
      </c>
    </row>
    <row r="7" spans="1:28" x14ac:dyDescent="0.45">
      <c r="T7" s="1"/>
      <c r="U7" s="1"/>
      <c r="V7" s="1"/>
    </row>
    <row r="8" spans="1:28" x14ac:dyDescent="0.45">
      <c r="A8" s="20" t="s">
        <v>30</v>
      </c>
      <c r="T8" s="1"/>
      <c r="U8" s="1"/>
      <c r="V8" s="1"/>
    </row>
    <row r="9" spans="1:28" x14ac:dyDescent="0.45">
      <c r="A9" s="21" t="s">
        <v>9</v>
      </c>
    </row>
    <row r="10" spans="1:28" x14ac:dyDescent="0.45">
      <c r="A10" t="s">
        <v>4</v>
      </c>
      <c r="C10" s="6">
        <v>19320</v>
      </c>
      <c r="D10" s="1">
        <f>C10*D3/C3+D57</f>
        <v>18547.2</v>
      </c>
      <c r="E10" s="1">
        <f t="shared" ref="E10:AB10" si="10">D10*E3/D3+E57</f>
        <v>16774.400000000001</v>
      </c>
      <c r="F10" s="1">
        <f t="shared" si="10"/>
        <v>16045.078260869564</v>
      </c>
      <c r="G10" s="1">
        <f t="shared" si="10"/>
        <v>15315.756521739129</v>
      </c>
      <c r="H10" s="1">
        <f t="shared" si="10"/>
        <v>14586.434782608694</v>
      </c>
      <c r="I10" s="1">
        <f t="shared" si="10"/>
        <v>15661.616723741627</v>
      </c>
      <c r="J10" s="1">
        <f t="shared" si="10"/>
        <v>16556.996535731858</v>
      </c>
      <c r="K10" s="1">
        <f t="shared" si="10"/>
        <v>17365.665835914366</v>
      </c>
      <c r="L10" s="1">
        <f t="shared" si="10"/>
        <v>18104.106345038028</v>
      </c>
      <c r="M10" s="1">
        <f t="shared" si="10"/>
        <v>18788.069332005911</v>
      </c>
      <c r="N10" s="1">
        <f t="shared" si="10"/>
        <v>19425.227392543839</v>
      </c>
      <c r="O10" s="1">
        <f t="shared" si="10"/>
        <v>20024.55474852378</v>
      </c>
      <c r="P10" s="1">
        <f t="shared" si="10"/>
        <v>20595.137759675868</v>
      </c>
      <c r="Q10" s="1">
        <f t="shared" si="10"/>
        <v>21141.467164795842</v>
      </c>
      <c r="R10" s="1">
        <f t="shared" si="10"/>
        <v>21668.3884592961</v>
      </c>
      <c r="S10" s="1">
        <f t="shared" si="10"/>
        <v>22180.847284261086</v>
      </c>
      <c r="T10" s="1">
        <f t="shared" si="10"/>
        <v>22679.883846791854</v>
      </c>
      <c r="U10" s="1">
        <f t="shared" si="10"/>
        <v>23168.099357115032</v>
      </c>
      <c r="V10" s="1">
        <f t="shared" si="10"/>
        <v>22986.41130270041</v>
      </c>
      <c r="W10" s="1">
        <f t="shared" si="10"/>
        <v>22868.74691860647</v>
      </c>
      <c r="X10" s="1">
        <f t="shared" si="10"/>
        <v>22799.528037472086</v>
      </c>
      <c r="Y10" s="1">
        <f t="shared" si="10"/>
        <v>22767.02808818312</v>
      </c>
      <c r="Z10" s="1">
        <f t="shared" si="10"/>
        <v>22762.303550400153</v>
      </c>
      <c r="AA10" s="1">
        <f t="shared" si="10"/>
        <v>22778.818202650284</v>
      </c>
      <c r="AB10" s="1">
        <f t="shared" si="10"/>
        <v>22811.654289892296</v>
      </c>
    </row>
    <row r="11" spans="1:28" x14ac:dyDescent="0.45">
      <c r="A11" t="s">
        <v>0</v>
      </c>
      <c r="C11" s="6">
        <v>8800</v>
      </c>
      <c r="D11" s="1">
        <f>C11*(1+D70/12)+D58</f>
        <v>8918.6666666666661</v>
      </c>
      <c r="E11" s="1">
        <f t="shared" ref="E11:AB11" si="11">D11*(1+E70/12)+E58</f>
        <v>9038.1244444444437</v>
      </c>
      <c r="F11" s="1">
        <f t="shared" si="11"/>
        <v>9158.3786074074069</v>
      </c>
      <c r="G11" s="1">
        <f t="shared" si="11"/>
        <v>9244.4344647901216</v>
      </c>
      <c r="H11" s="1">
        <f t="shared" si="11"/>
        <v>9331.0640278887222</v>
      </c>
      <c r="I11" s="1">
        <f t="shared" si="11"/>
        <v>9418.2711214079791</v>
      </c>
      <c r="J11" s="1">
        <f t="shared" si="11"/>
        <v>9506.0595955506978</v>
      </c>
      <c r="K11" s="1">
        <f t="shared" si="11"/>
        <v>9594.4333261877018</v>
      </c>
      <c r="L11" s="1">
        <f t="shared" si="11"/>
        <v>9683.3962150289517</v>
      </c>
      <c r="M11" s="1">
        <f t="shared" si="11"/>
        <v>9772.9521897958111</v>
      </c>
      <c r="N11" s="1">
        <f t="shared" si="11"/>
        <v>9863.1052043944492</v>
      </c>
      <c r="O11" s="1">
        <f t="shared" si="11"/>
        <v>9953.8592390904123</v>
      </c>
      <c r="P11" s="1">
        <f t="shared" si="11"/>
        <v>10061.808066082833</v>
      </c>
      <c r="Q11" s="1">
        <f t="shared" si="11"/>
        <v>10170.656466633523</v>
      </c>
      <c r="R11" s="1">
        <f t="shared" si="11"/>
        <v>10243.411937188803</v>
      </c>
      <c r="S11" s="1">
        <f t="shared" si="11"/>
        <v>10316.773703332043</v>
      </c>
      <c r="T11" s="1">
        <f t="shared" si="11"/>
        <v>10390.746817526477</v>
      </c>
      <c r="U11" s="1">
        <f t="shared" si="11"/>
        <v>10465.336374339196</v>
      </c>
      <c r="V11" s="1">
        <f t="shared" si="11"/>
        <v>10540.547510792023</v>
      </c>
      <c r="W11" s="1">
        <f t="shared" si="11"/>
        <v>10616.38540671529</v>
      </c>
      <c r="X11" s="1">
        <f t="shared" si="11"/>
        <v>10692.855285104584</v>
      </c>
      <c r="Y11" s="1">
        <f t="shared" si="11"/>
        <v>10769.962412480456</v>
      </c>
      <c r="Z11" s="1">
        <f t="shared" si="11"/>
        <v>10847.712099251126</v>
      </c>
      <c r="AA11" s="1">
        <f t="shared" si="11"/>
        <v>10926.109700078219</v>
      </c>
      <c r="AB11" s="1">
        <f t="shared" si="11"/>
        <v>11005.160614245537</v>
      </c>
    </row>
    <row r="12" spans="1:28" x14ac:dyDescent="0.45">
      <c r="A12" t="s">
        <v>1</v>
      </c>
      <c r="C12" s="6">
        <v>6689</v>
      </c>
      <c r="D12" s="10">
        <f>D73</f>
        <v>6698</v>
      </c>
      <c r="E12" s="1">
        <f t="shared" ref="E12:AB12" si="12">E73</f>
        <v>6838.820010419824</v>
      </c>
      <c r="F12" s="1">
        <f t="shared" si="12"/>
        <v>6865.2914328055767</v>
      </c>
      <c r="G12" s="1">
        <f t="shared" si="12"/>
        <v>7018.6989914175401</v>
      </c>
      <c r="H12" s="1">
        <f t="shared" si="12"/>
        <v>7173.5622025877719</v>
      </c>
      <c r="I12" s="1">
        <f t="shared" si="12"/>
        <v>7213.9399556666222</v>
      </c>
      <c r="J12" s="1">
        <f t="shared" si="12"/>
        <v>7331.261527392865</v>
      </c>
      <c r="K12" s="1">
        <f t="shared" si="12"/>
        <v>7449.6963392199787</v>
      </c>
      <c r="L12" s="1">
        <f t="shared" si="12"/>
        <v>7332.9781474781721</v>
      </c>
      <c r="M12" s="1">
        <f t="shared" si="12"/>
        <v>7443.5069764857872</v>
      </c>
      <c r="N12" s="1">
        <f t="shared" si="12"/>
        <v>7555.0845906651575</v>
      </c>
      <c r="O12" s="1">
        <f t="shared" si="12"/>
        <v>7355.5932971901293</v>
      </c>
      <c r="P12" s="1">
        <f t="shared" si="12"/>
        <v>7529.578177147454</v>
      </c>
      <c r="Q12" s="1">
        <f t="shared" si="12"/>
        <v>7705.2139636044421</v>
      </c>
      <c r="R12" s="1">
        <f t="shared" si="12"/>
        <v>7534.2222134623371</v>
      </c>
      <c r="S12" s="1">
        <f t="shared" si="12"/>
        <v>7743.4220935191897</v>
      </c>
      <c r="T12" s="1">
        <f t="shared" si="12"/>
        <v>7954.6070279198411</v>
      </c>
      <c r="U12" s="1">
        <f t="shared" si="12"/>
        <v>8138.8344610201057</v>
      </c>
      <c r="V12" s="1">
        <f t="shared" si="12"/>
        <v>8264.4494234958056</v>
      </c>
      <c r="W12" s="1">
        <f t="shared" si="12"/>
        <v>8391.2563203399241</v>
      </c>
      <c r="X12" s="1">
        <f t="shared" si="12"/>
        <v>8399.7300964414062</v>
      </c>
      <c r="Y12" s="1">
        <f t="shared" si="12"/>
        <v>8609.2121824250644</v>
      </c>
      <c r="Z12" s="1">
        <f t="shared" si="12"/>
        <v>8820.6820005461268</v>
      </c>
      <c r="AA12" s="1">
        <f t="shared" si="12"/>
        <v>8905.5800866990485</v>
      </c>
      <c r="AB12" s="1">
        <f t="shared" si="12"/>
        <v>9038.8373528437587</v>
      </c>
    </row>
    <row r="13" spans="1:28" x14ac:dyDescent="0.45">
      <c r="A13" t="s">
        <v>3</v>
      </c>
      <c r="C13" s="6">
        <f>C14-SUM(C10:C12)</f>
        <v>3698</v>
      </c>
      <c r="D13" s="1">
        <f>C13*(1+D$71/12)+D$54+D$60</f>
        <v>3456.8992579893475</v>
      </c>
      <c r="E13" s="1">
        <f t="shared" ref="E13:AB13" si="13">D13*(1+E$71/12)+E$54+E$60</f>
        <v>4215.3966814086771</v>
      </c>
      <c r="F13" s="1">
        <f t="shared" si="13"/>
        <v>4090.8430671543624</v>
      </c>
      <c r="G13" s="1">
        <f t="shared" si="13"/>
        <v>3874.3969091624485</v>
      </c>
      <c r="H13" s="1">
        <f t="shared" si="13"/>
        <v>3657.5900075738818</v>
      </c>
      <c r="I13" s="1">
        <f t="shared" si="13"/>
        <v>1751.8730039213262</v>
      </c>
      <c r="J13" s="1">
        <f t="shared" si="13"/>
        <v>1499.8386080655887</v>
      </c>
      <c r="K13" s="1">
        <f t="shared" si="13"/>
        <v>1337.6488764387102</v>
      </c>
      <c r="L13" s="1">
        <f t="shared" si="13"/>
        <v>1480.7810682161698</v>
      </c>
      <c r="M13" s="1">
        <f t="shared" si="13"/>
        <v>1446.2522566973969</v>
      </c>
      <c r="N13" s="1">
        <f t="shared" si="13"/>
        <v>1452.4294784673555</v>
      </c>
      <c r="O13" s="1">
        <f t="shared" si="13"/>
        <v>1801.0872397332939</v>
      </c>
      <c r="P13" s="1">
        <f t="shared" si="13"/>
        <v>1795.2990523390988</v>
      </c>
      <c r="Q13" s="1">
        <f t="shared" si="13"/>
        <v>1804.8933171215353</v>
      </c>
      <c r="R13" s="1">
        <f t="shared" si="13"/>
        <v>2210.102410509066</v>
      </c>
      <c r="S13" s="1">
        <f t="shared" si="13"/>
        <v>2239.4889004148554</v>
      </c>
      <c r="T13" s="1">
        <f t="shared" si="13"/>
        <v>2273.3324167401588</v>
      </c>
      <c r="U13" s="1">
        <f t="shared" si="13"/>
        <v>2338.1541078682553</v>
      </c>
      <c r="V13" s="1">
        <f t="shared" si="13"/>
        <v>2473.8855855710713</v>
      </c>
      <c r="W13" s="1">
        <f t="shared" si="13"/>
        <v>2545.0625785226471</v>
      </c>
      <c r="X13" s="1">
        <f t="shared" si="13"/>
        <v>2686.9587936986627</v>
      </c>
      <c r="Y13" s="1">
        <f t="shared" si="13"/>
        <v>2591.1562547411163</v>
      </c>
      <c r="Z13" s="1">
        <f t="shared" si="13"/>
        <v>2467.2832169239396</v>
      </c>
      <c r="AA13" s="1">
        <f t="shared" si="13"/>
        <v>2450.5231737207473</v>
      </c>
      <c r="AB13" s="1">
        <f t="shared" si="13"/>
        <v>2369.9289735396396</v>
      </c>
    </row>
    <row r="14" spans="1:28" x14ac:dyDescent="0.45">
      <c r="A14" t="s">
        <v>16</v>
      </c>
      <c r="C14" s="6">
        <v>38507</v>
      </c>
      <c r="D14" s="12">
        <f>SUM(D10:D13)</f>
        <v>37620.765924656014</v>
      </c>
      <c r="E14" s="12">
        <f t="shared" ref="E14:AB14" si="14">SUM(E10:E13)</f>
        <v>36866.741136272947</v>
      </c>
      <c r="F14" s="12">
        <f t="shared" si="14"/>
        <v>36159.591368236914</v>
      </c>
      <c r="G14" s="12">
        <f t="shared" si="14"/>
        <v>35453.286887109236</v>
      </c>
      <c r="H14" s="12">
        <f t="shared" si="14"/>
        <v>34748.651020659068</v>
      </c>
      <c r="I14" s="12">
        <f t="shared" si="14"/>
        <v>34045.700804737557</v>
      </c>
      <c r="J14" s="12">
        <f t="shared" si="14"/>
        <v>34894.156266741011</v>
      </c>
      <c r="K14" s="12">
        <f t="shared" si="14"/>
        <v>35747.444377760752</v>
      </c>
      <c r="L14" s="12">
        <f t="shared" si="14"/>
        <v>36601.261775761326</v>
      </c>
      <c r="M14" s="12">
        <f t="shared" si="14"/>
        <v>37450.780754984909</v>
      </c>
      <c r="N14" s="12">
        <f t="shared" si="14"/>
        <v>38295.8466660708</v>
      </c>
      <c r="O14" s="12">
        <f t="shared" si="14"/>
        <v>39135.094524537613</v>
      </c>
      <c r="P14" s="12">
        <f t="shared" si="14"/>
        <v>39981.823055245251</v>
      </c>
      <c r="Q14" s="12">
        <f t="shared" si="14"/>
        <v>40822.230912155341</v>
      </c>
      <c r="R14" s="12">
        <f t="shared" si="14"/>
        <v>41656.125020456311</v>
      </c>
      <c r="S14" s="12">
        <f t="shared" si="14"/>
        <v>42480.53198152718</v>
      </c>
      <c r="T14" s="12">
        <f t="shared" si="14"/>
        <v>43298.570108978332</v>
      </c>
      <c r="U14" s="12">
        <f t="shared" si="14"/>
        <v>44110.424300342587</v>
      </c>
      <c r="V14" s="12">
        <f t="shared" si="14"/>
        <v>44265.29382255931</v>
      </c>
      <c r="W14" s="12">
        <f t="shared" si="14"/>
        <v>44421.451224184326</v>
      </c>
      <c r="X14" s="12">
        <f t="shared" si="14"/>
        <v>44579.072212716739</v>
      </c>
      <c r="Y14" s="12">
        <f t="shared" si="14"/>
        <v>44737.358937829755</v>
      </c>
      <c r="Z14" s="12">
        <f t="shared" si="14"/>
        <v>44897.980867121347</v>
      </c>
      <c r="AA14" s="12">
        <f t="shared" si="14"/>
        <v>45061.031163148298</v>
      </c>
      <c r="AB14" s="12">
        <f t="shared" si="14"/>
        <v>45225.581230521231</v>
      </c>
    </row>
    <row r="16" spans="1:28" x14ac:dyDescent="0.45">
      <c r="A16" s="21" t="s">
        <v>10</v>
      </c>
    </row>
    <row r="17" spans="1:28" x14ac:dyDescent="0.45">
      <c r="A17" t="s">
        <v>4</v>
      </c>
      <c r="C17" s="1">
        <f>(0.8*C10)+(0.2*C10*C4)</f>
        <v>18933.599999999999</v>
      </c>
      <c r="D17" s="1">
        <f t="shared" ref="D17:AB17" si="15">(0.8*D10)+(0.2*D10*D4)</f>
        <v>18109.486080000002</v>
      </c>
      <c r="E17" s="1">
        <f t="shared" si="15"/>
        <v>16316.878240000004</v>
      </c>
      <c r="F17" s="1">
        <f t="shared" si="15"/>
        <v>15547.201226465029</v>
      </c>
      <c r="G17" s="1">
        <f t="shared" si="15"/>
        <v>14781.694237893109</v>
      </c>
      <c r="H17" s="1">
        <f t="shared" si="15"/>
        <v>14020.455078707681</v>
      </c>
      <c r="I17" s="1">
        <f t="shared" si="15"/>
        <v>14990.802424942698</v>
      </c>
      <c r="J17" s="1">
        <f t="shared" si="15"/>
        <v>15916.31141229987</v>
      </c>
      <c r="K17" s="1">
        <f t="shared" si="15"/>
        <v>16763.717560657304</v>
      </c>
      <c r="L17" s="1">
        <f t="shared" si="15"/>
        <v>17547.829897056024</v>
      </c>
      <c r="M17" s="1">
        <f t="shared" si="15"/>
        <v>18283.057108218985</v>
      </c>
      <c r="N17" s="1">
        <f t="shared" si="15"/>
        <v>18976.195405879065</v>
      </c>
      <c r="O17" s="1">
        <f t="shared" si="15"/>
        <v>19635.460945802606</v>
      </c>
      <c r="P17" s="1">
        <f t="shared" si="15"/>
        <v>20269.333989989493</v>
      </c>
      <c r="Q17" s="1">
        <f t="shared" si="15"/>
        <v>20881.902437627497</v>
      </c>
      <c r="R17" s="1">
        <f t="shared" si="15"/>
        <v>21477.681181665183</v>
      </c>
      <c r="S17" s="1">
        <f t="shared" si="15"/>
        <v>22061.361051492</v>
      </c>
      <c r="T17" s="1">
        <f t="shared" si="15"/>
        <v>22633.809388030051</v>
      </c>
      <c r="U17" s="1">
        <f t="shared" si="15"/>
        <v>23168.099357115032</v>
      </c>
      <c r="V17" s="1">
        <f t="shared" si="15"/>
        <v>22986.411302700413</v>
      </c>
      <c r="W17" s="1">
        <f t="shared" si="15"/>
        <v>22868.74691860647</v>
      </c>
      <c r="X17" s="1">
        <f t="shared" si="15"/>
        <v>22799.528037472086</v>
      </c>
      <c r="Y17" s="1">
        <f t="shared" si="15"/>
        <v>22767.02808818312</v>
      </c>
      <c r="Z17" s="1">
        <f t="shared" si="15"/>
        <v>22762.303550400153</v>
      </c>
      <c r="AA17" s="1">
        <f t="shared" si="15"/>
        <v>22778.818202650287</v>
      </c>
      <c r="AB17" s="1">
        <f t="shared" si="15"/>
        <v>22811.6542898923</v>
      </c>
    </row>
    <row r="18" spans="1:28" x14ac:dyDescent="0.45">
      <c r="A18" t="s">
        <v>0</v>
      </c>
      <c r="C18" s="1">
        <f>C11*C4</f>
        <v>7920</v>
      </c>
      <c r="D18" s="1">
        <f t="shared" ref="D18:AB18" si="16">D11*D4</f>
        <v>7866.2639999999992</v>
      </c>
      <c r="E18" s="1">
        <f t="shared" si="16"/>
        <v>7805.5502233333336</v>
      </c>
      <c r="F18" s="1">
        <f t="shared" si="16"/>
        <v>7737.461143847826</v>
      </c>
      <c r="G18" s="1">
        <f t="shared" si="16"/>
        <v>7632.6617207787576</v>
      </c>
      <c r="H18" s="1">
        <f t="shared" si="16"/>
        <v>7520.7543345692184</v>
      </c>
      <c r="I18" s="1">
        <f t="shared" si="16"/>
        <v>7401.2664118532839</v>
      </c>
      <c r="J18" s="1">
        <f t="shared" si="16"/>
        <v>7666.8398577850048</v>
      </c>
      <c r="K18" s="1">
        <f t="shared" si="16"/>
        <v>7931.5680357525298</v>
      </c>
      <c r="L18" s="1">
        <f t="shared" si="16"/>
        <v>8195.7101762273032</v>
      </c>
      <c r="M18" s="1">
        <f t="shared" si="16"/>
        <v>8459.4962324227909</v>
      </c>
      <c r="N18" s="1">
        <f t="shared" si="16"/>
        <v>8723.1314900293728</v>
      </c>
      <c r="O18" s="1">
        <f t="shared" si="16"/>
        <v>8986.8002977737469</v>
      </c>
      <c r="P18" s="1">
        <f t="shared" si="16"/>
        <v>9265.9466749031508</v>
      </c>
      <c r="Q18" s="1">
        <f t="shared" si="16"/>
        <v>9546.3044171029542</v>
      </c>
      <c r="R18" s="1">
        <f t="shared" si="16"/>
        <v>9792.6416346665465</v>
      </c>
      <c r="S18" s="1">
        <f t="shared" si="16"/>
        <v>10038.896035192418</v>
      </c>
      <c r="T18" s="1">
        <f t="shared" si="16"/>
        <v>10285.202177399018</v>
      </c>
      <c r="U18" s="1">
        <f t="shared" si="16"/>
        <v>10465.336374339196</v>
      </c>
      <c r="V18" s="1">
        <f t="shared" si="16"/>
        <v>10540.547510792023</v>
      </c>
      <c r="W18" s="1">
        <f t="shared" si="16"/>
        <v>10616.38540671529</v>
      </c>
      <c r="X18" s="1">
        <f t="shared" si="16"/>
        <v>10692.855285104584</v>
      </c>
      <c r="Y18" s="1">
        <f t="shared" si="16"/>
        <v>10769.962412480456</v>
      </c>
      <c r="Z18" s="1">
        <f t="shared" si="16"/>
        <v>10847.712099251126</v>
      </c>
      <c r="AA18" s="1">
        <f t="shared" si="16"/>
        <v>10926.109700078219</v>
      </c>
      <c r="AB18" s="1">
        <f t="shared" si="16"/>
        <v>11005.160614245537</v>
      </c>
    </row>
    <row r="19" spans="1:28" x14ac:dyDescent="0.45">
      <c r="A19" t="s">
        <v>1</v>
      </c>
      <c r="C19" s="1">
        <f>C12*C6</f>
        <v>6354.5499999999993</v>
      </c>
      <c r="D19" s="1">
        <f t="shared" ref="D19:AB19" si="17">D12*D6</f>
        <v>6299.4690000000001</v>
      </c>
      <c r="E19" s="1">
        <f t="shared" si="17"/>
        <v>6364.9111550102634</v>
      </c>
      <c r="F19" s="1">
        <f t="shared" si="17"/>
        <v>6320.0965797810532</v>
      </c>
      <c r="G19" s="1">
        <f t="shared" si="17"/>
        <v>6387.8974426802433</v>
      </c>
      <c r="H19" s="1">
        <f t="shared" si="17"/>
        <v>6451.1180970913147</v>
      </c>
      <c r="I19" s="1">
        <f t="shared" si="17"/>
        <v>6406.3365687776832</v>
      </c>
      <c r="J19" s="1">
        <f t="shared" si="17"/>
        <v>6596.1887336165864</v>
      </c>
      <c r="K19" s="1">
        <f t="shared" si="17"/>
        <v>6786.5329744403898</v>
      </c>
      <c r="L19" s="1">
        <f t="shared" si="17"/>
        <v>6759.7311501599697</v>
      </c>
      <c r="M19" s="1">
        <f t="shared" si="17"/>
        <v>6939.5924661827794</v>
      </c>
      <c r="N19" s="1">
        <f t="shared" si="17"/>
        <v>7120.1774877072658</v>
      </c>
      <c r="O19" s="1">
        <f t="shared" si="17"/>
        <v>7004.3799779846695</v>
      </c>
      <c r="P19" s="1">
        <f t="shared" si="17"/>
        <v>7241.7580391913671</v>
      </c>
      <c r="Q19" s="1">
        <f t="shared" si="17"/>
        <v>7481.9366402062942</v>
      </c>
      <c r="R19" s="1">
        <f t="shared" si="17"/>
        <v>7383.6396049819923</v>
      </c>
      <c r="S19" s="1">
        <f t="shared" si="17"/>
        <v>7656.4141928864456</v>
      </c>
      <c r="T19" s="1">
        <f t="shared" si="17"/>
        <v>7933.029850665137</v>
      </c>
      <c r="U19" s="1">
        <f t="shared" si="17"/>
        <v>8138.8344610201057</v>
      </c>
      <c r="V19" s="1">
        <f t="shared" si="17"/>
        <v>8264.4494234958056</v>
      </c>
      <c r="W19" s="1">
        <f t="shared" si="17"/>
        <v>8391.2563203399241</v>
      </c>
      <c r="X19" s="1">
        <f t="shared" si="17"/>
        <v>8399.7300964414062</v>
      </c>
      <c r="Y19" s="1">
        <f t="shared" si="17"/>
        <v>8609.2121824250644</v>
      </c>
      <c r="Z19" s="1">
        <f t="shared" si="17"/>
        <v>8820.6820005461268</v>
      </c>
      <c r="AA19" s="1">
        <f t="shared" si="17"/>
        <v>8905.5800866990485</v>
      </c>
      <c r="AB19" s="1">
        <f t="shared" si="17"/>
        <v>9038.8373528437587</v>
      </c>
    </row>
    <row r="20" spans="1:28" x14ac:dyDescent="0.45">
      <c r="A20" t="s">
        <v>3</v>
      </c>
      <c r="C20">
        <f>C13</f>
        <v>3698</v>
      </c>
      <c r="D20" s="1">
        <f>D13</f>
        <v>3456.8992579893475</v>
      </c>
      <c r="E20" s="1">
        <f t="shared" ref="E20:AB20" si="18">D20*(1+E71/12)+E54+E60</f>
        <v>4215.3966814086771</v>
      </c>
      <c r="F20" s="1">
        <f t="shared" si="18"/>
        <v>4090.8430671543624</v>
      </c>
      <c r="G20" s="1">
        <f t="shared" si="18"/>
        <v>3874.3969091624485</v>
      </c>
      <c r="H20" s="1">
        <f t="shared" si="18"/>
        <v>3657.5900075738818</v>
      </c>
      <c r="I20" s="1">
        <f t="shared" si="18"/>
        <v>1751.8730039213262</v>
      </c>
      <c r="J20" s="1">
        <f t="shared" si="18"/>
        <v>1499.8386080655887</v>
      </c>
      <c r="K20" s="1">
        <f t="shared" si="18"/>
        <v>1337.6488764387102</v>
      </c>
      <c r="L20" s="1">
        <f t="shared" si="18"/>
        <v>1480.7810682161698</v>
      </c>
      <c r="M20" s="1">
        <f t="shared" si="18"/>
        <v>1446.2522566973969</v>
      </c>
      <c r="N20" s="1">
        <f t="shared" si="18"/>
        <v>1452.4294784673555</v>
      </c>
      <c r="O20" s="1">
        <f t="shared" si="18"/>
        <v>1801.0872397332939</v>
      </c>
      <c r="P20" s="1">
        <f t="shared" si="18"/>
        <v>1795.2990523390988</v>
      </c>
      <c r="Q20" s="1">
        <f t="shared" si="18"/>
        <v>1804.8933171215353</v>
      </c>
      <c r="R20" s="1">
        <f t="shared" si="18"/>
        <v>2210.102410509066</v>
      </c>
      <c r="S20" s="1">
        <f t="shared" si="18"/>
        <v>2239.4889004148554</v>
      </c>
      <c r="T20" s="1">
        <f t="shared" si="18"/>
        <v>2273.3324167401588</v>
      </c>
      <c r="U20" s="1">
        <f t="shared" si="18"/>
        <v>2338.1541078682553</v>
      </c>
      <c r="V20" s="1">
        <f t="shared" si="18"/>
        <v>2473.8855855710713</v>
      </c>
      <c r="W20" s="1">
        <f t="shared" si="18"/>
        <v>2545.0625785226471</v>
      </c>
      <c r="X20" s="1">
        <f t="shared" si="18"/>
        <v>2686.9587936986627</v>
      </c>
      <c r="Y20" s="1">
        <f t="shared" si="18"/>
        <v>2591.1562547411163</v>
      </c>
      <c r="Z20" s="1">
        <f t="shared" si="18"/>
        <v>2467.2832169239396</v>
      </c>
      <c r="AA20" s="1">
        <f t="shared" si="18"/>
        <v>2450.5231737207473</v>
      </c>
      <c r="AB20" s="1">
        <f t="shared" si="18"/>
        <v>2369.9289735396396</v>
      </c>
    </row>
    <row r="21" spans="1:28" x14ac:dyDescent="0.45">
      <c r="A21" t="s">
        <v>16</v>
      </c>
      <c r="C21" s="1">
        <f>SUM(C17:C20)</f>
        <v>36906.149999999994</v>
      </c>
      <c r="D21" s="1">
        <f t="shared" ref="D21:AB21" si="19">SUM(D17:D20)</f>
        <v>35732.118337989348</v>
      </c>
      <c r="E21" s="1">
        <f t="shared" si="19"/>
        <v>34702.73629975228</v>
      </c>
      <c r="F21" s="1">
        <f t="shared" si="19"/>
        <v>33695.602017248275</v>
      </c>
      <c r="G21" s="1">
        <f t="shared" si="19"/>
        <v>32676.650310514557</v>
      </c>
      <c r="H21" s="1">
        <f t="shared" si="19"/>
        <v>31649.917517942096</v>
      </c>
      <c r="I21" s="1">
        <f t="shared" si="19"/>
        <v>30550.278409494989</v>
      </c>
      <c r="J21" s="1">
        <f t="shared" si="19"/>
        <v>31679.178611767049</v>
      </c>
      <c r="K21" s="1">
        <f t="shared" si="19"/>
        <v>32819.467447288931</v>
      </c>
      <c r="L21" s="1">
        <f t="shared" si="19"/>
        <v>33984.052291659471</v>
      </c>
      <c r="M21" s="1">
        <f t="shared" si="19"/>
        <v>35128.398063521956</v>
      </c>
      <c r="N21" s="1">
        <f t="shared" si="19"/>
        <v>36271.93386208306</v>
      </c>
      <c r="O21" s="1">
        <f t="shared" si="19"/>
        <v>37427.728461294311</v>
      </c>
      <c r="P21" s="1">
        <f t="shared" si="19"/>
        <v>38572.337756423105</v>
      </c>
      <c r="Q21" s="1">
        <f t="shared" si="19"/>
        <v>39715.036812058279</v>
      </c>
      <c r="R21" s="1">
        <f t="shared" si="19"/>
        <v>40864.06483182279</v>
      </c>
      <c r="S21" s="1">
        <f t="shared" si="19"/>
        <v>41996.160179985724</v>
      </c>
      <c r="T21" s="1">
        <f t="shared" si="19"/>
        <v>43125.373832834368</v>
      </c>
      <c r="U21" s="1">
        <f t="shared" si="19"/>
        <v>44110.424300342587</v>
      </c>
      <c r="V21" s="1">
        <f t="shared" si="19"/>
        <v>44265.29382255931</v>
      </c>
      <c r="W21" s="1">
        <f t="shared" si="19"/>
        <v>44421.451224184326</v>
      </c>
      <c r="X21" s="1">
        <f t="shared" si="19"/>
        <v>44579.072212716739</v>
      </c>
      <c r="Y21" s="1">
        <f t="shared" si="19"/>
        <v>44737.358937829755</v>
      </c>
      <c r="Z21" s="1">
        <f t="shared" si="19"/>
        <v>44897.980867121347</v>
      </c>
      <c r="AA21" s="1">
        <f t="shared" si="19"/>
        <v>45061.031163148305</v>
      </c>
      <c r="AB21" s="1">
        <f t="shared" si="19"/>
        <v>45225.581230521231</v>
      </c>
    </row>
    <row r="22" spans="1:28" x14ac:dyDescent="0.45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45">
      <c r="A23" s="20" t="s">
        <v>31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45">
      <c r="A24" t="s">
        <v>23</v>
      </c>
      <c r="C24" s="1"/>
      <c r="D24" s="8">
        <f>MAX(0,-D20)/D21</f>
        <v>0</v>
      </c>
      <c r="E24" s="8">
        <f t="shared" ref="E24:AB24" si="20">MAX(0,-E20)/E21</f>
        <v>0</v>
      </c>
      <c r="F24" s="8">
        <f t="shared" si="20"/>
        <v>0</v>
      </c>
      <c r="G24" s="8">
        <f t="shared" si="20"/>
        <v>0</v>
      </c>
      <c r="H24" s="8">
        <f t="shared" si="20"/>
        <v>0</v>
      </c>
      <c r="I24" s="8">
        <f t="shared" si="20"/>
        <v>0</v>
      </c>
      <c r="J24" s="8">
        <f t="shared" si="20"/>
        <v>0</v>
      </c>
      <c r="K24" s="8">
        <f t="shared" si="20"/>
        <v>0</v>
      </c>
      <c r="L24" s="8">
        <f t="shared" si="20"/>
        <v>0</v>
      </c>
      <c r="M24" s="8">
        <f t="shared" si="20"/>
        <v>0</v>
      </c>
      <c r="N24" s="8">
        <f t="shared" si="20"/>
        <v>0</v>
      </c>
      <c r="O24" s="8">
        <f t="shared" si="20"/>
        <v>0</v>
      </c>
      <c r="P24" s="8">
        <f t="shared" si="20"/>
        <v>0</v>
      </c>
      <c r="Q24" s="8">
        <f t="shared" si="20"/>
        <v>0</v>
      </c>
      <c r="R24" s="8">
        <f t="shared" si="20"/>
        <v>0</v>
      </c>
      <c r="S24" s="8">
        <f t="shared" si="20"/>
        <v>0</v>
      </c>
      <c r="T24" s="8">
        <f t="shared" si="20"/>
        <v>0</v>
      </c>
      <c r="U24" s="8">
        <f t="shared" si="20"/>
        <v>0</v>
      </c>
      <c r="V24" s="8">
        <f t="shared" si="20"/>
        <v>0</v>
      </c>
      <c r="W24" s="8">
        <f t="shared" si="20"/>
        <v>0</v>
      </c>
      <c r="X24" s="8">
        <f t="shared" si="20"/>
        <v>0</v>
      </c>
      <c r="Y24" s="8">
        <f t="shared" si="20"/>
        <v>0</v>
      </c>
      <c r="Z24" s="8">
        <f t="shared" si="20"/>
        <v>0</v>
      </c>
      <c r="AA24" s="8">
        <f t="shared" si="20"/>
        <v>0</v>
      </c>
      <c r="AB24" s="8">
        <f t="shared" si="20"/>
        <v>0</v>
      </c>
    </row>
    <row r="25" spans="1:28" ht="28.5" x14ac:dyDescent="0.45">
      <c r="A25" s="19" t="s">
        <v>28</v>
      </c>
      <c r="C25" s="1"/>
      <c r="D25" s="8">
        <f>MAX(0,1000-D13)/D21</f>
        <v>0</v>
      </c>
      <c r="E25" s="8">
        <f t="shared" ref="E25:AB25" si="21">MAX(0,1000-E13)/E21</f>
        <v>0</v>
      </c>
      <c r="F25" s="8">
        <f t="shared" si="21"/>
        <v>0</v>
      </c>
      <c r="G25" s="8">
        <f t="shared" si="21"/>
        <v>0</v>
      </c>
      <c r="H25" s="8">
        <f t="shared" si="21"/>
        <v>0</v>
      </c>
      <c r="I25" s="8">
        <f t="shared" si="21"/>
        <v>0</v>
      </c>
      <c r="J25" s="8">
        <f t="shared" si="21"/>
        <v>0</v>
      </c>
      <c r="K25" s="8">
        <f t="shared" si="21"/>
        <v>0</v>
      </c>
      <c r="L25" s="8">
        <f t="shared" si="21"/>
        <v>0</v>
      </c>
      <c r="M25" s="8">
        <f t="shared" si="21"/>
        <v>0</v>
      </c>
      <c r="N25" s="8">
        <f t="shared" si="21"/>
        <v>0</v>
      </c>
      <c r="O25" s="8">
        <f t="shared" si="21"/>
        <v>0</v>
      </c>
      <c r="P25" s="8">
        <f t="shared" si="21"/>
        <v>0</v>
      </c>
      <c r="Q25" s="8">
        <f t="shared" si="21"/>
        <v>0</v>
      </c>
      <c r="R25" s="8">
        <f t="shared" si="21"/>
        <v>0</v>
      </c>
      <c r="S25" s="8">
        <f t="shared" si="21"/>
        <v>0</v>
      </c>
      <c r="T25" s="8">
        <f t="shared" si="21"/>
        <v>0</v>
      </c>
      <c r="U25" s="8">
        <f t="shared" si="21"/>
        <v>0</v>
      </c>
      <c r="V25" s="8">
        <f t="shared" si="21"/>
        <v>0</v>
      </c>
      <c r="W25" s="8">
        <f t="shared" si="21"/>
        <v>0</v>
      </c>
      <c r="X25" s="8">
        <f t="shared" si="21"/>
        <v>0</v>
      </c>
      <c r="Y25" s="8">
        <f t="shared" si="21"/>
        <v>0</v>
      </c>
      <c r="Z25" s="8">
        <f t="shared" si="21"/>
        <v>0</v>
      </c>
      <c r="AA25" s="8">
        <f t="shared" si="21"/>
        <v>0</v>
      </c>
      <c r="AB25" s="8">
        <f t="shared" si="21"/>
        <v>0</v>
      </c>
    </row>
    <row r="26" spans="1:28" x14ac:dyDescent="0.45">
      <c r="A26" t="s">
        <v>24</v>
      </c>
      <c r="C26" s="1"/>
      <c r="D26" s="8">
        <f>D21/(C21+D54)-1</f>
        <v>-2.891692913553856E-2</v>
      </c>
      <c r="E26" s="8">
        <f t="shared" ref="E26:AB26" si="22">E21/(D21+E54)-1</f>
        <v>-2.5809302790861577E-2</v>
      </c>
      <c r="F26" s="8">
        <f t="shared" si="22"/>
        <v>-2.5934180942790319E-2</v>
      </c>
      <c r="G26" s="8">
        <f t="shared" si="22"/>
        <v>-2.7063731246113054E-2</v>
      </c>
      <c r="H26" s="8">
        <f t="shared" si="22"/>
        <v>-2.8149434585124644E-2</v>
      </c>
      <c r="I26" s="8">
        <f t="shared" si="22"/>
        <v>-3.137735245769524E-2</v>
      </c>
      <c r="J26" s="8">
        <f t="shared" si="22"/>
        <v>4.0699371589374866E-2</v>
      </c>
      <c r="K26" s="8">
        <f t="shared" si="22"/>
        <v>3.960473127596198E-2</v>
      </c>
      <c r="L26" s="8">
        <f t="shared" si="22"/>
        <v>3.8966847944697403E-2</v>
      </c>
      <c r="M26" s="8">
        <f t="shared" si="22"/>
        <v>3.7029693437986788E-2</v>
      </c>
      <c r="N26" s="8">
        <f t="shared" si="22"/>
        <v>3.5796491783754325E-2</v>
      </c>
      <c r="O26" s="8">
        <f t="shared" si="22"/>
        <v>3.5003509603187322E-2</v>
      </c>
      <c r="P26" s="8">
        <f t="shared" si="22"/>
        <v>3.3619658721459E-2</v>
      </c>
      <c r="Q26" s="8">
        <f t="shared" si="22"/>
        <v>3.2569498598040258E-2</v>
      </c>
      <c r="R26" s="8">
        <f t="shared" si="22"/>
        <v>3.1789593473655842E-2</v>
      </c>
      <c r="S26" s="8">
        <f t="shared" si="22"/>
        <v>3.0477827261859769E-2</v>
      </c>
      <c r="T26" s="8">
        <f t="shared" si="22"/>
        <v>2.9585277034794188E-2</v>
      </c>
      <c r="U26" s="8">
        <f t="shared" si="22"/>
        <v>2.5457188208192427E-2</v>
      </c>
      <c r="V26" s="8">
        <f t="shared" si="22"/>
        <v>6.019703819416522E-3</v>
      </c>
      <c r="W26" s="8">
        <f t="shared" si="22"/>
        <v>6.0277574574543191E-3</v>
      </c>
      <c r="X26" s="8">
        <f t="shared" si="22"/>
        <v>6.0395446580714385E-3</v>
      </c>
      <c r="Y26" s="8">
        <f t="shared" si="22"/>
        <v>6.0331082202407238E-3</v>
      </c>
      <c r="Z26" s="8">
        <f t="shared" si="22"/>
        <v>6.0640364057527041E-3</v>
      </c>
      <c r="AA26" s="8">
        <f t="shared" si="22"/>
        <v>6.09650827611663E-3</v>
      </c>
      <c r="AB26" s="8">
        <f t="shared" si="22"/>
        <v>6.1077590495410838E-3</v>
      </c>
    </row>
    <row r="27" spans="1:28" x14ac:dyDescent="0.45">
      <c r="C27" s="1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</row>
    <row r="28" spans="1:28" x14ac:dyDescent="0.45">
      <c r="A28" s="20" t="s">
        <v>32</v>
      </c>
    </row>
    <row r="29" spans="1:28" x14ac:dyDescent="0.45">
      <c r="A29" s="21" t="s">
        <v>15</v>
      </c>
    </row>
    <row r="30" spans="1:28" x14ac:dyDescent="0.45">
      <c r="A30" t="s">
        <v>4</v>
      </c>
      <c r="C30" s="8">
        <f>C17/C$21</f>
        <v>0.51302018769229518</v>
      </c>
      <c r="D30" s="8">
        <f t="shared" ref="D30:AB30" si="23">D17/D$21</f>
        <v>0.50681255190925878</v>
      </c>
      <c r="E30" s="8">
        <f t="shared" si="23"/>
        <v>0.47018996136383862</v>
      </c>
      <c r="F30" s="8">
        <f t="shared" si="23"/>
        <v>0.46140149739739478</v>
      </c>
      <c r="G30" s="8">
        <f t="shared" si="23"/>
        <v>0.45236259216988089</v>
      </c>
      <c r="H30" s="8">
        <f t="shared" si="23"/>
        <v>0.44298551712684847</v>
      </c>
      <c r="I30" s="8">
        <f t="shared" si="23"/>
        <v>0.49069282525044272</v>
      </c>
      <c r="J30" s="8">
        <f t="shared" si="23"/>
        <v>0.50242184645494081</v>
      </c>
      <c r="K30" s="8">
        <f t="shared" si="23"/>
        <v>0.51078578857446022</v>
      </c>
      <c r="L30" s="8">
        <f t="shared" si="23"/>
        <v>0.51635484039561397</v>
      </c>
      <c r="M30" s="8">
        <f t="shared" si="23"/>
        <v>0.52046373065911267</v>
      </c>
      <c r="N30" s="8">
        <f t="shared" si="23"/>
        <v>0.52316470023441097</v>
      </c>
      <c r="O30" s="8">
        <f t="shared" si="23"/>
        <v>0.52462336756847305</v>
      </c>
      <c r="P30" s="8">
        <f t="shared" si="23"/>
        <v>0.52548886505107462</v>
      </c>
      <c r="Q30" s="8">
        <f t="shared" si="23"/>
        <v>0.52579335470456712</v>
      </c>
      <c r="R30" s="8">
        <f t="shared" si="23"/>
        <v>0.52558846678755977</v>
      </c>
      <c r="S30" s="8">
        <f t="shared" si="23"/>
        <v>0.52531852809738233</v>
      </c>
      <c r="T30" s="8">
        <f t="shared" si="23"/>
        <v>0.52483740722491656</v>
      </c>
      <c r="U30" s="8">
        <f t="shared" si="23"/>
        <v>0.52522957383874214</v>
      </c>
      <c r="V30" s="8">
        <f t="shared" si="23"/>
        <v>0.5192874443541059</v>
      </c>
      <c r="W30" s="8">
        <f t="shared" si="23"/>
        <v>0.51481314293838432</v>
      </c>
      <c r="X30" s="8">
        <f t="shared" si="23"/>
        <v>0.51144016476341636</v>
      </c>
      <c r="Y30" s="8">
        <f t="shared" si="23"/>
        <v>0.50890416038688868</v>
      </c>
      <c r="Z30" s="8">
        <f t="shared" si="23"/>
        <v>0.50697833423215066</v>
      </c>
      <c r="AA30" s="8">
        <f t="shared" si="23"/>
        <v>0.50551036260526594</v>
      </c>
      <c r="AB30" s="8">
        <f t="shared" si="23"/>
        <v>0.50439715022385334</v>
      </c>
    </row>
    <row r="31" spans="1:28" x14ac:dyDescent="0.45">
      <c r="A31" t="s">
        <v>0</v>
      </c>
      <c r="C31" s="8">
        <f>C18/C$21</f>
        <v>0.21459837994480599</v>
      </c>
      <c r="D31" s="8">
        <f t="shared" ref="D31:AB31" si="24">D18/D$21</f>
        <v>0.22014547040265497</v>
      </c>
      <c r="E31" s="8">
        <f t="shared" si="24"/>
        <v>0.22492607372257997</v>
      </c>
      <c r="F31" s="8">
        <f t="shared" si="24"/>
        <v>0.22962822091402715</v>
      </c>
      <c r="G31" s="8">
        <f t="shared" si="24"/>
        <v>0.2335815222260634</v>
      </c>
      <c r="H31" s="8">
        <f t="shared" si="24"/>
        <v>0.23762318907484548</v>
      </c>
      <c r="I31" s="8">
        <f t="shared" si="24"/>
        <v>0.24226510517013747</v>
      </c>
      <c r="J31" s="8">
        <f t="shared" si="24"/>
        <v>0.24201510877991014</v>
      </c>
      <c r="K31" s="8">
        <f t="shared" si="24"/>
        <v>0.24167266115732541</v>
      </c>
      <c r="L31" s="8">
        <f t="shared" si="24"/>
        <v>0.2411634170607351</v>
      </c>
      <c r="M31" s="8">
        <f t="shared" si="24"/>
        <v>0.24081645331864149</v>
      </c>
      <c r="N31" s="8">
        <f t="shared" si="24"/>
        <v>0.24049259472068338</v>
      </c>
      <c r="O31" s="8">
        <f t="shared" si="24"/>
        <v>0.24011075924811731</v>
      </c>
      <c r="P31" s="8">
        <f t="shared" si="24"/>
        <v>0.24022258472939395</v>
      </c>
      <c r="Q31" s="8">
        <f t="shared" si="24"/>
        <v>0.24037002564742696</v>
      </c>
      <c r="R31" s="8">
        <f t="shared" si="24"/>
        <v>0.23963944054436187</v>
      </c>
      <c r="S31" s="8">
        <f t="shared" si="24"/>
        <v>0.23904318852409498</v>
      </c>
      <c r="T31" s="8">
        <f t="shared" si="24"/>
        <v>0.23849537437674739</v>
      </c>
      <c r="U31" s="8">
        <f t="shared" si="24"/>
        <v>0.23725313325217587</v>
      </c>
      <c r="V31" s="8">
        <f t="shared" si="24"/>
        <v>0.23812216299850136</v>
      </c>
      <c r="W31" s="8">
        <f t="shared" si="24"/>
        <v>0.23899231371656363</v>
      </c>
      <c r="X31" s="8">
        <f t="shared" si="24"/>
        <v>0.23986266995602284</v>
      </c>
      <c r="Y31" s="8">
        <f t="shared" si="24"/>
        <v>0.24073755510349121</v>
      </c>
      <c r="Z31" s="8">
        <f t="shared" si="24"/>
        <v>0.24160801643520841</v>
      </c>
      <c r="AA31" s="8">
        <f t="shared" si="24"/>
        <v>0.24247358344994513</v>
      </c>
      <c r="AB31" s="8">
        <f t="shared" si="24"/>
        <v>0.24333928530737206</v>
      </c>
    </row>
    <row r="32" spans="1:28" x14ac:dyDescent="0.45">
      <c r="A32" t="s">
        <v>1</v>
      </c>
      <c r="C32" s="8">
        <f>C19/C$21</f>
        <v>0.17218133021190235</v>
      </c>
      <c r="D32" s="8">
        <f t="shared" ref="D32:AB32" si="25">D19/D$21</f>
        <v>0.17629710448212044</v>
      </c>
      <c r="E32" s="8">
        <f t="shared" si="25"/>
        <v>0.18341237129060911</v>
      </c>
      <c r="F32" s="8">
        <f t="shared" si="25"/>
        <v>0.18756443575472817</v>
      </c>
      <c r="G32" s="8">
        <f t="shared" si="25"/>
        <v>0.19548813547222044</v>
      </c>
      <c r="H32" s="8">
        <f t="shared" si="25"/>
        <v>0.20382732730454117</v>
      </c>
      <c r="I32" s="8">
        <f t="shared" si="25"/>
        <v>0.20969814032158218</v>
      </c>
      <c r="J32" s="8">
        <f t="shared" si="25"/>
        <v>0.20821842682393507</v>
      </c>
      <c r="K32" s="8">
        <f t="shared" si="25"/>
        <v>0.20678376287915651</v>
      </c>
      <c r="L32" s="8">
        <f t="shared" si="25"/>
        <v>0.19890892034140895</v>
      </c>
      <c r="M32" s="8">
        <f t="shared" si="25"/>
        <v>0.19754935746384045</v>
      </c>
      <c r="N32" s="8">
        <f t="shared" si="25"/>
        <v>0.19629991372338593</v>
      </c>
      <c r="O32" s="8">
        <f t="shared" si="25"/>
        <v>0.18714413794115806</v>
      </c>
      <c r="P32" s="8">
        <f t="shared" si="25"/>
        <v>0.18774485707663549</v>
      </c>
      <c r="Q32" s="8">
        <f t="shared" si="25"/>
        <v>0.18839052512056664</v>
      </c>
      <c r="R32" s="8">
        <f t="shared" si="25"/>
        <v>0.18068783992413798</v>
      </c>
      <c r="S32" s="8">
        <f t="shared" si="25"/>
        <v>0.18231224378783309</v>
      </c>
      <c r="T32" s="8">
        <f t="shared" si="25"/>
        <v>0.18395272076749317</v>
      </c>
      <c r="U32" s="8">
        <f t="shared" si="25"/>
        <v>0.18451045507075059</v>
      </c>
      <c r="V32" s="8">
        <f t="shared" si="25"/>
        <v>0.18670268984601027</v>
      </c>
      <c r="W32" s="8">
        <f t="shared" si="25"/>
        <v>0.18890099465664195</v>
      </c>
      <c r="X32" s="8">
        <f t="shared" si="25"/>
        <v>0.18842316987578037</v>
      </c>
      <c r="Y32" s="8">
        <f t="shared" si="25"/>
        <v>0.19243899029419781</v>
      </c>
      <c r="Z32" s="8">
        <f t="shared" si="25"/>
        <v>0.19646054967708992</v>
      </c>
      <c r="AA32" s="8">
        <f t="shared" si="25"/>
        <v>0.19763373932690176</v>
      </c>
      <c r="AB32" s="8">
        <f t="shared" si="25"/>
        <v>0.19986116500684684</v>
      </c>
    </row>
    <row r="33" spans="1:28" x14ac:dyDescent="0.45">
      <c r="A33" t="s">
        <v>3</v>
      </c>
      <c r="C33" s="8">
        <f>C20/C$21</f>
        <v>0.10020010215099653</v>
      </c>
      <c r="D33" s="8">
        <f t="shared" ref="D33:AB33" si="26">D20/D$21</f>
        <v>9.6744873205965878E-2</v>
      </c>
      <c r="E33" s="8">
        <f t="shared" si="26"/>
        <v>0.12147159362297226</v>
      </c>
      <c r="F33" s="8">
        <f t="shared" si="26"/>
        <v>0.1214058459338498</v>
      </c>
      <c r="G33" s="8">
        <f t="shared" si="26"/>
        <v>0.11856775013183531</v>
      </c>
      <c r="H33" s="8">
        <f t="shared" si="26"/>
        <v>0.11556396649376485</v>
      </c>
      <c r="I33" s="8">
        <f t="shared" si="26"/>
        <v>5.734392925783767E-2</v>
      </c>
      <c r="J33" s="8">
        <f t="shared" si="26"/>
        <v>4.7344617941213987E-2</v>
      </c>
      <c r="K33" s="8">
        <f t="shared" si="26"/>
        <v>4.0757787389057935E-2</v>
      </c>
      <c r="L33" s="8">
        <f t="shared" si="26"/>
        <v>4.3572822202241908E-2</v>
      </c>
      <c r="M33" s="8">
        <f t="shared" si="26"/>
        <v>4.1170458558405336E-2</v>
      </c>
      <c r="N33" s="8">
        <f t="shared" si="26"/>
        <v>4.004279132151968E-2</v>
      </c>
      <c r="O33" s="8">
        <f t="shared" si="26"/>
        <v>4.8121735242251711E-2</v>
      </c>
      <c r="P33" s="8">
        <f t="shared" si="26"/>
        <v>4.6543693142896005E-2</v>
      </c>
      <c r="Q33" s="8">
        <f t="shared" si="26"/>
        <v>4.5446094527439383E-2</v>
      </c>
      <c r="R33" s="8">
        <f t="shared" si="26"/>
        <v>5.4084252743940298E-2</v>
      </c>
      <c r="S33" s="8">
        <f t="shared" si="26"/>
        <v>5.3326039590689468E-2</v>
      </c>
      <c r="T33" s="8">
        <f t="shared" si="26"/>
        <v>5.2714497630842835E-2</v>
      </c>
      <c r="U33" s="8">
        <f t="shared" si="26"/>
        <v>5.3006837838331468E-2</v>
      </c>
      <c r="V33" s="8">
        <f t="shared" si="26"/>
        <v>5.588770280138259E-2</v>
      </c>
      <c r="W33" s="8">
        <f t="shared" si="26"/>
        <v>5.729354868841028E-2</v>
      </c>
      <c r="X33" s="8">
        <f t="shared" si="26"/>
        <v>6.0273995404780407E-2</v>
      </c>
      <c r="Y33" s="8">
        <f t="shared" si="26"/>
        <v>5.791929421542235E-2</v>
      </c>
      <c r="Z33" s="8">
        <f t="shared" si="26"/>
        <v>5.4953099655550959E-2</v>
      </c>
      <c r="AA33" s="8">
        <f t="shared" si="26"/>
        <v>5.4382314617887124E-2</v>
      </c>
      <c r="AB33" s="8">
        <f t="shared" si="26"/>
        <v>5.2402399461927839E-2</v>
      </c>
    </row>
    <row r="35" spans="1:28" x14ac:dyDescent="0.45">
      <c r="A35" s="21" t="s">
        <v>11</v>
      </c>
    </row>
    <row r="36" spans="1:28" x14ac:dyDescent="0.45">
      <c r="A36" t="s">
        <v>4</v>
      </c>
      <c r="C36" s="9">
        <f>D36</f>
        <v>0.52333333333333332</v>
      </c>
      <c r="D36" s="8">
        <f>0.5+(0.2-D38)*5/6</f>
        <v>0.52333333333333332</v>
      </c>
      <c r="E36" s="8">
        <f t="shared" ref="E36:AB36" si="27">0.5+(0.2-E38)*5/6</f>
        <v>0.51416666666666666</v>
      </c>
      <c r="F36" s="8">
        <f t="shared" si="27"/>
        <v>0.51</v>
      </c>
      <c r="G36" s="8">
        <f t="shared" si="27"/>
        <v>0.50416666666666665</v>
      </c>
      <c r="H36" s="8">
        <f t="shared" si="27"/>
        <v>0.5</v>
      </c>
      <c r="I36" s="8">
        <f t="shared" si="27"/>
        <v>0.5</v>
      </c>
      <c r="J36" s="8">
        <f t="shared" si="27"/>
        <v>0.5</v>
      </c>
      <c r="K36" s="8">
        <f t="shared" si="27"/>
        <v>0.5</v>
      </c>
      <c r="L36" s="8">
        <f t="shared" si="27"/>
        <v>0.5</v>
      </c>
      <c r="M36" s="8">
        <f t="shared" si="27"/>
        <v>0.5</v>
      </c>
      <c r="N36" s="8">
        <f t="shared" si="27"/>
        <v>0.5</v>
      </c>
      <c r="O36" s="8">
        <f t="shared" si="27"/>
        <v>0.5</v>
      </c>
      <c r="P36" s="8">
        <f t="shared" si="27"/>
        <v>0.5</v>
      </c>
      <c r="Q36" s="8">
        <f t="shared" si="27"/>
        <v>0.5</v>
      </c>
      <c r="R36" s="8">
        <f t="shared" si="27"/>
        <v>0.5</v>
      </c>
      <c r="S36" s="8">
        <f t="shared" si="27"/>
        <v>0.5</v>
      </c>
      <c r="T36" s="8">
        <f t="shared" si="27"/>
        <v>0.5</v>
      </c>
      <c r="U36" s="8">
        <f t="shared" si="27"/>
        <v>0.5</v>
      </c>
      <c r="V36" s="8">
        <f t="shared" si="27"/>
        <v>0.5</v>
      </c>
      <c r="W36" s="8">
        <f t="shared" si="27"/>
        <v>0.5</v>
      </c>
      <c r="X36" s="8">
        <f t="shared" si="27"/>
        <v>0.5</v>
      </c>
      <c r="Y36" s="8">
        <f t="shared" si="27"/>
        <v>0.5</v>
      </c>
      <c r="Z36" s="8">
        <f t="shared" si="27"/>
        <v>0.5</v>
      </c>
      <c r="AA36" s="8">
        <f t="shared" si="27"/>
        <v>0.5</v>
      </c>
      <c r="AB36" s="8">
        <f t="shared" si="27"/>
        <v>0.5</v>
      </c>
    </row>
    <row r="37" spans="1:28" x14ac:dyDescent="0.45">
      <c r="A37" t="s">
        <v>0</v>
      </c>
      <c r="C37" s="9">
        <f t="shared" ref="C37:C39" si="28">D37</f>
        <v>0.2</v>
      </c>
      <c r="D37" s="8">
        <v>0.2</v>
      </c>
      <c r="E37" s="8">
        <v>0.2</v>
      </c>
      <c r="F37" s="8">
        <v>0.2</v>
      </c>
      <c r="G37" s="8">
        <v>0.2</v>
      </c>
      <c r="H37" s="8">
        <v>0.2</v>
      </c>
      <c r="I37" s="8">
        <v>0.2</v>
      </c>
      <c r="J37" s="8">
        <v>0.2</v>
      </c>
      <c r="K37" s="8">
        <v>0.2</v>
      </c>
      <c r="L37" s="8">
        <v>0.2</v>
      </c>
      <c r="M37" s="8">
        <v>0.2</v>
      </c>
      <c r="N37" s="8">
        <v>0.2</v>
      </c>
      <c r="O37" s="8">
        <v>0.2</v>
      </c>
      <c r="P37" s="8">
        <v>0.2</v>
      </c>
      <c r="Q37" s="8">
        <v>0.2</v>
      </c>
      <c r="R37" s="8">
        <v>0.2</v>
      </c>
      <c r="S37" s="8">
        <v>0.2</v>
      </c>
      <c r="T37" s="8">
        <v>0.2</v>
      </c>
      <c r="U37" s="8">
        <v>0.2</v>
      </c>
      <c r="V37" s="8">
        <v>0.2</v>
      </c>
      <c r="W37" s="8">
        <v>0.2</v>
      </c>
      <c r="X37" s="8">
        <v>0.2</v>
      </c>
      <c r="Y37" s="8">
        <v>0.2</v>
      </c>
      <c r="Z37" s="8">
        <v>0.2</v>
      </c>
      <c r="AA37" s="8">
        <v>0.2</v>
      </c>
      <c r="AB37" s="8">
        <v>0.2</v>
      </c>
    </row>
    <row r="38" spans="1:28" x14ac:dyDescent="0.45">
      <c r="A38" t="s">
        <v>1</v>
      </c>
      <c r="C38" s="9">
        <f t="shared" si="28"/>
        <v>0.17199999999999999</v>
      </c>
      <c r="D38" s="8">
        <v>0.17199999999999999</v>
      </c>
      <c r="E38" s="8">
        <v>0.183</v>
      </c>
      <c r="F38" s="8">
        <v>0.188</v>
      </c>
      <c r="G38" s="8">
        <v>0.19500000000000001</v>
      </c>
      <c r="H38" s="8">
        <v>0.2</v>
      </c>
      <c r="I38" s="8">
        <f t="shared" ref="F38:AB38" si="29">MIN(0.2,H38+0.02/20)</f>
        <v>0.2</v>
      </c>
      <c r="J38" s="8">
        <f t="shared" si="29"/>
        <v>0.2</v>
      </c>
      <c r="K38" s="8">
        <f t="shared" si="29"/>
        <v>0.2</v>
      </c>
      <c r="L38" s="8">
        <f t="shared" si="29"/>
        <v>0.2</v>
      </c>
      <c r="M38" s="8">
        <f t="shared" si="29"/>
        <v>0.2</v>
      </c>
      <c r="N38" s="8">
        <f t="shared" si="29"/>
        <v>0.2</v>
      </c>
      <c r="O38" s="8">
        <f t="shared" si="29"/>
        <v>0.2</v>
      </c>
      <c r="P38" s="8">
        <f t="shared" si="29"/>
        <v>0.2</v>
      </c>
      <c r="Q38" s="8">
        <f t="shared" si="29"/>
        <v>0.2</v>
      </c>
      <c r="R38" s="8">
        <f t="shared" si="29"/>
        <v>0.2</v>
      </c>
      <c r="S38" s="8">
        <f t="shared" si="29"/>
        <v>0.2</v>
      </c>
      <c r="T38" s="8">
        <f t="shared" si="29"/>
        <v>0.2</v>
      </c>
      <c r="U38" s="8">
        <f t="shared" si="29"/>
        <v>0.2</v>
      </c>
      <c r="V38" s="8">
        <f t="shared" si="29"/>
        <v>0.2</v>
      </c>
      <c r="W38" s="8">
        <f t="shared" si="29"/>
        <v>0.2</v>
      </c>
      <c r="X38" s="8">
        <f t="shared" si="29"/>
        <v>0.2</v>
      </c>
      <c r="Y38" s="8">
        <f t="shared" si="29"/>
        <v>0.2</v>
      </c>
      <c r="Z38" s="8">
        <f t="shared" si="29"/>
        <v>0.2</v>
      </c>
      <c r="AA38" s="8">
        <f t="shared" si="29"/>
        <v>0.2</v>
      </c>
      <c r="AB38" s="8">
        <f t="shared" si="29"/>
        <v>0.2</v>
      </c>
    </row>
    <row r="39" spans="1:28" x14ac:dyDescent="0.45">
      <c r="A39" t="s">
        <v>3</v>
      </c>
      <c r="C39" s="9">
        <f t="shared" si="28"/>
        <v>0.10466666666666667</v>
      </c>
      <c r="D39" s="8">
        <f>0.1+(0.2-D38)*1/6</f>
        <v>0.10466666666666667</v>
      </c>
      <c r="E39" s="8">
        <f t="shared" ref="E39:AB39" si="30">0.1+(0.2-E38)*1/6</f>
        <v>0.10283333333333335</v>
      </c>
      <c r="F39" s="8">
        <f t="shared" si="30"/>
        <v>0.10200000000000001</v>
      </c>
      <c r="G39" s="8">
        <f t="shared" si="30"/>
        <v>0.10083333333333334</v>
      </c>
      <c r="H39" s="8">
        <f t="shared" si="30"/>
        <v>0.1</v>
      </c>
      <c r="I39" s="8">
        <f t="shared" si="30"/>
        <v>0.1</v>
      </c>
      <c r="J39" s="8">
        <f t="shared" si="30"/>
        <v>0.1</v>
      </c>
      <c r="K39" s="8">
        <f t="shared" si="30"/>
        <v>0.1</v>
      </c>
      <c r="L39" s="8">
        <f t="shared" si="30"/>
        <v>0.1</v>
      </c>
      <c r="M39" s="8">
        <f t="shared" si="30"/>
        <v>0.1</v>
      </c>
      <c r="N39" s="8">
        <f t="shared" si="30"/>
        <v>0.1</v>
      </c>
      <c r="O39" s="8">
        <f t="shared" si="30"/>
        <v>0.1</v>
      </c>
      <c r="P39" s="8">
        <f t="shared" si="30"/>
        <v>0.1</v>
      </c>
      <c r="Q39" s="8">
        <f t="shared" si="30"/>
        <v>0.1</v>
      </c>
      <c r="R39" s="8">
        <f t="shared" si="30"/>
        <v>0.1</v>
      </c>
      <c r="S39" s="8">
        <f t="shared" si="30"/>
        <v>0.1</v>
      </c>
      <c r="T39" s="8">
        <f t="shared" si="30"/>
        <v>0.1</v>
      </c>
      <c r="U39" s="8">
        <f t="shared" si="30"/>
        <v>0.1</v>
      </c>
      <c r="V39" s="8">
        <f t="shared" si="30"/>
        <v>0.1</v>
      </c>
      <c r="W39" s="8">
        <f t="shared" si="30"/>
        <v>0.1</v>
      </c>
      <c r="X39" s="8">
        <f t="shared" si="30"/>
        <v>0.1</v>
      </c>
      <c r="Y39" s="8">
        <f t="shared" si="30"/>
        <v>0.1</v>
      </c>
      <c r="Z39" s="8">
        <f t="shared" si="30"/>
        <v>0.1</v>
      </c>
      <c r="AA39" s="8">
        <f t="shared" si="30"/>
        <v>0.1</v>
      </c>
      <c r="AB39" s="8">
        <f t="shared" si="30"/>
        <v>0.1</v>
      </c>
    </row>
    <row r="41" spans="1:28" x14ac:dyDescent="0.45">
      <c r="A41" s="21" t="s">
        <v>12</v>
      </c>
    </row>
    <row r="42" spans="1:28" x14ac:dyDescent="0.45">
      <c r="A42" t="s">
        <v>4</v>
      </c>
      <c r="C42" s="9">
        <f>C30-C36</f>
        <v>-1.0313145641038135E-2</v>
      </c>
      <c r="D42" s="9">
        <f t="shared" ref="D42:AB45" si="31">D30-D36</f>
        <v>-1.6520781424074538E-2</v>
      </c>
      <c r="E42" s="9">
        <f t="shared" si="31"/>
        <v>-4.3976705302828045E-2</v>
      </c>
      <c r="F42" s="9">
        <f t="shared" si="31"/>
        <v>-4.8598502602605231E-2</v>
      </c>
      <c r="G42" s="9">
        <f t="shared" si="31"/>
        <v>-5.1804074496785757E-2</v>
      </c>
      <c r="H42" s="9">
        <f t="shared" si="31"/>
        <v>-5.7014482873151529E-2</v>
      </c>
      <c r="I42" s="9">
        <f t="shared" si="31"/>
        <v>-9.3071747495572787E-3</v>
      </c>
      <c r="J42" s="9">
        <f t="shared" si="31"/>
        <v>2.4218464549408125E-3</v>
      </c>
      <c r="K42" s="9">
        <f t="shared" si="31"/>
        <v>1.078578857446022E-2</v>
      </c>
      <c r="L42" s="9">
        <f t="shared" si="31"/>
        <v>1.6354840395613968E-2</v>
      </c>
      <c r="M42" s="9">
        <f t="shared" si="31"/>
        <v>2.0463730659112667E-2</v>
      </c>
      <c r="N42" s="9">
        <f t="shared" si="31"/>
        <v>2.3164700234410973E-2</v>
      </c>
      <c r="O42" s="9">
        <f t="shared" si="31"/>
        <v>2.4623367568473054E-2</v>
      </c>
      <c r="P42" s="9">
        <f t="shared" si="31"/>
        <v>2.5488865051074616E-2</v>
      </c>
      <c r="Q42" s="9">
        <f t="shared" si="31"/>
        <v>2.5793354704567117E-2</v>
      </c>
      <c r="R42" s="9">
        <f t="shared" si="31"/>
        <v>2.5588466787559772E-2</v>
      </c>
      <c r="S42" s="9">
        <f t="shared" si="31"/>
        <v>2.5318528097382331E-2</v>
      </c>
      <c r="T42" s="9">
        <f t="shared" si="31"/>
        <v>2.4837407224916563E-2</v>
      </c>
      <c r="U42" s="9">
        <f t="shared" si="31"/>
        <v>2.5229573838742136E-2</v>
      </c>
      <c r="V42" s="9">
        <f t="shared" si="31"/>
        <v>1.9287444354105898E-2</v>
      </c>
      <c r="W42" s="9">
        <f t="shared" si="31"/>
        <v>1.4813142938384316E-2</v>
      </c>
      <c r="X42" s="9">
        <f t="shared" si="31"/>
        <v>1.1440164763416361E-2</v>
      </c>
      <c r="Y42" s="9">
        <f t="shared" si="31"/>
        <v>8.9041603868886821E-3</v>
      </c>
      <c r="Z42" s="9">
        <f t="shared" si="31"/>
        <v>6.9783342321506625E-3</v>
      </c>
      <c r="AA42" s="9">
        <f t="shared" si="31"/>
        <v>5.5103626052659394E-3</v>
      </c>
      <c r="AB42" s="9">
        <f t="shared" si="31"/>
        <v>4.3971502238533411E-3</v>
      </c>
    </row>
    <row r="43" spans="1:28" x14ac:dyDescent="0.45">
      <c r="A43" t="s">
        <v>0</v>
      </c>
      <c r="C43" s="9">
        <f t="shared" ref="C43:R45" si="32">C31-C37</f>
        <v>1.4598379944805978E-2</v>
      </c>
      <c r="D43" s="9">
        <f t="shared" si="32"/>
        <v>2.0145470402654964E-2</v>
      </c>
      <c r="E43" s="9">
        <f t="shared" si="32"/>
        <v>2.4926073722579961E-2</v>
      </c>
      <c r="F43" s="9">
        <f t="shared" si="32"/>
        <v>2.9628220914027142E-2</v>
      </c>
      <c r="G43" s="9">
        <f t="shared" si="32"/>
        <v>3.3581522226063393E-2</v>
      </c>
      <c r="H43" s="9">
        <f t="shared" si="32"/>
        <v>3.7623189074845464E-2</v>
      </c>
      <c r="I43" s="9">
        <f t="shared" si="32"/>
        <v>4.2265105170137457E-2</v>
      </c>
      <c r="J43" s="9">
        <f t="shared" si="32"/>
        <v>4.2015108779910132E-2</v>
      </c>
      <c r="K43" s="9">
        <f t="shared" si="32"/>
        <v>4.1672661157325402E-2</v>
      </c>
      <c r="L43" s="9">
        <f t="shared" si="32"/>
        <v>4.1163417060735091E-2</v>
      </c>
      <c r="M43" s="9">
        <f t="shared" si="32"/>
        <v>4.0816453318641477E-2</v>
      </c>
      <c r="N43" s="9">
        <f t="shared" si="32"/>
        <v>4.0492594720683367E-2</v>
      </c>
      <c r="O43" s="9">
        <f t="shared" si="32"/>
        <v>4.01107592481173E-2</v>
      </c>
      <c r="P43" s="9">
        <f t="shared" si="32"/>
        <v>4.022258472939394E-2</v>
      </c>
      <c r="Q43" s="9">
        <f t="shared" si="32"/>
        <v>4.0370025647426949E-2</v>
      </c>
      <c r="R43" s="9">
        <f t="shared" si="32"/>
        <v>3.9639440544361859E-2</v>
      </c>
      <c r="S43" s="9">
        <f t="shared" si="31"/>
        <v>3.9043188524094968E-2</v>
      </c>
      <c r="T43" s="9">
        <f t="shared" si="31"/>
        <v>3.8495374376747382E-2</v>
      </c>
      <c r="U43" s="9">
        <f t="shared" si="31"/>
        <v>3.7253133252175857E-2</v>
      </c>
      <c r="V43" s="9">
        <f t="shared" si="31"/>
        <v>3.8122162998501352E-2</v>
      </c>
      <c r="W43" s="9">
        <f t="shared" si="31"/>
        <v>3.8992313716563615E-2</v>
      </c>
      <c r="X43" s="9">
        <f t="shared" si="31"/>
        <v>3.9862669956022834E-2</v>
      </c>
      <c r="Y43" s="9">
        <f t="shared" si="31"/>
        <v>4.0737555103491196E-2</v>
      </c>
      <c r="Z43" s="9">
        <f t="shared" si="31"/>
        <v>4.1608016435208395E-2</v>
      </c>
      <c r="AA43" s="9">
        <f t="shared" si="31"/>
        <v>4.2473583449945118E-2</v>
      </c>
      <c r="AB43" s="9">
        <f t="shared" si="31"/>
        <v>4.333928530737205E-2</v>
      </c>
    </row>
    <row r="44" spans="1:28" x14ac:dyDescent="0.45">
      <c r="A44" t="s">
        <v>1</v>
      </c>
      <c r="C44" s="9">
        <f t="shared" si="32"/>
        <v>1.8133021190236409E-4</v>
      </c>
      <c r="D44" s="9">
        <f t="shared" si="31"/>
        <v>4.2971044821204507E-3</v>
      </c>
      <c r="E44" s="9">
        <f t="shared" si="31"/>
        <v>4.1237129060911482E-4</v>
      </c>
      <c r="F44" s="9">
        <f t="shared" si="31"/>
        <v>-4.3556424527183002E-4</v>
      </c>
      <c r="G44" s="9">
        <f t="shared" si="31"/>
        <v>4.8813547222043008E-4</v>
      </c>
      <c r="H44" s="9">
        <f t="shared" si="31"/>
        <v>3.8273273045411615E-3</v>
      </c>
      <c r="I44" s="9">
        <f t="shared" si="31"/>
        <v>9.6981403215821715E-3</v>
      </c>
      <c r="J44" s="9">
        <f t="shared" si="31"/>
        <v>8.21842682393506E-3</v>
      </c>
      <c r="K44" s="9">
        <f t="shared" si="31"/>
        <v>6.7837628791564963E-3</v>
      </c>
      <c r="L44" s="9">
        <f t="shared" si="31"/>
        <v>-1.0910796585910654E-3</v>
      </c>
      <c r="M44" s="9">
        <f t="shared" si="31"/>
        <v>-2.4506425361595641E-3</v>
      </c>
      <c r="N44" s="9">
        <f t="shared" si="31"/>
        <v>-3.7000862766140841E-3</v>
      </c>
      <c r="O44" s="9">
        <f t="shared" si="31"/>
        <v>-1.2855862058841955E-2</v>
      </c>
      <c r="P44" s="9">
        <f t="shared" si="31"/>
        <v>-1.225514292336452E-2</v>
      </c>
      <c r="Q44" s="9">
        <f t="shared" si="31"/>
        <v>-1.1609474879433368E-2</v>
      </c>
      <c r="R44" s="9">
        <f t="shared" si="31"/>
        <v>-1.9312160075862034E-2</v>
      </c>
      <c r="S44" s="9">
        <f t="shared" si="31"/>
        <v>-1.7687756212166922E-2</v>
      </c>
      <c r="T44" s="9">
        <f t="shared" si="31"/>
        <v>-1.6047279232506845E-2</v>
      </c>
      <c r="U44" s="9">
        <f t="shared" si="31"/>
        <v>-1.5489544929249421E-2</v>
      </c>
      <c r="V44" s="9">
        <f t="shared" si="31"/>
        <v>-1.3297310153989744E-2</v>
      </c>
      <c r="W44" s="9">
        <f t="shared" si="31"/>
        <v>-1.1099005343358059E-2</v>
      </c>
      <c r="X44" s="9">
        <f t="shared" si="31"/>
        <v>-1.1576830124219645E-2</v>
      </c>
      <c r="Y44" s="9">
        <f t="shared" si="31"/>
        <v>-7.5610097058022019E-3</v>
      </c>
      <c r="Z44" s="9">
        <f t="shared" si="31"/>
        <v>-3.5394503229100871E-3</v>
      </c>
      <c r="AA44" s="9">
        <f t="shared" si="31"/>
        <v>-2.3662606730982527E-3</v>
      </c>
      <c r="AB44" s="9">
        <f t="shared" si="31"/>
        <v>-1.3883499315317516E-4</v>
      </c>
    </row>
    <row r="45" spans="1:28" x14ac:dyDescent="0.45">
      <c r="A45" t="s">
        <v>3</v>
      </c>
      <c r="C45" s="9">
        <f t="shared" si="32"/>
        <v>-4.4665645156701378E-3</v>
      </c>
      <c r="D45" s="9">
        <f t="shared" si="31"/>
        <v>-7.9217934607007934E-3</v>
      </c>
      <c r="E45" s="9">
        <f t="shared" si="31"/>
        <v>1.8638260289638914E-2</v>
      </c>
      <c r="F45" s="9">
        <f t="shared" si="31"/>
        <v>1.9405845933849794E-2</v>
      </c>
      <c r="G45" s="9">
        <f t="shared" si="31"/>
        <v>1.7734416798501962E-2</v>
      </c>
      <c r="H45" s="9">
        <f t="shared" si="31"/>
        <v>1.5563966493764847E-2</v>
      </c>
      <c r="I45" s="9">
        <f t="shared" si="31"/>
        <v>-4.2656070742162336E-2</v>
      </c>
      <c r="J45" s="9">
        <f t="shared" si="31"/>
        <v>-5.2655382058786018E-2</v>
      </c>
      <c r="K45" s="9">
        <f t="shared" si="31"/>
        <v>-5.924221261094207E-2</v>
      </c>
      <c r="L45" s="9">
        <f t="shared" si="31"/>
        <v>-5.6427177797758098E-2</v>
      </c>
      <c r="M45" s="9">
        <f t="shared" si="31"/>
        <v>-5.882954144159467E-2</v>
      </c>
      <c r="N45" s="9">
        <f t="shared" si="31"/>
        <v>-5.9957208678480325E-2</v>
      </c>
      <c r="O45" s="9">
        <f t="shared" si="31"/>
        <v>-5.1878264757748295E-2</v>
      </c>
      <c r="P45" s="9">
        <f t="shared" si="31"/>
        <v>-5.3456306857104001E-2</v>
      </c>
      <c r="Q45" s="9">
        <f t="shared" si="31"/>
        <v>-5.4553905472560622E-2</v>
      </c>
      <c r="R45" s="9">
        <f t="shared" si="31"/>
        <v>-4.5915747256059708E-2</v>
      </c>
      <c r="S45" s="9">
        <f t="shared" si="31"/>
        <v>-4.6673960409310537E-2</v>
      </c>
      <c r="T45" s="9">
        <f t="shared" si="31"/>
        <v>-4.728550236915717E-2</v>
      </c>
      <c r="U45" s="9">
        <f t="shared" si="31"/>
        <v>-4.6993162161668538E-2</v>
      </c>
      <c r="V45" s="9">
        <f t="shared" si="31"/>
        <v>-4.4112297198617416E-2</v>
      </c>
      <c r="W45" s="9">
        <f t="shared" si="31"/>
        <v>-4.2706451311589726E-2</v>
      </c>
      <c r="X45" s="9">
        <f t="shared" si="31"/>
        <v>-3.9726004595219598E-2</v>
      </c>
      <c r="Y45" s="9">
        <f t="shared" si="31"/>
        <v>-4.2080705784577656E-2</v>
      </c>
      <c r="Z45" s="9">
        <f t="shared" si="31"/>
        <v>-4.5046900344449047E-2</v>
      </c>
      <c r="AA45" s="9">
        <f t="shared" si="31"/>
        <v>-4.5617685382112881E-2</v>
      </c>
      <c r="AB45" s="9">
        <f t="shared" si="31"/>
        <v>-4.7597600538072167E-2</v>
      </c>
    </row>
    <row r="47" spans="1:28" x14ac:dyDescent="0.45">
      <c r="A47" s="21" t="s">
        <v>25</v>
      </c>
    </row>
    <row r="48" spans="1:28" x14ac:dyDescent="0.45">
      <c r="A48" t="s">
        <v>4</v>
      </c>
      <c r="D48" s="1">
        <f>D42*D$21</f>
        <v>-590.32251688108761</v>
      </c>
      <c r="E48" s="1">
        <f t="shared" ref="E48:AB51" si="33">E42*E$21</f>
        <v>-1526.1120074559594</v>
      </c>
      <c r="F48" s="1">
        <f t="shared" si="33"/>
        <v>-1637.5558023315905</v>
      </c>
      <c r="G48" s="1">
        <f t="shared" si="33"/>
        <v>-1692.7836269913134</v>
      </c>
      <c r="H48" s="1">
        <f t="shared" si="33"/>
        <v>-1804.5036802633681</v>
      </c>
      <c r="I48" s="1">
        <f t="shared" si="33"/>
        <v>-284.33677980479666</v>
      </c>
      <c r="J48" s="1">
        <f t="shared" si="33"/>
        <v>76.722106416344843</v>
      </c>
      <c r="K48" s="1">
        <f t="shared" si="33"/>
        <v>353.98383701283808</v>
      </c>
      <c r="L48" s="1">
        <f t="shared" si="33"/>
        <v>555.80375122628971</v>
      </c>
      <c r="M48" s="1">
        <f t="shared" si="33"/>
        <v>718.85807645800833</v>
      </c>
      <c r="N48" s="1">
        <f t="shared" si="33"/>
        <v>840.2284748375348</v>
      </c>
      <c r="O48" s="1">
        <f t="shared" si="33"/>
        <v>921.59671515545017</v>
      </c>
      <c r="P48" s="1">
        <f t="shared" si="33"/>
        <v>983.16511177793871</v>
      </c>
      <c r="Q48" s="1">
        <f t="shared" si="33"/>
        <v>1024.3840315983596</v>
      </c>
      <c r="R48" s="1">
        <f t="shared" si="33"/>
        <v>1045.6487657537868</v>
      </c>
      <c r="S48" s="1">
        <f t="shared" si="33"/>
        <v>1063.2809614991377</v>
      </c>
      <c r="T48" s="1">
        <f t="shared" si="33"/>
        <v>1071.1224716128681</v>
      </c>
      <c r="U48" s="1">
        <f t="shared" si="33"/>
        <v>1112.8872069437386</v>
      </c>
      <c r="V48" s="1">
        <f t="shared" si="33"/>
        <v>853.76439142076026</v>
      </c>
      <c r="W48" s="1">
        <f t="shared" si="33"/>
        <v>658.02130651430934</v>
      </c>
      <c r="X48" s="1">
        <f t="shared" si="33"/>
        <v>509.99193111371545</v>
      </c>
      <c r="Y48" s="1">
        <f t="shared" si="33"/>
        <v>398.34861926824402</v>
      </c>
      <c r="Z48" s="1">
        <f t="shared" si="33"/>
        <v>313.31311683947837</v>
      </c>
      <c r="AA48" s="1">
        <f t="shared" si="33"/>
        <v>248.30262107613558</v>
      </c>
      <c r="AB48" s="1">
        <f t="shared" si="33"/>
        <v>198.86367463168389</v>
      </c>
    </row>
    <row r="49" spans="1:28" x14ac:dyDescent="0.45">
      <c r="A49" t="s">
        <v>0</v>
      </c>
      <c r="D49" s="1">
        <f t="shared" ref="D49:S51" si="34">D43*D$21</f>
        <v>719.84033240212909</v>
      </c>
      <c r="E49" s="1">
        <f t="shared" si="34"/>
        <v>865.00296338287706</v>
      </c>
      <c r="F49" s="1">
        <f t="shared" si="34"/>
        <v>998.34074039817051</v>
      </c>
      <c r="G49" s="1">
        <f t="shared" si="34"/>
        <v>1097.3316586758458</v>
      </c>
      <c r="H49" s="1">
        <f t="shared" si="34"/>
        <v>1190.7708309807992</v>
      </c>
      <c r="I49" s="1">
        <f t="shared" si="34"/>
        <v>1291.2107299542854</v>
      </c>
      <c r="J49" s="1">
        <f t="shared" si="34"/>
        <v>1331.0041354315949</v>
      </c>
      <c r="K49" s="1">
        <f t="shared" si="34"/>
        <v>1367.6745462947429</v>
      </c>
      <c r="L49" s="1">
        <f t="shared" si="34"/>
        <v>1398.8997178954089</v>
      </c>
      <c r="M49" s="1">
        <f t="shared" si="34"/>
        <v>1433.8166197183996</v>
      </c>
      <c r="N49" s="1">
        <f t="shared" si="34"/>
        <v>1468.7447176127607</v>
      </c>
      <c r="O49" s="1">
        <f t="shared" si="34"/>
        <v>1501.2546055148839</v>
      </c>
      <c r="P49" s="1">
        <f t="shared" si="34"/>
        <v>1551.4791236185292</v>
      </c>
      <c r="Q49" s="1">
        <f t="shared" si="34"/>
        <v>1603.2970546912982</v>
      </c>
      <c r="R49" s="1">
        <f t="shared" si="34"/>
        <v>1619.8286683019878</v>
      </c>
      <c r="S49" s="1">
        <f t="shared" si="34"/>
        <v>1639.6639991952727</v>
      </c>
      <c r="T49" s="1">
        <f t="shared" si="33"/>
        <v>1660.1274108321443</v>
      </c>
      <c r="U49" s="1">
        <f t="shared" si="33"/>
        <v>1643.2515142706784</v>
      </c>
      <c r="V49" s="1">
        <f t="shared" si="33"/>
        <v>1687.488746280161</v>
      </c>
      <c r="W49" s="1">
        <f t="shared" si="33"/>
        <v>1732.0951618784241</v>
      </c>
      <c r="X49" s="1">
        <f t="shared" si="33"/>
        <v>1777.0408425612359</v>
      </c>
      <c r="Y49" s="1">
        <f t="shared" si="33"/>
        <v>1822.490624914504</v>
      </c>
      <c r="Z49" s="1">
        <f t="shared" si="33"/>
        <v>1868.1159258268572</v>
      </c>
      <c r="AA49" s="1">
        <f t="shared" si="33"/>
        <v>1913.9034674485572</v>
      </c>
      <c r="AB49" s="1">
        <f t="shared" si="33"/>
        <v>1960.0443681412899</v>
      </c>
    </row>
    <row r="50" spans="1:28" x14ac:dyDescent="0.45">
      <c r="A50" t="s">
        <v>1</v>
      </c>
      <c r="D50" s="1">
        <f t="shared" si="34"/>
        <v>153.54464586583236</v>
      </c>
      <c r="E50" s="1">
        <f t="shared" si="33"/>
        <v>14.310412155596625</v>
      </c>
      <c r="F50" s="1">
        <f t="shared" si="33"/>
        <v>-14.676599461622699</v>
      </c>
      <c r="G50" s="1">
        <f t="shared" si="33"/>
        <v>15.950632129904886</v>
      </c>
      <c r="H50" s="1">
        <f t="shared" si="33"/>
        <v>121.13459350289541</v>
      </c>
      <c r="I50" s="1">
        <f t="shared" si="33"/>
        <v>296.28088687868461</v>
      </c>
      <c r="J50" s="1">
        <f t="shared" si="33"/>
        <v>260.35301126317614</v>
      </c>
      <c r="K50" s="1">
        <f t="shared" si="33"/>
        <v>222.63948498260368</v>
      </c>
      <c r="L50" s="1">
        <f t="shared" si="33"/>
        <v>-37.07930817192473</v>
      </c>
      <c r="M50" s="1">
        <f t="shared" si="33"/>
        <v>-86.087146521612169</v>
      </c>
      <c r="N50" s="1">
        <f t="shared" si="33"/>
        <v>-134.20928470934723</v>
      </c>
      <c r="O50" s="1">
        <f t="shared" si="33"/>
        <v>-481.16571427419274</v>
      </c>
      <c r="P50" s="1">
        <f t="shared" si="33"/>
        <v>-472.70951209325472</v>
      </c>
      <c r="Q50" s="1">
        <f t="shared" si="33"/>
        <v>-461.07072220536207</v>
      </c>
      <c r="R50" s="1">
        <f t="shared" si="33"/>
        <v>-789.17336138256587</v>
      </c>
      <c r="S50" s="1">
        <f t="shared" si="33"/>
        <v>-742.81784311069964</v>
      </c>
      <c r="T50" s="1">
        <f t="shared" si="33"/>
        <v>-692.04491590173711</v>
      </c>
      <c r="U50" s="1">
        <f t="shared" si="33"/>
        <v>-683.25039904841196</v>
      </c>
      <c r="V50" s="1">
        <f t="shared" si="33"/>
        <v>-588.60934101605744</v>
      </c>
      <c r="W50" s="1">
        <f t="shared" si="33"/>
        <v>-493.03392449694121</v>
      </c>
      <c r="X50" s="1">
        <f t="shared" si="33"/>
        <v>-516.08434610194206</v>
      </c>
      <c r="Y50" s="1">
        <f t="shared" si="33"/>
        <v>-338.25960514088769</v>
      </c>
      <c r="Z50" s="1">
        <f t="shared" si="33"/>
        <v>-158.91417287814357</v>
      </c>
      <c r="AA50" s="1">
        <f t="shared" si="33"/>
        <v>-106.62614593061265</v>
      </c>
      <c r="AB50" s="1">
        <f t="shared" si="33"/>
        <v>-6.2788932604877816</v>
      </c>
    </row>
    <row r="51" spans="1:28" x14ac:dyDescent="0.45">
      <c r="A51" t="s">
        <v>3</v>
      </c>
      <c r="D51" s="1">
        <f t="shared" si="34"/>
        <v>-283.06246138687089</v>
      </c>
      <c r="E51" s="1">
        <f t="shared" si="33"/>
        <v>646.79863191748382</v>
      </c>
      <c r="F51" s="1">
        <f t="shared" si="33"/>
        <v>653.89166139503834</v>
      </c>
      <c r="G51" s="1">
        <f t="shared" si="33"/>
        <v>579.50133618556367</v>
      </c>
      <c r="H51" s="1">
        <f t="shared" si="33"/>
        <v>492.59825577967183</v>
      </c>
      <c r="I51" s="1">
        <f t="shared" si="33"/>
        <v>-1303.154837028173</v>
      </c>
      <c r="J51" s="1">
        <f t="shared" si="33"/>
        <v>-1668.0792531111165</v>
      </c>
      <c r="K51" s="1">
        <f t="shared" si="33"/>
        <v>-1944.297868290183</v>
      </c>
      <c r="L51" s="1">
        <f t="shared" si="33"/>
        <v>-1917.6241609497774</v>
      </c>
      <c r="M51" s="1">
        <f t="shared" si="33"/>
        <v>-2066.5875496547987</v>
      </c>
      <c r="N51" s="1">
        <f t="shared" si="33"/>
        <v>-2174.7639077409508</v>
      </c>
      <c r="O51" s="1">
        <f t="shared" si="33"/>
        <v>-1941.6856063961375</v>
      </c>
      <c r="P51" s="1">
        <f t="shared" si="33"/>
        <v>-2061.9347233032122</v>
      </c>
      <c r="Q51" s="1">
        <f t="shared" si="33"/>
        <v>-2166.6103640842925</v>
      </c>
      <c r="R51" s="1">
        <f t="shared" si="33"/>
        <v>-1876.3040726732133</v>
      </c>
      <c r="S51" s="1">
        <f t="shared" si="33"/>
        <v>-1960.1271175837173</v>
      </c>
      <c r="T51" s="1">
        <f t="shared" si="33"/>
        <v>-2039.204966543278</v>
      </c>
      <c r="U51" s="1">
        <f t="shared" si="33"/>
        <v>-2072.8883221660035</v>
      </c>
      <c r="V51" s="1">
        <f t="shared" si="33"/>
        <v>-1952.6437966848598</v>
      </c>
      <c r="W51" s="1">
        <f t="shared" si="33"/>
        <v>-1897.0825438957856</v>
      </c>
      <c r="X51" s="1">
        <f t="shared" si="33"/>
        <v>-1770.9484275730115</v>
      </c>
      <c r="Y51" s="1">
        <f t="shared" si="33"/>
        <v>-1882.5796390418595</v>
      </c>
      <c r="Z51" s="1">
        <f t="shared" si="33"/>
        <v>-2022.5148697881953</v>
      </c>
      <c r="AA51" s="1">
        <f t="shared" si="33"/>
        <v>-2055.5799425940836</v>
      </c>
      <c r="AB51" s="1">
        <f t="shared" si="33"/>
        <v>-2152.6291495124838</v>
      </c>
    </row>
    <row r="53" spans="1:28" x14ac:dyDescent="0.45">
      <c r="A53" s="20" t="s">
        <v>33</v>
      </c>
    </row>
    <row r="54" spans="1:28" x14ac:dyDescent="0.45">
      <c r="A54" t="s">
        <v>13</v>
      </c>
      <c r="D54" s="6">
        <v>-110</v>
      </c>
      <c r="E54" s="6">
        <f>D54</f>
        <v>-110</v>
      </c>
      <c r="F54" s="6">
        <f t="shared" ref="F54:AB54" si="35">E54</f>
        <v>-110</v>
      </c>
      <c r="G54" s="6">
        <f t="shared" si="35"/>
        <v>-110</v>
      </c>
      <c r="H54" s="6">
        <f t="shared" si="35"/>
        <v>-110</v>
      </c>
      <c r="I54" s="6">
        <f t="shared" si="35"/>
        <v>-110</v>
      </c>
      <c r="J54" s="6">
        <f t="shared" si="35"/>
        <v>-110</v>
      </c>
      <c r="K54" s="6">
        <f t="shared" si="35"/>
        <v>-110</v>
      </c>
      <c r="L54" s="6">
        <f t="shared" si="35"/>
        <v>-110</v>
      </c>
      <c r="M54" s="6">
        <f t="shared" si="35"/>
        <v>-110</v>
      </c>
      <c r="N54" s="6">
        <f t="shared" si="35"/>
        <v>-110</v>
      </c>
      <c r="O54" s="6">
        <f t="shared" si="35"/>
        <v>-110</v>
      </c>
      <c r="P54" s="6">
        <f t="shared" si="35"/>
        <v>-110</v>
      </c>
      <c r="Q54" s="6">
        <f t="shared" si="35"/>
        <v>-110</v>
      </c>
      <c r="R54" s="6">
        <f t="shared" si="35"/>
        <v>-110</v>
      </c>
      <c r="S54" s="6">
        <f t="shared" si="35"/>
        <v>-110</v>
      </c>
      <c r="T54" s="6">
        <f t="shared" si="35"/>
        <v>-110</v>
      </c>
      <c r="U54" s="6">
        <f t="shared" si="35"/>
        <v>-110</v>
      </c>
      <c r="V54" s="6">
        <f t="shared" si="35"/>
        <v>-110</v>
      </c>
      <c r="W54" s="6">
        <f t="shared" si="35"/>
        <v>-110</v>
      </c>
      <c r="X54" s="6">
        <f t="shared" si="35"/>
        <v>-110</v>
      </c>
      <c r="Y54" s="6">
        <f t="shared" si="35"/>
        <v>-110</v>
      </c>
      <c r="Z54" s="6">
        <f t="shared" si="35"/>
        <v>-110</v>
      </c>
      <c r="AA54" s="6">
        <f t="shared" si="35"/>
        <v>-110</v>
      </c>
      <c r="AB54" s="6">
        <f t="shared" si="35"/>
        <v>-110</v>
      </c>
    </row>
    <row r="56" spans="1:28" x14ac:dyDescent="0.45">
      <c r="A56" t="s">
        <v>14</v>
      </c>
      <c r="C56" t="s">
        <v>17</v>
      </c>
    </row>
    <row r="57" spans="1:28" x14ac:dyDescent="0.45">
      <c r="A57" t="s">
        <v>4</v>
      </c>
      <c r="D57" s="6"/>
      <c r="E57" s="6">
        <v>-1000</v>
      </c>
      <c r="F57" s="6"/>
      <c r="G57" s="6"/>
      <c r="H57" s="6"/>
      <c r="I57" s="7">
        <f>-H48</f>
        <v>1804.5036802633681</v>
      </c>
      <c r="J57" s="7">
        <f t="shared" ref="J57:AB57" si="36">-0.25*I48</f>
        <v>71.084194951199166</v>
      </c>
      <c r="K57" s="7">
        <f t="shared" si="36"/>
        <v>-19.180526604086211</v>
      </c>
      <c r="L57" s="7">
        <f t="shared" si="36"/>
        <v>-88.49595925320952</v>
      </c>
      <c r="M57" s="7">
        <f t="shared" si="36"/>
        <v>-138.95093780657243</v>
      </c>
      <c r="N57" s="7">
        <f t="shared" si="36"/>
        <v>-179.71451911450208</v>
      </c>
      <c r="O57" s="7">
        <f t="shared" si="36"/>
        <v>-210.0571187093837</v>
      </c>
      <c r="P57" s="7">
        <f t="shared" si="36"/>
        <v>-230.39917878886254</v>
      </c>
      <c r="Q57" s="7">
        <f t="shared" si="36"/>
        <v>-245.79127794448468</v>
      </c>
      <c r="R57" s="7">
        <f t="shared" si="36"/>
        <v>-256.09600789958989</v>
      </c>
      <c r="S57" s="7">
        <f t="shared" si="36"/>
        <v>-261.41219143844671</v>
      </c>
      <c r="T57" s="7">
        <f t="shared" si="36"/>
        <v>-265.82024037478442</v>
      </c>
      <c r="U57" s="7">
        <f t="shared" si="36"/>
        <v>-267.78061790321703</v>
      </c>
      <c r="V57" s="7">
        <f t="shared" si="36"/>
        <v>-278.22180173593466</v>
      </c>
      <c r="W57" s="7">
        <f t="shared" si="36"/>
        <v>-213.44109785519007</v>
      </c>
      <c r="X57" s="7">
        <f t="shared" si="36"/>
        <v>-164.50532662857734</v>
      </c>
      <c r="Y57" s="7">
        <f t="shared" si="36"/>
        <v>-127.49798277842886</v>
      </c>
      <c r="Z57" s="7">
        <f t="shared" si="36"/>
        <v>-99.587154817061005</v>
      </c>
      <c r="AA57" s="7">
        <f t="shared" si="36"/>
        <v>-78.328279209869592</v>
      </c>
      <c r="AB57" s="7">
        <f t="shared" si="36"/>
        <v>-62.075655269033895</v>
      </c>
    </row>
    <row r="58" spans="1:28" x14ac:dyDescent="0.45">
      <c r="A58" t="s">
        <v>0</v>
      </c>
      <c r="C58">
        <v>1</v>
      </c>
      <c r="D58">
        <f>$C58*D65</f>
        <v>60</v>
      </c>
      <c r="E58">
        <f t="shared" ref="E58:AB58" si="37">$C58*E65</f>
        <v>60</v>
      </c>
      <c r="F58">
        <f t="shared" si="37"/>
        <v>60</v>
      </c>
      <c r="G58">
        <f t="shared" si="37"/>
        <v>25</v>
      </c>
      <c r="H58">
        <f t="shared" si="37"/>
        <v>25</v>
      </c>
      <c r="I58">
        <f t="shared" si="37"/>
        <v>25</v>
      </c>
      <c r="J58">
        <f t="shared" si="37"/>
        <v>25</v>
      </c>
      <c r="K58">
        <f t="shared" si="37"/>
        <v>25</v>
      </c>
      <c r="L58">
        <f t="shared" si="37"/>
        <v>25</v>
      </c>
      <c r="M58">
        <f t="shared" si="37"/>
        <v>25</v>
      </c>
      <c r="N58">
        <f t="shared" si="37"/>
        <v>25</v>
      </c>
      <c r="O58">
        <f t="shared" si="37"/>
        <v>25</v>
      </c>
      <c r="P58">
        <f t="shared" si="37"/>
        <v>25</v>
      </c>
      <c r="Q58">
        <f t="shared" si="37"/>
        <v>25</v>
      </c>
      <c r="R58">
        <f t="shared" si="37"/>
        <v>-12</v>
      </c>
      <c r="S58">
        <f t="shared" si="37"/>
        <v>-12</v>
      </c>
      <c r="T58">
        <f t="shared" si="37"/>
        <v>-12</v>
      </c>
      <c r="U58">
        <f t="shared" si="37"/>
        <v>-12</v>
      </c>
      <c r="V58">
        <f t="shared" si="37"/>
        <v>-12</v>
      </c>
      <c r="W58">
        <f t="shared" si="37"/>
        <v>-12</v>
      </c>
      <c r="X58">
        <f t="shared" si="37"/>
        <v>-12</v>
      </c>
      <c r="Y58">
        <f t="shared" si="37"/>
        <v>-12</v>
      </c>
      <c r="Z58">
        <f t="shared" si="37"/>
        <v>-12</v>
      </c>
      <c r="AA58">
        <f t="shared" si="37"/>
        <v>-12</v>
      </c>
      <c r="AB58">
        <f t="shared" si="37"/>
        <v>-12</v>
      </c>
    </row>
    <row r="59" spans="1:28" x14ac:dyDescent="0.45">
      <c r="A59" t="s">
        <v>1</v>
      </c>
      <c r="C59">
        <v>1</v>
      </c>
      <c r="D59" s="1">
        <f>$C59*D67</f>
        <v>77.264075343985979</v>
      </c>
      <c r="E59" s="1">
        <f t="shared" ref="E59:AB59" si="38">$C59*E67</f>
        <v>77.264075343985979</v>
      </c>
      <c r="F59" s="1">
        <f t="shared" si="38"/>
        <v>-38.420724610003731</v>
      </c>
      <c r="G59" s="1">
        <f t="shared" si="38"/>
        <v>88.264229770504386</v>
      </c>
      <c r="H59" s="1">
        <f t="shared" si="38"/>
        <v>88.264229770504386</v>
      </c>
      <c r="I59" s="1">
        <f t="shared" si="38"/>
        <v>-27.690693264856108</v>
      </c>
      <c r="J59" s="1">
        <f t="shared" si="38"/>
        <v>48.869989244407471</v>
      </c>
      <c r="K59" s="1">
        <f t="shared" si="38"/>
        <v>48.869989244407471</v>
      </c>
      <c r="L59" s="1">
        <f t="shared" si="38"/>
        <v>-187.40681773018559</v>
      </c>
      <c r="M59" s="1">
        <f t="shared" si="38"/>
        <v>40.947717772372457</v>
      </c>
      <c r="N59" s="1">
        <f t="shared" si="38"/>
        <v>40.947717772372457</v>
      </c>
      <c r="O59" s="1">
        <f t="shared" si="38"/>
        <v>-271.17992675910909</v>
      </c>
      <c r="P59" s="1">
        <f t="shared" si="38"/>
        <v>104.18917824927996</v>
      </c>
      <c r="Q59" s="1">
        <f t="shared" si="38"/>
        <v>104.18917824927996</v>
      </c>
      <c r="R59" s="1">
        <f t="shared" si="38"/>
        <v>-244.10492995940467</v>
      </c>
      <c r="S59" s="1">
        <f t="shared" si="38"/>
        <v>137.70920555017247</v>
      </c>
      <c r="T59" s="1">
        <f t="shared" si="38"/>
        <v>137.70920555017247</v>
      </c>
      <c r="U59" s="1">
        <f t="shared" si="38"/>
        <v>108.74781413635432</v>
      </c>
      <c r="V59" s="1">
        <f t="shared" si="38"/>
        <v>48.387247546232722</v>
      </c>
      <c r="W59" s="1">
        <f t="shared" si="38"/>
        <v>48.387247546232722</v>
      </c>
      <c r="X59" s="1">
        <f t="shared" si="38"/>
        <v>-71.149117583233945</v>
      </c>
      <c r="Y59" s="1">
        <f t="shared" si="38"/>
        <v>129.77878639213947</v>
      </c>
      <c r="Z59" s="1">
        <f t="shared" si="38"/>
        <v>129.77878639213947</v>
      </c>
      <c r="AA59" s="1">
        <f t="shared" si="38"/>
        <v>1.2004611079354532</v>
      </c>
      <c r="AB59" s="1">
        <f t="shared" si="38"/>
        <v>48.754060739675957</v>
      </c>
    </row>
    <row r="60" spans="1:28" x14ac:dyDescent="0.45">
      <c r="A60" t="s">
        <v>3</v>
      </c>
      <c r="D60" s="1">
        <f>-SUM(D57:D59)</f>
        <v>-137.26407534398598</v>
      </c>
      <c r="E60" s="1">
        <f t="shared" ref="E60:AB60" si="39">-SUM(E57:E59)</f>
        <v>862.73592465601405</v>
      </c>
      <c r="F60" s="1">
        <f t="shared" si="39"/>
        <v>-21.579275389996269</v>
      </c>
      <c r="G60" s="1">
        <f t="shared" si="39"/>
        <v>-113.26422977050439</v>
      </c>
      <c r="H60" s="1">
        <f t="shared" si="39"/>
        <v>-113.26422977050439</v>
      </c>
      <c r="I60" s="1">
        <f t="shared" si="39"/>
        <v>-1801.8129869985121</v>
      </c>
      <c r="J60" s="1">
        <f t="shared" si="39"/>
        <v>-144.95418419560664</v>
      </c>
      <c r="K60" s="1">
        <f t="shared" si="39"/>
        <v>-54.68946264032126</v>
      </c>
      <c r="L60" s="1">
        <f t="shared" si="39"/>
        <v>250.90277698339511</v>
      </c>
      <c r="M60" s="1">
        <f t="shared" si="39"/>
        <v>73.00322003419997</v>
      </c>
      <c r="N60" s="1">
        <f t="shared" si="39"/>
        <v>113.76680134212963</v>
      </c>
      <c r="O60" s="1">
        <f t="shared" si="39"/>
        <v>456.23704546849279</v>
      </c>
      <c r="P60" s="1">
        <f t="shared" si="39"/>
        <v>101.21000053958258</v>
      </c>
      <c r="Q60" s="1">
        <f t="shared" si="39"/>
        <v>116.60209969520471</v>
      </c>
      <c r="R60" s="1">
        <f t="shared" si="39"/>
        <v>512.20093785899462</v>
      </c>
      <c r="S60" s="1">
        <f t="shared" si="39"/>
        <v>135.70298588827424</v>
      </c>
      <c r="T60" s="1">
        <f t="shared" si="39"/>
        <v>140.11103482461195</v>
      </c>
      <c r="U60" s="1">
        <f t="shared" si="39"/>
        <v>171.03280376686271</v>
      </c>
      <c r="V60" s="1">
        <f t="shared" si="39"/>
        <v>241.83455418970195</v>
      </c>
      <c r="W60" s="1">
        <f t="shared" si="39"/>
        <v>177.05385030895735</v>
      </c>
      <c r="X60" s="1">
        <f t="shared" si="39"/>
        <v>247.65444421181127</v>
      </c>
      <c r="Y60" s="1">
        <f t="shared" si="39"/>
        <v>9.7191963862894113</v>
      </c>
      <c r="Z60" s="1">
        <f t="shared" si="39"/>
        <v>-18.191631575078461</v>
      </c>
      <c r="AA60" s="1">
        <f t="shared" si="39"/>
        <v>89.127818101934139</v>
      </c>
      <c r="AB60" s="1">
        <f t="shared" si="39"/>
        <v>25.321594529357931</v>
      </c>
    </row>
    <row r="64" spans="1:28" x14ac:dyDescent="0.45">
      <c r="A64" s="20" t="s">
        <v>34</v>
      </c>
    </row>
    <row r="65" spans="1:30" x14ac:dyDescent="0.45">
      <c r="A65" t="s">
        <v>0</v>
      </c>
      <c r="D65">
        <v>60</v>
      </c>
      <c r="E65">
        <v>60</v>
      </c>
      <c r="F65">
        <v>60</v>
      </c>
      <c r="G65">
        <v>25</v>
      </c>
      <c r="H65">
        <v>25</v>
      </c>
      <c r="I65">
        <v>25</v>
      </c>
      <c r="J65">
        <v>25</v>
      </c>
      <c r="K65">
        <v>25</v>
      </c>
      <c r="L65">
        <v>25</v>
      </c>
      <c r="M65">
        <v>25</v>
      </c>
      <c r="N65">
        <v>25</v>
      </c>
      <c r="O65">
        <v>25</v>
      </c>
      <c r="P65">
        <v>25</v>
      </c>
      <c r="Q65">
        <v>25</v>
      </c>
      <c r="R65">
        <v>-12</v>
      </c>
      <c r="S65">
        <v>-12</v>
      </c>
      <c r="T65">
        <v>-12</v>
      </c>
      <c r="U65">
        <v>-12</v>
      </c>
      <c r="V65">
        <v>-12</v>
      </c>
      <c r="W65">
        <v>-12</v>
      </c>
      <c r="X65">
        <v>-12</v>
      </c>
      <c r="Y65">
        <v>-12</v>
      </c>
      <c r="Z65">
        <v>-12</v>
      </c>
      <c r="AA65">
        <v>-12</v>
      </c>
      <c r="AB65">
        <v>-12</v>
      </c>
    </row>
    <row r="66" spans="1:30" ht="14.65" hidden="1" thickBot="1" x14ac:dyDescent="0.5">
      <c r="A66" t="s">
        <v>19</v>
      </c>
      <c r="D66" s="16">
        <v>-77.264075343985979</v>
      </c>
      <c r="E66" s="17">
        <v>-77.264075343985979</v>
      </c>
      <c r="F66" s="17">
        <v>38.420724610003731</v>
      </c>
      <c r="G66" s="17">
        <v>-88.264229770504386</v>
      </c>
      <c r="H66" s="17">
        <v>-88.264229770504386</v>
      </c>
      <c r="I66" s="17">
        <v>27.690693264856108</v>
      </c>
      <c r="J66" s="17">
        <v>-48.869989244407471</v>
      </c>
      <c r="K66" s="17">
        <v>-48.869989244407471</v>
      </c>
      <c r="L66" s="17">
        <v>187.40681773018559</v>
      </c>
      <c r="M66" s="17">
        <v>-40.947717772372457</v>
      </c>
      <c r="N66" s="17">
        <v>-40.947717772372457</v>
      </c>
      <c r="O66" s="17">
        <v>271.17992675910909</v>
      </c>
      <c r="P66" s="17">
        <v>-104.18917824927996</v>
      </c>
      <c r="Q66" s="17">
        <v>-104.18917824927996</v>
      </c>
      <c r="R66" s="17">
        <v>244.10492995940467</v>
      </c>
      <c r="S66" s="17">
        <v>-137.70920555017247</v>
      </c>
      <c r="T66" s="17">
        <v>-137.70920555017247</v>
      </c>
      <c r="U66" s="17">
        <v>-108.74781413635432</v>
      </c>
      <c r="V66" s="17">
        <v>-48.387247546232722</v>
      </c>
      <c r="W66" s="17">
        <v>-48.387247546232722</v>
      </c>
      <c r="X66" s="17">
        <v>71.149117583233945</v>
      </c>
      <c r="Y66" s="17">
        <v>-129.77878639213947</v>
      </c>
      <c r="Z66" s="17">
        <v>-129.77878639213947</v>
      </c>
      <c r="AA66" s="17">
        <v>-1.2004611079354532</v>
      </c>
      <c r="AB66" s="17">
        <v>-48.754060739675957</v>
      </c>
      <c r="AC66" s="17">
        <v>-48.754060739675957</v>
      </c>
      <c r="AD66" s="18">
        <v>164.43609305060778</v>
      </c>
    </row>
    <row r="67" spans="1:30" x14ac:dyDescent="0.45">
      <c r="A67" t="s">
        <v>18</v>
      </c>
      <c r="D67" s="1">
        <f>D66*-1</f>
        <v>77.264075343985979</v>
      </c>
      <c r="E67" s="1">
        <f t="shared" ref="E67:AD67" si="40">E66*-1</f>
        <v>77.264075343985979</v>
      </c>
      <c r="F67" s="1">
        <f t="shared" si="40"/>
        <v>-38.420724610003731</v>
      </c>
      <c r="G67" s="1">
        <f t="shared" si="40"/>
        <v>88.264229770504386</v>
      </c>
      <c r="H67" s="1">
        <f t="shared" si="40"/>
        <v>88.264229770504386</v>
      </c>
      <c r="I67" s="1">
        <f t="shared" si="40"/>
        <v>-27.690693264856108</v>
      </c>
      <c r="J67" s="1">
        <f t="shared" si="40"/>
        <v>48.869989244407471</v>
      </c>
      <c r="K67" s="1">
        <f t="shared" si="40"/>
        <v>48.869989244407471</v>
      </c>
      <c r="L67" s="1">
        <f t="shared" si="40"/>
        <v>-187.40681773018559</v>
      </c>
      <c r="M67" s="1">
        <f t="shared" si="40"/>
        <v>40.947717772372457</v>
      </c>
      <c r="N67" s="1">
        <f t="shared" si="40"/>
        <v>40.947717772372457</v>
      </c>
      <c r="O67" s="1">
        <f t="shared" si="40"/>
        <v>-271.17992675910909</v>
      </c>
      <c r="P67" s="1">
        <f t="shared" si="40"/>
        <v>104.18917824927996</v>
      </c>
      <c r="Q67" s="1">
        <f t="shared" si="40"/>
        <v>104.18917824927996</v>
      </c>
      <c r="R67" s="1">
        <f t="shared" si="40"/>
        <v>-244.10492995940467</v>
      </c>
      <c r="S67" s="1">
        <f t="shared" si="40"/>
        <v>137.70920555017247</v>
      </c>
      <c r="T67" s="1">
        <f t="shared" si="40"/>
        <v>137.70920555017247</v>
      </c>
      <c r="U67" s="1">
        <f t="shared" si="40"/>
        <v>108.74781413635432</v>
      </c>
      <c r="V67" s="1">
        <f t="shared" si="40"/>
        <v>48.387247546232722</v>
      </c>
      <c r="W67" s="1">
        <f t="shared" si="40"/>
        <v>48.387247546232722</v>
      </c>
      <c r="X67" s="1">
        <f t="shared" si="40"/>
        <v>-71.149117583233945</v>
      </c>
      <c r="Y67" s="1">
        <f t="shared" si="40"/>
        <v>129.77878639213947</v>
      </c>
      <c r="Z67" s="1">
        <f t="shared" si="40"/>
        <v>129.77878639213947</v>
      </c>
      <c r="AA67" s="1">
        <f t="shared" si="40"/>
        <v>1.2004611079354532</v>
      </c>
      <c r="AB67" s="1">
        <f t="shared" si="40"/>
        <v>48.754060739675957</v>
      </c>
      <c r="AC67" s="1">
        <f t="shared" si="40"/>
        <v>48.754060739675957</v>
      </c>
      <c r="AD67" s="1">
        <f t="shared" si="40"/>
        <v>-164.43609305060778</v>
      </c>
    </row>
    <row r="70" spans="1:30" x14ac:dyDescent="0.45">
      <c r="A70" t="s">
        <v>20</v>
      </c>
      <c r="D70">
        <v>0.08</v>
      </c>
      <c r="E70">
        <v>0.08</v>
      </c>
      <c r="F70">
        <v>0.08</v>
      </c>
      <c r="G70">
        <v>0.08</v>
      </c>
      <c r="H70">
        <v>0.08</v>
      </c>
      <c r="I70">
        <v>0.08</v>
      </c>
      <c r="J70">
        <v>0.08</v>
      </c>
      <c r="K70">
        <v>0.08</v>
      </c>
      <c r="L70">
        <v>0.08</v>
      </c>
      <c r="M70">
        <v>0.08</v>
      </c>
      <c r="N70">
        <v>0.08</v>
      </c>
      <c r="O70">
        <v>0.08</v>
      </c>
      <c r="P70">
        <v>0.1</v>
      </c>
      <c r="Q70">
        <v>0.1</v>
      </c>
      <c r="R70">
        <v>0.1</v>
      </c>
      <c r="S70">
        <v>0.1</v>
      </c>
      <c r="T70">
        <v>0.1</v>
      </c>
      <c r="U70">
        <v>0.1</v>
      </c>
      <c r="V70">
        <v>0.1</v>
      </c>
      <c r="W70">
        <v>0.1</v>
      </c>
      <c r="X70">
        <v>0.1</v>
      </c>
      <c r="Y70">
        <v>0.1</v>
      </c>
      <c r="Z70">
        <v>0.1</v>
      </c>
      <c r="AA70">
        <v>0.1</v>
      </c>
      <c r="AB70">
        <v>0.1</v>
      </c>
    </row>
    <row r="71" spans="1:30" x14ac:dyDescent="0.45">
      <c r="A71" t="s">
        <v>21</v>
      </c>
      <c r="D71">
        <v>0.02</v>
      </c>
      <c r="E71">
        <v>0.02</v>
      </c>
      <c r="F71">
        <v>0.02</v>
      </c>
      <c r="G71">
        <v>0.02</v>
      </c>
      <c r="H71">
        <v>0.02</v>
      </c>
      <c r="I71">
        <v>0.02</v>
      </c>
      <c r="J71">
        <v>0.02</v>
      </c>
      <c r="K71">
        <v>0.02</v>
      </c>
      <c r="L71">
        <v>0.02</v>
      </c>
      <c r="M71">
        <v>0.02</v>
      </c>
      <c r="N71">
        <v>0.02</v>
      </c>
      <c r="O71">
        <v>0.02</v>
      </c>
      <c r="P71">
        <v>0.02</v>
      </c>
      <c r="Q71">
        <v>0.02</v>
      </c>
      <c r="R71">
        <v>0.02</v>
      </c>
      <c r="S71">
        <v>0.02</v>
      </c>
      <c r="T71">
        <v>0.02</v>
      </c>
      <c r="U71">
        <v>0.02</v>
      </c>
      <c r="V71">
        <v>0.02</v>
      </c>
      <c r="W71">
        <v>0.02</v>
      </c>
      <c r="X71">
        <v>0.02</v>
      </c>
      <c r="Y71">
        <v>0.02</v>
      </c>
      <c r="Z71">
        <v>0.02</v>
      </c>
      <c r="AA71">
        <v>0.02</v>
      </c>
      <c r="AB71">
        <v>0.02</v>
      </c>
    </row>
    <row r="72" spans="1:30" ht="14.65" thickBot="1" x14ac:dyDescent="0.5"/>
    <row r="73" spans="1:30" ht="14.65" thickBot="1" x14ac:dyDescent="0.5">
      <c r="A73" t="s">
        <v>22</v>
      </c>
      <c r="D73" s="14">
        <v>6698</v>
      </c>
      <c r="E73" s="11">
        <v>6838.820010419824</v>
      </c>
      <c r="F73" s="11">
        <v>6865.2914328055767</v>
      </c>
      <c r="G73" s="11">
        <v>7018.6989914175401</v>
      </c>
      <c r="H73" s="11">
        <v>7173.5622025877719</v>
      </c>
      <c r="I73" s="11">
        <v>7213.9399556666222</v>
      </c>
      <c r="J73" s="11">
        <v>7331.261527392865</v>
      </c>
      <c r="K73" s="11">
        <v>7449.6963392199787</v>
      </c>
      <c r="L73" s="11">
        <v>7332.9781474781721</v>
      </c>
      <c r="M73" s="11">
        <v>7443.5069764857872</v>
      </c>
      <c r="N73" s="11">
        <v>7555.0845906651575</v>
      </c>
      <c r="O73" s="11">
        <v>7355.5932971901293</v>
      </c>
      <c r="P73" s="11">
        <v>7529.578177147454</v>
      </c>
      <c r="Q73" s="11">
        <v>7705.2139636044421</v>
      </c>
      <c r="R73" s="11">
        <v>7534.2222134623371</v>
      </c>
      <c r="S73" s="11">
        <v>7743.4220935191897</v>
      </c>
      <c r="T73" s="11">
        <v>7954.6070279198411</v>
      </c>
      <c r="U73" s="11">
        <v>8138.8344610201057</v>
      </c>
      <c r="V73" s="11">
        <v>8264.4494234958056</v>
      </c>
      <c r="W73" s="11">
        <v>8391.2563203399241</v>
      </c>
      <c r="X73" s="11">
        <v>8399.7300964414062</v>
      </c>
      <c r="Y73" s="11">
        <v>8609.2121824250644</v>
      </c>
      <c r="Z73" s="11">
        <v>8820.6820005461268</v>
      </c>
      <c r="AA73" s="11">
        <v>8905.5800866990485</v>
      </c>
      <c r="AB73" s="11">
        <v>9038.8373528437587</v>
      </c>
      <c r="AC73" s="11">
        <v>9173.3590695939438</v>
      </c>
      <c r="AD73" s="15">
        <v>9095.9670812692912</v>
      </c>
    </row>
    <row r="74" spans="1:30" x14ac:dyDescent="0.45">
      <c r="A74" t="s">
        <v>26</v>
      </c>
      <c r="E74" s="8">
        <f>E73/(E67+D73)-1</f>
        <v>9.3805841911203114E-3</v>
      </c>
      <c r="F74" s="8">
        <f>F73/(F67+E73)-1</f>
        <v>9.5424024779200423E-3</v>
      </c>
      <c r="G74" s="8">
        <f t="shared" ref="G74:AB74" si="41">G73/(G67+F73)-1</f>
        <v>9.3683479363024791E-3</v>
      </c>
      <c r="H74" s="8">
        <f t="shared" si="41"/>
        <v>9.3709478052701467E-3</v>
      </c>
      <c r="I74" s="8">
        <f t="shared" si="41"/>
        <v>9.5255625930161791E-3</v>
      </c>
      <c r="J74" s="8">
        <f t="shared" si="41"/>
        <v>9.4249447529324293E-3</v>
      </c>
      <c r="K74" s="8">
        <f t="shared" si="41"/>
        <v>9.4259597441974652E-3</v>
      </c>
      <c r="L74" s="8">
        <f t="shared" si="41"/>
        <v>9.7336557265039758E-3</v>
      </c>
      <c r="M74" s="8">
        <f t="shared" si="41"/>
        <v>9.4361012717991688E-3</v>
      </c>
      <c r="N74" s="8">
        <f t="shared" si="41"/>
        <v>9.4368794110255561E-3</v>
      </c>
      <c r="O74" s="8">
        <f t="shared" si="41"/>
        <v>9.842060898918481E-3</v>
      </c>
      <c r="P74" s="8">
        <f t="shared" si="41"/>
        <v>9.3562650034153538E-3</v>
      </c>
      <c r="Q74" s="8">
        <f t="shared" si="41"/>
        <v>9.3592855115238738E-3</v>
      </c>
      <c r="R74" s="8">
        <f t="shared" si="41"/>
        <v>9.7992375513618057E-3</v>
      </c>
      <c r="S74" s="8">
        <f t="shared" si="41"/>
        <v>9.3184715298044729E-3</v>
      </c>
      <c r="T74" s="8">
        <f t="shared" si="41"/>
        <v>9.3229926088345128E-3</v>
      </c>
      <c r="U74" s="8">
        <f t="shared" si="41"/>
        <v>9.3608207058220039E-3</v>
      </c>
      <c r="V74" s="8">
        <f t="shared" si="41"/>
        <v>9.4327132791167667E-3</v>
      </c>
      <c r="W74" s="8">
        <f t="shared" si="41"/>
        <v>9.4335606966828855E-3</v>
      </c>
      <c r="X74" s="8">
        <f t="shared" si="41"/>
        <v>9.5699360289895896E-3</v>
      </c>
      <c r="Y74" s="8">
        <f t="shared" si="41"/>
        <v>9.344418381687758E-3</v>
      </c>
      <c r="Z74" s="8">
        <f t="shared" si="41"/>
        <v>9.3478791796919314E-3</v>
      </c>
      <c r="AA74" s="8">
        <f t="shared" si="41"/>
        <v>9.4875017218596369E-3</v>
      </c>
      <c r="AB74" s="8">
        <f t="shared" si="41"/>
        <v>9.4371288823529298E-3</v>
      </c>
      <c r="AC74" s="8">
        <f>AC73/(AC67+AB73)-1</f>
        <v>9.4378864659683259E-3</v>
      </c>
      <c r="AD74" s="8">
        <f>AD73/(AD67+AC73)-1</f>
        <v>9.6619878927362013E-3</v>
      </c>
    </row>
    <row r="75" spans="1:30" x14ac:dyDescent="0.45">
      <c r="A75" t="s">
        <v>27</v>
      </c>
      <c r="O75" s="13"/>
      <c r="P75" s="13">
        <f>P73/(D73+SUM(E67:P67))-1</f>
        <v>0.12198913690320845</v>
      </c>
      <c r="Q75" s="13">
        <f t="shared" ref="Q75:AB75" si="42">Q73/(E73+SUM(F67:Q67))-1</f>
        <v>0.12016139705145923</v>
      </c>
      <c r="R75" s="13">
        <f t="shared" si="42"/>
        <v>0.12460287888048738</v>
      </c>
      <c r="S75" s="13">
        <f t="shared" si="42"/>
        <v>0.12186050987216812</v>
      </c>
      <c r="T75" s="13">
        <f t="shared" si="42"/>
        <v>0.11932479350828551</v>
      </c>
      <c r="U75" s="13">
        <f t="shared" si="42"/>
        <v>0.11744554233288307</v>
      </c>
      <c r="V75" s="13">
        <f t="shared" si="42"/>
        <v>0.11677717898342155</v>
      </c>
      <c r="W75" s="13">
        <f t="shared" si="42"/>
        <v>0.11612286402214878</v>
      </c>
      <c r="X75" s="13">
        <f t="shared" si="42"/>
        <v>0.11731839871209138</v>
      </c>
      <c r="Y75" s="13">
        <f t="shared" si="42"/>
        <v>0.11559931205328366</v>
      </c>
      <c r="Z75" s="13">
        <f t="shared" si="42"/>
        <v>0.11407030304169696</v>
      </c>
      <c r="AA75" s="13">
        <f t="shared" si="42"/>
        <v>0.1145326707718064</v>
      </c>
      <c r="AB75" s="13">
        <f t="shared" si="42"/>
        <v>0.11467198357289332</v>
      </c>
      <c r="AC75" s="13">
        <f>AC73/(Q73+SUM(R67:AC67))-1</f>
        <v>0.11473728771381242</v>
      </c>
      <c r="AD75" s="13">
        <f>AD73/(R73+SUM(S67:AD67))-1</f>
        <v>0.11773673924464978</v>
      </c>
    </row>
    <row r="76" spans="1:30" x14ac:dyDescent="0.45">
      <c r="AB76" s="13"/>
    </row>
    <row r="77" spans="1:30" x14ac:dyDescent="0.45">
      <c r="AB77" s="13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BD3BD-514B-4EFA-A8DA-C406A6567D57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2020-03-30T23:44:01Z</cp:lastPrinted>
  <dcterms:created xsi:type="dcterms:W3CDTF">2020-03-29T14:54:32Z</dcterms:created>
  <dcterms:modified xsi:type="dcterms:W3CDTF">2020-03-31T14:09:39Z</dcterms:modified>
</cp:coreProperties>
</file>