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12822E66-E767-4E9B-A916-61C6B02E85F2}" xr6:coauthVersionLast="45" xr6:coauthVersionMax="45" xr10:uidLastSave="{00000000-0000-0000-0000-000000000000}"/>
  <bookViews>
    <workbookView xWindow="-98" yWindow="-98" windowWidth="22695" windowHeight="14595" xr2:uid="{DA93664B-1C47-4CFC-BC2B-8CC3DE0952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0" i="1" l="1"/>
  <c r="AB79" i="1" s="1"/>
  <c r="AA60" i="1"/>
  <c r="AA79" i="1" s="1"/>
  <c r="Z60" i="1"/>
  <c r="Z79" i="1" s="1"/>
  <c r="Y60" i="1"/>
  <c r="Y79" i="1" s="1"/>
  <c r="X60" i="1"/>
  <c r="X79" i="1" s="1"/>
  <c r="W60" i="1"/>
  <c r="W79" i="1" s="1"/>
  <c r="V60" i="1"/>
  <c r="V79" i="1" s="1"/>
  <c r="U60" i="1"/>
  <c r="U79" i="1" s="1"/>
  <c r="T60" i="1"/>
  <c r="T79" i="1" s="1"/>
  <c r="S60" i="1"/>
  <c r="S79" i="1" s="1"/>
  <c r="R60" i="1"/>
  <c r="R79" i="1" s="1"/>
  <c r="Q60" i="1"/>
  <c r="Q79" i="1" s="1"/>
  <c r="P60" i="1"/>
  <c r="P79" i="1" s="1"/>
  <c r="O60" i="1"/>
  <c r="O79" i="1" s="1"/>
  <c r="N60" i="1"/>
  <c r="N79" i="1" s="1"/>
  <c r="M60" i="1"/>
  <c r="M79" i="1" s="1"/>
  <c r="L60" i="1"/>
  <c r="L79" i="1" s="1"/>
  <c r="K60" i="1"/>
  <c r="K79" i="1" s="1"/>
  <c r="J60" i="1"/>
  <c r="J79" i="1" s="1"/>
  <c r="I60" i="1"/>
  <c r="I79" i="1" s="1"/>
  <c r="H60" i="1"/>
  <c r="H79" i="1" s="1"/>
  <c r="G60" i="1"/>
  <c r="G79" i="1" s="1"/>
  <c r="F60" i="1"/>
  <c r="F79" i="1" s="1"/>
  <c r="E60" i="1"/>
  <c r="E79" i="1" s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60" i="1"/>
  <c r="D79" i="1" s="1"/>
  <c r="D59" i="1"/>
  <c r="D11" i="1" s="1"/>
  <c r="D80" i="1" l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E72" i="1"/>
  <c r="E80" i="1" l="1"/>
  <c r="D12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F80" i="1" l="1"/>
  <c r="E12" i="1"/>
  <c r="AC68" i="1"/>
  <c r="AC75" i="1" s="1"/>
  <c r="AD68" i="1"/>
  <c r="AD75" i="1" s="1"/>
  <c r="G80" i="1" l="1"/>
  <c r="F12" i="1"/>
  <c r="D6" i="1"/>
  <c r="E6" i="1" s="1"/>
  <c r="F6" i="1" s="1"/>
  <c r="G6" i="1" s="1"/>
  <c r="H6" i="1" s="1"/>
  <c r="I6" i="1" s="1"/>
  <c r="J6" i="1" s="1"/>
  <c r="D5" i="1"/>
  <c r="E5" i="1" s="1"/>
  <c r="F5" i="1" s="1"/>
  <c r="G5" i="1" s="1"/>
  <c r="H5" i="1" s="1"/>
  <c r="I5" i="1" s="1"/>
  <c r="J5" i="1" s="1"/>
  <c r="D4" i="1"/>
  <c r="E4" i="1" s="1"/>
  <c r="F4" i="1" s="1"/>
  <c r="G4" i="1" s="1"/>
  <c r="H4" i="1" s="1"/>
  <c r="I4" i="1" s="1"/>
  <c r="J4" i="1" s="1"/>
  <c r="H80" i="1" l="1"/>
  <c r="G12" i="1"/>
  <c r="G19" i="1"/>
  <c r="F19" i="1"/>
  <c r="E19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E2" i="1"/>
  <c r="C2" i="1"/>
  <c r="D10" i="1"/>
  <c r="E10" i="1" s="1"/>
  <c r="AB68" i="1"/>
  <c r="AB75" i="1" s="1"/>
  <c r="AA68" i="1"/>
  <c r="AA75" i="1" s="1"/>
  <c r="Z68" i="1"/>
  <c r="Z75" i="1" s="1"/>
  <c r="Y68" i="1"/>
  <c r="Y75" i="1" s="1"/>
  <c r="X68" i="1"/>
  <c r="X75" i="1" s="1"/>
  <c r="W68" i="1"/>
  <c r="W75" i="1" s="1"/>
  <c r="V68" i="1"/>
  <c r="V75" i="1" s="1"/>
  <c r="U68" i="1"/>
  <c r="U75" i="1" s="1"/>
  <c r="T68" i="1"/>
  <c r="T75" i="1" s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E11" i="1"/>
  <c r="C39" i="1"/>
  <c r="C38" i="1"/>
  <c r="C19" i="1"/>
  <c r="C18" i="1"/>
  <c r="C17" i="1"/>
  <c r="C13" i="1"/>
  <c r="E37" i="1"/>
  <c r="E40" i="1"/>
  <c r="D37" i="1"/>
  <c r="C37" i="1" s="1"/>
  <c r="D40" i="1"/>
  <c r="C40" i="1" s="1"/>
  <c r="D19" i="1"/>
  <c r="K3" i="1"/>
  <c r="L3" i="1" s="1"/>
  <c r="M3" i="1" s="1"/>
  <c r="N3" i="1" s="1"/>
  <c r="O3" i="1" s="1"/>
  <c r="P3" i="1" s="1"/>
  <c r="Q3" i="1" s="1"/>
  <c r="R3" i="1" s="1"/>
  <c r="S3" i="1" s="1"/>
  <c r="I80" i="1" l="1"/>
  <c r="H12" i="1"/>
  <c r="H19" i="1" s="1"/>
  <c r="T3" i="1"/>
  <c r="U3" i="1" s="1"/>
  <c r="W3" i="1" s="1"/>
  <c r="X3" i="1" s="1"/>
  <c r="Q76" i="1"/>
  <c r="U76" i="1"/>
  <c r="Y76" i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K5" i="1"/>
  <c r="L5" i="1" s="1"/>
  <c r="M5" i="1" s="1"/>
  <c r="N5" i="1" s="1"/>
  <c r="O5" i="1" s="1"/>
  <c r="P5" i="1" s="1"/>
  <c r="Q5" i="1" s="1"/>
  <c r="R5" i="1" s="1"/>
  <c r="S5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S75" i="1"/>
  <c r="AD76" i="1"/>
  <c r="R75" i="1"/>
  <c r="AC76" i="1"/>
  <c r="V76" i="1"/>
  <c r="S76" i="1"/>
  <c r="W76" i="1"/>
  <c r="AA76" i="1"/>
  <c r="R76" i="1"/>
  <c r="Z76" i="1"/>
  <c r="P76" i="1"/>
  <c r="T76" i="1"/>
  <c r="X76" i="1"/>
  <c r="AB76" i="1"/>
  <c r="F75" i="1"/>
  <c r="J75" i="1"/>
  <c r="N75" i="1"/>
  <c r="K75" i="1"/>
  <c r="D61" i="1"/>
  <c r="D13" i="1" s="1"/>
  <c r="H75" i="1"/>
  <c r="L75" i="1"/>
  <c r="P75" i="1"/>
  <c r="O75" i="1"/>
  <c r="E75" i="1"/>
  <c r="I75" i="1"/>
  <c r="Q75" i="1"/>
  <c r="G75" i="1"/>
  <c r="M75" i="1"/>
  <c r="E61" i="1"/>
  <c r="F61" i="1"/>
  <c r="H61" i="1"/>
  <c r="G61" i="1"/>
  <c r="D18" i="1"/>
  <c r="E17" i="1"/>
  <c r="F11" i="1"/>
  <c r="E18" i="1"/>
  <c r="D17" i="1"/>
  <c r="C20" i="1"/>
  <c r="C21" i="1" s="1"/>
  <c r="F10" i="1"/>
  <c r="J80" i="1" l="1"/>
  <c r="I12" i="1"/>
  <c r="I19" i="1" s="1"/>
  <c r="V4" i="1"/>
  <c r="W4" i="1" s="1"/>
  <c r="X4" i="1" s="1"/>
  <c r="T5" i="1"/>
  <c r="U5" i="1" s="1"/>
  <c r="V5" i="1" s="1"/>
  <c r="W5" i="1" s="1"/>
  <c r="X5" i="1" s="1"/>
  <c r="V6" i="1"/>
  <c r="W6" i="1" s="1"/>
  <c r="E13" i="1"/>
  <c r="F13" i="1" s="1"/>
  <c r="G13" i="1" s="1"/>
  <c r="H13" i="1" s="1"/>
  <c r="D14" i="1"/>
  <c r="D20" i="1"/>
  <c r="D21" i="1" s="1"/>
  <c r="C33" i="1"/>
  <c r="C45" i="1" s="1"/>
  <c r="C32" i="1"/>
  <c r="C44" i="1" s="1"/>
  <c r="C31" i="1"/>
  <c r="C43" i="1" s="1"/>
  <c r="G11" i="1"/>
  <c r="F18" i="1"/>
  <c r="C34" i="1"/>
  <c r="C46" i="1" s="1"/>
  <c r="G10" i="1"/>
  <c r="F17" i="1"/>
  <c r="F40" i="1"/>
  <c r="F37" i="1"/>
  <c r="Y3" i="1"/>
  <c r="K80" i="1" l="1"/>
  <c r="J12" i="1"/>
  <c r="J19" i="1" s="1"/>
  <c r="X6" i="1"/>
  <c r="Y6" i="1" s="1"/>
  <c r="D27" i="1"/>
  <c r="D25" i="1"/>
  <c r="Y5" i="1"/>
  <c r="Y4" i="1"/>
  <c r="E14" i="1"/>
  <c r="E20" i="1"/>
  <c r="E21" i="1" s="1"/>
  <c r="D33" i="1"/>
  <c r="D45" i="1" s="1"/>
  <c r="D51" i="1" s="1"/>
  <c r="D31" i="1"/>
  <c r="D43" i="1" s="1"/>
  <c r="D49" i="1" s="1"/>
  <c r="D32" i="1"/>
  <c r="D44" i="1" s="1"/>
  <c r="D50" i="1" s="1"/>
  <c r="D24" i="1"/>
  <c r="D34" i="1"/>
  <c r="D46" i="1" s="1"/>
  <c r="D52" i="1" s="1"/>
  <c r="F14" i="1"/>
  <c r="G14" i="1"/>
  <c r="H11" i="1"/>
  <c r="G18" i="1"/>
  <c r="H10" i="1"/>
  <c r="G17" i="1"/>
  <c r="G40" i="1"/>
  <c r="G37" i="1"/>
  <c r="Z3" i="1"/>
  <c r="Z6" i="1" s="1"/>
  <c r="L80" i="1" l="1"/>
  <c r="K12" i="1"/>
  <c r="K19" i="1" s="1"/>
  <c r="E27" i="1"/>
  <c r="E25" i="1"/>
  <c r="Z4" i="1"/>
  <c r="Z5" i="1"/>
  <c r="F20" i="1"/>
  <c r="G20" i="1" s="1"/>
  <c r="H14" i="1"/>
  <c r="E32" i="1"/>
  <c r="E44" i="1" s="1"/>
  <c r="E50" i="1" s="1"/>
  <c r="E31" i="1"/>
  <c r="E43" i="1" s="1"/>
  <c r="E49" i="1" s="1"/>
  <c r="E34" i="1"/>
  <c r="E46" i="1" s="1"/>
  <c r="E52" i="1" s="1"/>
  <c r="E33" i="1"/>
  <c r="E45" i="1" s="1"/>
  <c r="E51" i="1" s="1"/>
  <c r="E24" i="1"/>
  <c r="I11" i="1"/>
  <c r="H18" i="1"/>
  <c r="H17" i="1"/>
  <c r="H40" i="1"/>
  <c r="H37" i="1"/>
  <c r="AA3" i="1"/>
  <c r="AA6" i="1" s="1"/>
  <c r="M80" i="1" l="1"/>
  <c r="L12" i="1"/>
  <c r="L19" i="1" s="1"/>
  <c r="F21" i="1"/>
  <c r="F27" i="1" s="1"/>
  <c r="AA5" i="1"/>
  <c r="AA4" i="1"/>
  <c r="H20" i="1"/>
  <c r="J11" i="1"/>
  <c r="I18" i="1"/>
  <c r="G21" i="1"/>
  <c r="I40" i="1"/>
  <c r="I37" i="1"/>
  <c r="AB3" i="1"/>
  <c r="AB6" i="1" s="1"/>
  <c r="N80" i="1" l="1"/>
  <c r="M12" i="1"/>
  <c r="M19" i="1" s="1"/>
  <c r="F31" i="1"/>
  <c r="F43" i="1" s="1"/>
  <c r="F49" i="1" s="1"/>
  <c r="F24" i="1"/>
  <c r="F33" i="1"/>
  <c r="F45" i="1" s="1"/>
  <c r="F51" i="1" s="1"/>
  <c r="F34" i="1"/>
  <c r="F46" i="1" s="1"/>
  <c r="F52" i="1" s="1"/>
  <c r="F32" i="1"/>
  <c r="F44" i="1" s="1"/>
  <c r="F50" i="1" s="1"/>
  <c r="F25" i="1"/>
  <c r="G27" i="1"/>
  <c r="G25" i="1"/>
  <c r="AB4" i="1"/>
  <c r="AB5" i="1"/>
  <c r="G24" i="1"/>
  <c r="G31" i="1"/>
  <c r="G43" i="1" s="1"/>
  <c r="G49" i="1" s="1"/>
  <c r="G34" i="1"/>
  <c r="G46" i="1" s="1"/>
  <c r="G52" i="1" s="1"/>
  <c r="G33" i="1"/>
  <c r="G45" i="1" s="1"/>
  <c r="G51" i="1" s="1"/>
  <c r="G32" i="1"/>
  <c r="G44" i="1" s="1"/>
  <c r="G50" i="1" s="1"/>
  <c r="K11" i="1"/>
  <c r="J18" i="1"/>
  <c r="H21" i="1"/>
  <c r="J40" i="1"/>
  <c r="J37" i="1"/>
  <c r="O80" i="1" l="1"/>
  <c r="N12" i="1"/>
  <c r="N19" i="1" s="1"/>
  <c r="H27" i="1"/>
  <c r="H25" i="1"/>
  <c r="H24" i="1"/>
  <c r="H34" i="1"/>
  <c r="H46" i="1" s="1"/>
  <c r="H52" i="1" s="1"/>
  <c r="H32" i="1"/>
  <c r="H44" i="1" s="1"/>
  <c r="H50" i="1" s="1"/>
  <c r="H31" i="1"/>
  <c r="H43" i="1" s="1"/>
  <c r="H49" i="1" s="1"/>
  <c r="I58" i="1" s="1"/>
  <c r="H33" i="1"/>
  <c r="H45" i="1" s="1"/>
  <c r="H51" i="1" s="1"/>
  <c r="L11" i="1"/>
  <c r="K18" i="1"/>
  <c r="K40" i="1"/>
  <c r="K37" i="1"/>
  <c r="P80" i="1" l="1"/>
  <c r="O12" i="1"/>
  <c r="O19" i="1" s="1"/>
  <c r="I61" i="1"/>
  <c r="I10" i="1"/>
  <c r="M11" i="1"/>
  <c r="L18" i="1"/>
  <c r="L40" i="1"/>
  <c r="L37" i="1"/>
  <c r="Q80" i="1" l="1"/>
  <c r="P12" i="1"/>
  <c r="P19" i="1" s="1"/>
  <c r="I17" i="1"/>
  <c r="I13" i="1"/>
  <c r="I20" i="1"/>
  <c r="N11" i="1"/>
  <c r="M18" i="1"/>
  <c r="M40" i="1"/>
  <c r="M37" i="1"/>
  <c r="R80" i="1" l="1"/>
  <c r="Q12" i="1"/>
  <c r="Q19" i="1" s="1"/>
  <c r="I21" i="1"/>
  <c r="I34" i="1" s="1"/>
  <c r="I46" i="1" s="1"/>
  <c r="I52" i="1" s="1"/>
  <c r="I14" i="1"/>
  <c r="O11" i="1"/>
  <c r="N18" i="1"/>
  <c r="N40" i="1"/>
  <c r="N37" i="1"/>
  <c r="S80" i="1" l="1"/>
  <c r="R12" i="1"/>
  <c r="R19" i="1" s="1"/>
  <c r="I25" i="1"/>
  <c r="I31" i="1"/>
  <c r="I43" i="1" s="1"/>
  <c r="I49" i="1" s="1"/>
  <c r="J58" i="1" s="1"/>
  <c r="J61" i="1" s="1"/>
  <c r="I27" i="1"/>
  <c r="I33" i="1"/>
  <c r="I45" i="1" s="1"/>
  <c r="I51" i="1" s="1"/>
  <c r="I32" i="1"/>
  <c r="I44" i="1" s="1"/>
  <c r="I50" i="1" s="1"/>
  <c r="I24" i="1"/>
  <c r="P11" i="1"/>
  <c r="O18" i="1"/>
  <c r="O40" i="1"/>
  <c r="O37" i="1"/>
  <c r="T80" i="1" l="1"/>
  <c r="S12" i="1"/>
  <c r="S19" i="1" s="1"/>
  <c r="J10" i="1"/>
  <c r="J17" i="1" s="1"/>
  <c r="J13" i="1"/>
  <c r="J20" i="1"/>
  <c r="Q11" i="1"/>
  <c r="P18" i="1"/>
  <c r="P40" i="1"/>
  <c r="P37" i="1"/>
  <c r="U80" i="1" l="1"/>
  <c r="T12" i="1"/>
  <c r="T19" i="1" s="1"/>
  <c r="J21" i="1"/>
  <c r="J31" i="1" s="1"/>
  <c r="J43" i="1" s="1"/>
  <c r="J49" i="1" s="1"/>
  <c r="K58" i="1" s="1"/>
  <c r="J14" i="1"/>
  <c r="R11" i="1"/>
  <c r="Q18" i="1"/>
  <c r="Q40" i="1"/>
  <c r="Q37" i="1"/>
  <c r="V80" i="1" l="1"/>
  <c r="U12" i="1"/>
  <c r="U19" i="1" s="1"/>
  <c r="J25" i="1"/>
  <c r="J34" i="1"/>
  <c r="J46" i="1" s="1"/>
  <c r="J52" i="1" s="1"/>
  <c r="K61" i="1"/>
  <c r="K10" i="1"/>
  <c r="J27" i="1"/>
  <c r="J33" i="1"/>
  <c r="J45" i="1" s="1"/>
  <c r="J51" i="1" s="1"/>
  <c r="J32" i="1"/>
  <c r="J44" i="1" s="1"/>
  <c r="J50" i="1" s="1"/>
  <c r="J24" i="1"/>
  <c r="S11" i="1"/>
  <c r="R18" i="1"/>
  <c r="R40" i="1"/>
  <c r="R37" i="1"/>
  <c r="W80" i="1" l="1"/>
  <c r="V12" i="1"/>
  <c r="V19" i="1" s="1"/>
  <c r="K17" i="1"/>
  <c r="K13" i="1"/>
  <c r="K20" i="1"/>
  <c r="T11" i="1"/>
  <c r="S18" i="1"/>
  <c r="S40" i="1"/>
  <c r="S37" i="1"/>
  <c r="X80" i="1" l="1"/>
  <c r="W12" i="1"/>
  <c r="W19" i="1" s="1"/>
  <c r="K21" i="1"/>
  <c r="K31" i="1" s="1"/>
  <c r="K43" i="1" s="1"/>
  <c r="K49" i="1" s="1"/>
  <c r="L58" i="1" s="1"/>
  <c r="K14" i="1"/>
  <c r="U11" i="1"/>
  <c r="T18" i="1"/>
  <c r="T40" i="1"/>
  <c r="T37" i="1"/>
  <c r="Y80" i="1" l="1"/>
  <c r="X12" i="1"/>
  <c r="X19" i="1" s="1"/>
  <c r="K25" i="1"/>
  <c r="K24" i="1"/>
  <c r="K34" i="1"/>
  <c r="K46" i="1" s="1"/>
  <c r="K52" i="1" s="1"/>
  <c r="L61" i="1"/>
  <c r="L10" i="1"/>
  <c r="K27" i="1"/>
  <c r="K32" i="1"/>
  <c r="K44" i="1" s="1"/>
  <c r="K50" i="1" s="1"/>
  <c r="K33" i="1"/>
  <c r="K45" i="1" s="1"/>
  <c r="K51" i="1" s="1"/>
  <c r="V11" i="1"/>
  <c r="U18" i="1"/>
  <c r="U40" i="1"/>
  <c r="U37" i="1"/>
  <c r="Z80" i="1" l="1"/>
  <c r="Y12" i="1"/>
  <c r="Y19" i="1" s="1"/>
  <c r="L17" i="1"/>
  <c r="L20" i="1"/>
  <c r="L13" i="1"/>
  <c r="W11" i="1"/>
  <c r="V18" i="1"/>
  <c r="V40" i="1"/>
  <c r="V37" i="1"/>
  <c r="AA80" i="1" l="1"/>
  <c r="Z12" i="1"/>
  <c r="Z19" i="1" s="1"/>
  <c r="L14" i="1"/>
  <c r="L21" i="1"/>
  <c r="L24" i="1" s="1"/>
  <c r="X11" i="1"/>
  <c r="W18" i="1"/>
  <c r="W40" i="1"/>
  <c r="W37" i="1"/>
  <c r="AB80" i="1" l="1"/>
  <c r="AB12" i="1" s="1"/>
  <c r="AB19" i="1" s="1"/>
  <c r="AA12" i="1"/>
  <c r="AA19" i="1" s="1"/>
  <c r="L25" i="1"/>
  <c r="L31" i="1"/>
  <c r="L43" i="1" s="1"/>
  <c r="L49" i="1" s="1"/>
  <c r="M58" i="1" s="1"/>
  <c r="M61" i="1" s="1"/>
  <c r="L34" i="1"/>
  <c r="L46" i="1" s="1"/>
  <c r="L52" i="1" s="1"/>
  <c r="L33" i="1"/>
  <c r="L45" i="1" s="1"/>
  <c r="L51" i="1" s="1"/>
  <c r="L32" i="1"/>
  <c r="L44" i="1" s="1"/>
  <c r="L50" i="1" s="1"/>
  <c r="L27" i="1"/>
  <c r="Y11" i="1"/>
  <c r="X18" i="1"/>
  <c r="X40" i="1"/>
  <c r="X37" i="1"/>
  <c r="M10" i="1" l="1"/>
  <c r="M17" i="1" s="1"/>
  <c r="M20" i="1"/>
  <c r="M13" i="1"/>
  <c r="Z11" i="1"/>
  <c r="Y18" i="1"/>
  <c r="Y40" i="1"/>
  <c r="Y37" i="1"/>
  <c r="M21" i="1" l="1"/>
  <c r="M24" i="1" s="1"/>
  <c r="M14" i="1"/>
  <c r="AA11" i="1"/>
  <c r="Z18" i="1"/>
  <c r="Z40" i="1"/>
  <c r="Z37" i="1"/>
  <c r="M25" i="1" l="1"/>
  <c r="M34" i="1"/>
  <c r="M46" i="1" s="1"/>
  <c r="M52" i="1" s="1"/>
  <c r="M31" i="1"/>
  <c r="M43" i="1" s="1"/>
  <c r="M49" i="1" s="1"/>
  <c r="N58" i="1" s="1"/>
  <c r="M27" i="1"/>
  <c r="M33" i="1"/>
  <c r="M45" i="1" s="1"/>
  <c r="M51" i="1" s="1"/>
  <c r="M32" i="1"/>
  <c r="M44" i="1" s="1"/>
  <c r="M50" i="1" s="1"/>
  <c r="AB11" i="1"/>
  <c r="AB18" i="1" s="1"/>
  <c r="AA18" i="1"/>
  <c r="AA40" i="1"/>
  <c r="AA37" i="1"/>
  <c r="N61" i="1" l="1"/>
  <c r="N10" i="1"/>
  <c r="AB40" i="1"/>
  <c r="AB37" i="1"/>
  <c r="N17" i="1" l="1"/>
  <c r="N13" i="1"/>
  <c r="N20" i="1"/>
  <c r="N14" i="1" l="1"/>
  <c r="N21" i="1"/>
  <c r="N24" i="1" s="1"/>
  <c r="N25" i="1" l="1"/>
  <c r="N31" i="1"/>
  <c r="N43" i="1" s="1"/>
  <c r="N49" i="1" s="1"/>
  <c r="O58" i="1" s="1"/>
  <c r="O61" i="1" s="1"/>
  <c r="N33" i="1"/>
  <c r="N45" i="1" s="1"/>
  <c r="N51" i="1" s="1"/>
  <c r="N27" i="1"/>
  <c r="N32" i="1"/>
  <c r="N44" i="1" s="1"/>
  <c r="N50" i="1" s="1"/>
  <c r="N34" i="1"/>
  <c r="N46" i="1" s="1"/>
  <c r="N52" i="1" s="1"/>
  <c r="O10" i="1" l="1"/>
  <c r="O17" i="1" s="1"/>
  <c r="O13" i="1"/>
  <c r="O20" i="1"/>
  <c r="O14" i="1" l="1"/>
  <c r="O21" i="1"/>
  <c r="O34" i="1" s="1"/>
  <c r="O46" i="1" s="1"/>
  <c r="O52" i="1" s="1"/>
  <c r="O25" i="1" l="1"/>
  <c r="O24" i="1"/>
  <c r="O31" i="1"/>
  <c r="O43" i="1" s="1"/>
  <c r="O49" i="1" s="1"/>
  <c r="P58" i="1" s="1"/>
  <c r="O32" i="1"/>
  <c r="O44" i="1" s="1"/>
  <c r="O50" i="1" s="1"/>
  <c r="O27" i="1"/>
  <c r="O33" i="1"/>
  <c r="O45" i="1" s="1"/>
  <c r="O51" i="1" s="1"/>
  <c r="P61" i="1" l="1"/>
  <c r="P10" i="1"/>
  <c r="P17" i="1" l="1"/>
  <c r="P13" i="1"/>
  <c r="P20" i="1"/>
  <c r="P14" i="1" l="1"/>
  <c r="P21" i="1"/>
  <c r="P34" i="1" s="1"/>
  <c r="P46" i="1" s="1"/>
  <c r="P52" i="1" s="1"/>
  <c r="P25" i="1" l="1"/>
  <c r="P31" i="1"/>
  <c r="P43" i="1" s="1"/>
  <c r="P49" i="1" s="1"/>
  <c r="Q58" i="1" s="1"/>
  <c r="Q61" i="1" s="1"/>
  <c r="P24" i="1"/>
  <c r="P32" i="1"/>
  <c r="P44" i="1" s="1"/>
  <c r="P50" i="1" s="1"/>
  <c r="P33" i="1"/>
  <c r="P45" i="1" s="1"/>
  <c r="P51" i="1" s="1"/>
  <c r="P27" i="1"/>
  <c r="Q10" i="1" l="1"/>
  <c r="Q17" i="1" s="1"/>
  <c r="Q13" i="1"/>
  <c r="Q20" i="1"/>
  <c r="Q14" i="1" l="1"/>
  <c r="Q21" i="1"/>
  <c r="Q24" i="1" s="1"/>
  <c r="Q25" i="1" l="1"/>
  <c r="Q34" i="1"/>
  <c r="Q46" i="1" s="1"/>
  <c r="Q52" i="1" s="1"/>
  <c r="Q31" i="1"/>
  <c r="Q43" i="1" s="1"/>
  <c r="Q49" i="1" s="1"/>
  <c r="R58" i="1" s="1"/>
  <c r="Q32" i="1"/>
  <c r="Q44" i="1" s="1"/>
  <c r="Q50" i="1" s="1"/>
  <c r="Q33" i="1"/>
  <c r="Q45" i="1" s="1"/>
  <c r="Q51" i="1" s="1"/>
  <c r="Q27" i="1"/>
  <c r="R61" i="1" l="1"/>
  <c r="R10" i="1"/>
  <c r="R17" i="1" l="1"/>
  <c r="R13" i="1"/>
  <c r="R20" i="1"/>
  <c r="R14" i="1" l="1"/>
  <c r="R21" i="1"/>
  <c r="R24" i="1" s="1"/>
  <c r="R25" i="1" l="1"/>
  <c r="R34" i="1"/>
  <c r="R46" i="1" s="1"/>
  <c r="R52" i="1" s="1"/>
  <c r="R31" i="1"/>
  <c r="R43" i="1" s="1"/>
  <c r="R49" i="1" s="1"/>
  <c r="S58" i="1" s="1"/>
  <c r="R32" i="1"/>
  <c r="R44" i="1" s="1"/>
  <c r="R50" i="1" s="1"/>
  <c r="R27" i="1"/>
  <c r="R33" i="1"/>
  <c r="R45" i="1" s="1"/>
  <c r="R51" i="1" s="1"/>
  <c r="S61" i="1" l="1"/>
  <c r="S10" i="1"/>
  <c r="S17" i="1" l="1"/>
  <c r="S13" i="1"/>
  <c r="S20" i="1"/>
  <c r="S14" i="1" l="1"/>
  <c r="S21" i="1"/>
  <c r="S25" i="1" s="1"/>
  <c r="S31" i="1" l="1"/>
  <c r="S43" i="1" s="1"/>
  <c r="S49" i="1" s="1"/>
  <c r="T58" i="1" s="1"/>
  <c r="S27" i="1"/>
  <c r="S32" i="1"/>
  <c r="S44" i="1" s="1"/>
  <c r="S50" i="1" s="1"/>
  <c r="S33" i="1"/>
  <c r="S45" i="1" s="1"/>
  <c r="S51" i="1" s="1"/>
  <c r="S34" i="1"/>
  <c r="S46" i="1" s="1"/>
  <c r="S52" i="1" s="1"/>
  <c r="S24" i="1"/>
  <c r="T61" i="1" l="1"/>
  <c r="T10" i="1"/>
  <c r="T17" i="1" l="1"/>
  <c r="T13" i="1"/>
  <c r="T20" i="1"/>
  <c r="T14" i="1" l="1"/>
  <c r="T21" i="1"/>
  <c r="T24" i="1" s="1"/>
  <c r="T25" i="1" l="1"/>
  <c r="T31" i="1"/>
  <c r="T43" i="1" s="1"/>
  <c r="T49" i="1" s="1"/>
  <c r="U58" i="1" s="1"/>
  <c r="U61" i="1" s="1"/>
  <c r="T34" i="1"/>
  <c r="T46" i="1" s="1"/>
  <c r="T52" i="1" s="1"/>
  <c r="T33" i="1"/>
  <c r="T45" i="1" s="1"/>
  <c r="T51" i="1" s="1"/>
  <c r="T27" i="1"/>
  <c r="T32" i="1"/>
  <c r="T44" i="1" s="1"/>
  <c r="T50" i="1" s="1"/>
  <c r="U10" i="1" l="1"/>
  <c r="U17" i="1" s="1"/>
  <c r="U13" i="1"/>
  <c r="U20" i="1"/>
  <c r="U21" i="1" l="1"/>
  <c r="U24" i="1" s="1"/>
  <c r="U14" i="1"/>
  <c r="U25" i="1" l="1"/>
  <c r="U32" i="1"/>
  <c r="U44" i="1" s="1"/>
  <c r="U50" i="1" s="1"/>
  <c r="U27" i="1"/>
  <c r="U33" i="1"/>
  <c r="U45" i="1" s="1"/>
  <c r="U51" i="1" s="1"/>
  <c r="U31" i="1"/>
  <c r="U43" i="1" s="1"/>
  <c r="U49" i="1" s="1"/>
  <c r="V58" i="1" s="1"/>
  <c r="U34" i="1"/>
  <c r="U46" i="1" s="1"/>
  <c r="U52" i="1" s="1"/>
  <c r="V61" i="1" l="1"/>
  <c r="V10" i="1"/>
  <c r="V17" i="1" l="1"/>
  <c r="V13" i="1"/>
  <c r="V14" i="1" s="1"/>
  <c r="V20" i="1"/>
  <c r="V21" i="1" l="1"/>
  <c r="V34" i="1" l="1"/>
  <c r="V46" i="1" s="1"/>
  <c r="V52" i="1" s="1"/>
  <c r="V25" i="1"/>
  <c r="V24" i="1"/>
  <c r="V31" i="1"/>
  <c r="V43" i="1" s="1"/>
  <c r="V49" i="1" s="1"/>
  <c r="W58" i="1" s="1"/>
  <c r="V32" i="1"/>
  <c r="V44" i="1" s="1"/>
  <c r="V50" i="1" s="1"/>
  <c r="V33" i="1"/>
  <c r="V45" i="1" s="1"/>
  <c r="V51" i="1" s="1"/>
  <c r="V27" i="1"/>
  <c r="W61" i="1" l="1"/>
  <c r="W10" i="1"/>
  <c r="W17" i="1" l="1"/>
  <c r="W13" i="1"/>
  <c r="W20" i="1"/>
  <c r="W14" i="1" l="1"/>
  <c r="W21" i="1"/>
  <c r="W31" i="1" s="1"/>
  <c r="W43" i="1" s="1"/>
  <c r="W49" i="1" s="1"/>
  <c r="X58" i="1" s="1"/>
  <c r="W25" i="1" l="1"/>
  <c r="W34" i="1"/>
  <c r="W46" i="1" s="1"/>
  <c r="W52" i="1" s="1"/>
  <c r="W24" i="1"/>
  <c r="X61" i="1"/>
  <c r="X10" i="1"/>
  <c r="W32" i="1"/>
  <c r="W44" i="1" s="1"/>
  <c r="W50" i="1" s="1"/>
  <c r="W33" i="1"/>
  <c r="W45" i="1" s="1"/>
  <c r="W51" i="1" s="1"/>
  <c r="W27" i="1"/>
  <c r="X17" i="1" l="1"/>
  <c r="X13" i="1"/>
  <c r="X20" i="1"/>
  <c r="X14" i="1" l="1"/>
  <c r="X21" i="1"/>
  <c r="X24" i="1" s="1"/>
  <c r="X25" i="1" l="1"/>
  <c r="X33" i="1"/>
  <c r="X45" i="1" s="1"/>
  <c r="X51" i="1" s="1"/>
  <c r="X32" i="1"/>
  <c r="X44" i="1" s="1"/>
  <c r="X50" i="1" s="1"/>
  <c r="X27" i="1"/>
  <c r="X34" i="1"/>
  <c r="X46" i="1" s="1"/>
  <c r="X52" i="1" s="1"/>
  <c r="X31" i="1"/>
  <c r="X43" i="1" s="1"/>
  <c r="X49" i="1" s="1"/>
  <c r="Y58" i="1" s="1"/>
  <c r="Y61" i="1" l="1"/>
  <c r="Y10" i="1"/>
  <c r="Y17" i="1" l="1"/>
  <c r="Y13" i="1"/>
  <c r="Y20" i="1"/>
  <c r="Y14" i="1" l="1"/>
  <c r="Y21" i="1"/>
  <c r="Y34" i="1" s="1"/>
  <c r="Y46" i="1" s="1"/>
  <c r="Y52" i="1" s="1"/>
  <c r="Y25" i="1" l="1"/>
  <c r="Y24" i="1"/>
  <c r="Y31" i="1"/>
  <c r="Y43" i="1" s="1"/>
  <c r="Y49" i="1" s="1"/>
  <c r="Z58" i="1" s="1"/>
  <c r="Z61" i="1" s="1"/>
  <c r="Y33" i="1"/>
  <c r="Y45" i="1" s="1"/>
  <c r="Y51" i="1" s="1"/>
  <c r="Y27" i="1"/>
  <c r="Y32" i="1"/>
  <c r="Y44" i="1" s="1"/>
  <c r="Y50" i="1" s="1"/>
  <c r="Z10" i="1" l="1"/>
  <c r="Z17" i="1" s="1"/>
  <c r="Z13" i="1"/>
  <c r="Z20" i="1"/>
  <c r="Z21" i="1" l="1"/>
  <c r="Z24" i="1" s="1"/>
  <c r="Z14" i="1"/>
  <c r="Z25" i="1" l="1"/>
  <c r="Z34" i="1"/>
  <c r="Z46" i="1" s="1"/>
  <c r="Z52" i="1" s="1"/>
  <c r="Z31" i="1"/>
  <c r="Z43" i="1" s="1"/>
  <c r="Z49" i="1" s="1"/>
  <c r="AA58" i="1" s="1"/>
  <c r="Z32" i="1"/>
  <c r="Z44" i="1" s="1"/>
  <c r="Z50" i="1" s="1"/>
  <c r="Z27" i="1"/>
  <c r="Z33" i="1"/>
  <c r="Z45" i="1" s="1"/>
  <c r="Z51" i="1" s="1"/>
  <c r="AA61" i="1" l="1"/>
  <c r="AA10" i="1"/>
  <c r="AA17" i="1" l="1"/>
  <c r="AA13" i="1"/>
  <c r="AA20" i="1"/>
  <c r="AA14" i="1" l="1"/>
  <c r="AA21" i="1"/>
  <c r="AA24" i="1" s="1"/>
  <c r="AA25" i="1" l="1"/>
  <c r="AA31" i="1"/>
  <c r="AA43" i="1" s="1"/>
  <c r="AA49" i="1" s="1"/>
  <c r="AB58" i="1" s="1"/>
  <c r="AB61" i="1" s="1"/>
  <c r="AA34" i="1"/>
  <c r="AA46" i="1" s="1"/>
  <c r="AA52" i="1" s="1"/>
  <c r="AA27" i="1"/>
  <c r="AA33" i="1"/>
  <c r="AA45" i="1" s="1"/>
  <c r="AA51" i="1" s="1"/>
  <c r="AA32" i="1"/>
  <c r="AA44" i="1" s="1"/>
  <c r="AA50" i="1" s="1"/>
  <c r="AB10" i="1" l="1"/>
  <c r="AB17" i="1" s="1"/>
  <c r="AB13" i="1"/>
  <c r="AB20" i="1"/>
  <c r="AB14" i="1" l="1"/>
  <c r="AB21" i="1"/>
  <c r="AB25" i="1" s="1"/>
  <c r="AB34" i="1" l="1"/>
  <c r="AB46" i="1" s="1"/>
  <c r="AB52" i="1" s="1"/>
  <c r="AB33" i="1"/>
  <c r="AB45" i="1" s="1"/>
  <c r="AB51" i="1" s="1"/>
  <c r="AB27" i="1"/>
  <c r="AB32" i="1"/>
  <c r="AB44" i="1" s="1"/>
  <c r="AB50" i="1" s="1"/>
  <c r="AB31" i="1"/>
  <c r="AB43" i="1" s="1"/>
  <c r="AB49" i="1" s="1"/>
  <c r="AB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B4" authorId="0" shapeId="0" xr:uid="{8FA6B350-4D64-4FAF-8761-9AD594BBBFF4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assumed sensitivity to stocks
</t>
        </r>
      </text>
    </comment>
    <comment ref="C4" authorId="0" shapeId="0" xr:uid="{2E1045F1-164A-447F-8ABE-98954B4A949F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assumed accounting write down of initial value
</t>
        </r>
      </text>
    </comment>
    <comment ref="C10" authorId="0" shapeId="0" xr:uid="{C4DDB586-F172-4E94-90A0-CE9E8F834CCE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initial values
</t>
        </r>
      </text>
    </comment>
    <comment ref="D58" authorId="0" shapeId="0" xr:uid="{2F63FAD2-BE06-4724-AF19-99D7FE2DD5AB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this line is where you put stock rebalance trade
negative for sell, plus for buy
</t>
        </r>
      </text>
    </comment>
    <comment ref="C59" authorId="0" shapeId="0" xr:uid="{D4BC1CAE-65F5-42AE-8A7A-CB205C657A92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sensitivity for extra capital calls
</t>
        </r>
      </text>
    </comment>
    <comment ref="A78" authorId="0" shapeId="0" xr:uid="{92FC9B5A-DE44-4E94-A5F7-E2FF9BD7CF68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needed for real estate plus are hard numbers provided by RCLCO, not needed for credit because NAVs are calculated
</t>
        </r>
      </text>
    </comment>
    <comment ref="C80" authorId="0" shapeId="0" xr:uid="{3EA87B7E-F0E9-4B8A-A88A-B7855B6BBF78}">
      <text>
        <r>
          <rPr>
            <b/>
            <sz val="9"/>
            <color indexed="81"/>
            <rFont val="Tahoma"/>
            <family val="2"/>
          </rPr>
          <t>Karl Polen:</t>
        </r>
        <r>
          <rPr>
            <sz val="9"/>
            <color indexed="81"/>
            <rFont val="Tahoma"/>
            <family val="2"/>
          </rPr>
          <t xml:space="preserve">
extra return on incremental investments
</t>
        </r>
      </text>
    </comment>
  </commentList>
</comments>
</file>

<file path=xl/sharedStrings.xml><?xml version="1.0" encoding="utf-8"?>
<sst xmlns="http://schemas.openxmlformats.org/spreadsheetml/2006/main" count="65" uniqueCount="39">
  <si>
    <t>Credit</t>
  </si>
  <si>
    <t>Real Estate</t>
  </si>
  <si>
    <t>SPX</t>
  </si>
  <si>
    <t>Bonds+Cash</t>
  </si>
  <si>
    <t>Stocks/PE</t>
  </si>
  <si>
    <t xml:space="preserve">PE Reval </t>
  </si>
  <si>
    <t>Credit Reval</t>
  </si>
  <si>
    <t>RE Reval</t>
  </si>
  <si>
    <t>sensitivity to stocks</t>
  </si>
  <si>
    <t>Nominal B/S</t>
  </si>
  <si>
    <t>Revalued B/S</t>
  </si>
  <si>
    <t>Target Weight</t>
  </si>
  <si>
    <t>Delta Weight</t>
  </si>
  <si>
    <t>External Cash Flow</t>
  </si>
  <si>
    <t>Internal Cash Flow</t>
  </si>
  <si>
    <t>Actual Weight</t>
  </si>
  <si>
    <t>Total</t>
  </si>
  <si>
    <t xml:space="preserve">Real Estate </t>
  </si>
  <si>
    <t>Real Estate copied from RCLCO</t>
  </si>
  <si>
    <t>Credit Return Assumed (Annual)</t>
  </si>
  <si>
    <t>Bond Return Annualized</t>
  </si>
  <si>
    <t>NAV provided by RCLCO</t>
  </si>
  <si>
    <t>Leverage %</t>
  </si>
  <si>
    <t>Total Fund Return</t>
  </si>
  <si>
    <t>Delta Dollars</t>
  </si>
  <si>
    <t>Implied monthly return in RCLCO NAV</t>
  </si>
  <si>
    <t>Implied ann. return in RCLCO NAV</t>
  </si>
  <si>
    <t>Leverage % with 1B floor on bonds plus cash</t>
  </si>
  <si>
    <t>Market Assumptions</t>
  </si>
  <si>
    <t>Balance Sheet</t>
  </si>
  <si>
    <t>Leverage Analysis</t>
  </si>
  <si>
    <t>Positioning</t>
  </si>
  <si>
    <t>Cash Flow</t>
  </si>
  <si>
    <t>Cash Flow assumptions from portfolio managers</t>
  </si>
  <si>
    <t>Additional Mthly Cap Calls</t>
  </si>
  <si>
    <t>RE Extra Capital Calls</t>
  </si>
  <si>
    <t>RE Extra NAV</t>
  </si>
  <si>
    <t>Delta Return</t>
  </si>
  <si>
    <t>Analysis of Extra Capital Calls in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</si>
</sst>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%"/>
    <numFmt numFmtId="166" formatCode="&quot;$&quot;#,##0;\(&quot;$&quot;#,##0\);&quot;-&quot;"/>
    <numFmt numFmtId="167" formatCode="_(#,##0.0%_);\(#,##0.0%\);_(&quot;–&quot;_)_%;_(@_)_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left" wrapText="1" indent="1"/>
    </xf>
    <xf numFmtId="9" fontId="2" fillId="0" borderId="0" xfId="1" applyFont="1"/>
    <xf numFmtId="0" fontId="2" fillId="0" borderId="0" xfId="0" applyFont="1"/>
    <xf numFmtId="1" fontId="2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166" fontId="4" fillId="3" borderId="1" xfId="3" applyNumberFormat="1" applyFont="1" applyFill="1" applyBorder="1"/>
    <xf numFmtId="1" fontId="5" fillId="0" borderId="0" xfId="0" applyNumberFormat="1" applyFont="1"/>
    <xf numFmtId="167" fontId="0" fillId="0" borderId="0" xfId="0" applyNumberFormat="1"/>
    <xf numFmtId="166" fontId="4" fillId="3" borderId="2" xfId="3" applyNumberFormat="1" applyFont="1" applyFill="1" applyBorder="1"/>
    <xf numFmtId="166" fontId="4" fillId="3" borderId="3" xfId="3" applyNumberFormat="1" applyFont="1" applyFill="1" applyBorder="1"/>
    <xf numFmtId="166" fontId="4" fillId="2" borderId="2" xfId="3" applyNumberFormat="1" applyFont="1" applyFill="1" applyBorder="1"/>
    <xf numFmtId="166" fontId="4" fillId="2" borderId="1" xfId="3" applyNumberFormat="1" applyFont="1" applyFill="1" applyBorder="1"/>
    <xf numFmtId="166" fontId="4" fillId="2" borderId="3" xfId="3" applyNumberFormat="1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 wrapText="1"/>
    </xf>
  </cellXfs>
  <cellStyles count="5">
    <cellStyle name="Normal" xfId="0" builtinId="0"/>
    <cellStyle name="Normal 11" xfId="4" xr:uid="{C2F503CE-7305-4EC2-86F3-63C6A15E8746}"/>
    <cellStyle name="Normal 2" xfId="2" xr:uid="{A4A0CAEF-DDD9-42D7-A520-3F88948DBFE1}"/>
    <cellStyle name="Normal 48" xfId="3" xr:uid="{F59DF605-C5BA-4B9C-B82F-94290CE5A2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CBE-3CFF-4B4A-B418-6B7BD7E1A6DB}">
  <dimension ref="A1:AD82"/>
  <sheetViews>
    <sheetView tabSelected="1" topLeftCell="A22" workbookViewId="0">
      <selection activeCell="A43" sqref="A43"/>
    </sheetView>
  </sheetViews>
  <sheetFormatPr defaultRowHeight="14.25" x14ac:dyDescent="0.45"/>
  <cols>
    <col min="1" max="1" width="20.53125" customWidth="1"/>
    <col min="2" max="2" width="12.3984375" customWidth="1"/>
  </cols>
  <sheetData>
    <row r="1" spans="1:28" x14ac:dyDescent="0.45">
      <c r="A1" s="20" t="s">
        <v>28</v>
      </c>
    </row>
    <row r="2" spans="1:28" ht="28.5" x14ac:dyDescent="0.45">
      <c r="B2" s="4" t="s">
        <v>8</v>
      </c>
      <c r="C2" s="2">
        <f>D2-30</f>
        <v>43906</v>
      </c>
      <c r="D2" s="2">
        <v>43936</v>
      </c>
      <c r="E2" s="2">
        <f>D2+30</f>
        <v>43966</v>
      </c>
      <c r="F2" s="2">
        <f t="shared" ref="F2:AB2" si="0">E2+30</f>
        <v>43996</v>
      </c>
      <c r="G2" s="2">
        <f t="shared" si="0"/>
        <v>44026</v>
      </c>
      <c r="H2" s="2">
        <f t="shared" si="0"/>
        <v>44056</v>
      </c>
      <c r="I2" s="2">
        <f t="shared" si="0"/>
        <v>44086</v>
      </c>
      <c r="J2" s="2">
        <f t="shared" si="0"/>
        <v>44116</v>
      </c>
      <c r="K2" s="2">
        <f t="shared" si="0"/>
        <v>44146</v>
      </c>
      <c r="L2" s="2">
        <f t="shared" si="0"/>
        <v>44176</v>
      </c>
      <c r="M2" s="2">
        <f t="shared" si="0"/>
        <v>44206</v>
      </c>
      <c r="N2" s="2">
        <f t="shared" si="0"/>
        <v>44236</v>
      </c>
      <c r="O2" s="2">
        <f t="shared" si="0"/>
        <v>44266</v>
      </c>
      <c r="P2" s="2">
        <f t="shared" si="0"/>
        <v>44296</v>
      </c>
      <c r="Q2" s="2">
        <f t="shared" si="0"/>
        <v>44326</v>
      </c>
      <c r="R2" s="2">
        <f t="shared" si="0"/>
        <v>44356</v>
      </c>
      <c r="S2" s="2">
        <f t="shared" si="0"/>
        <v>44386</v>
      </c>
      <c r="T2" s="2">
        <f t="shared" si="0"/>
        <v>44416</v>
      </c>
      <c r="U2" s="2">
        <f t="shared" si="0"/>
        <v>44446</v>
      </c>
      <c r="V2" s="2">
        <f t="shared" si="0"/>
        <v>44476</v>
      </c>
      <c r="W2" s="2">
        <f t="shared" si="0"/>
        <v>44506</v>
      </c>
      <c r="X2" s="2">
        <f t="shared" si="0"/>
        <v>44536</v>
      </c>
      <c r="Y2" s="2">
        <f t="shared" si="0"/>
        <v>44566</v>
      </c>
      <c r="Z2" s="2">
        <f t="shared" si="0"/>
        <v>44596</v>
      </c>
      <c r="AA2" s="2">
        <f t="shared" si="0"/>
        <v>44626</v>
      </c>
      <c r="AB2" s="2">
        <f t="shared" si="0"/>
        <v>44656</v>
      </c>
    </row>
    <row r="3" spans="1:28" x14ac:dyDescent="0.45">
      <c r="A3" t="s">
        <v>2</v>
      </c>
      <c r="C3" s="6">
        <v>2500</v>
      </c>
      <c r="D3" s="6">
        <v>2350</v>
      </c>
      <c r="E3" s="6">
        <v>2200</v>
      </c>
      <c r="F3" s="6">
        <v>2050</v>
      </c>
      <c r="G3" s="6">
        <v>1900</v>
      </c>
      <c r="H3" s="6">
        <v>1700</v>
      </c>
      <c r="I3" s="6">
        <v>1800</v>
      </c>
      <c r="J3" s="6">
        <v>1900</v>
      </c>
      <c r="K3" s="6">
        <f>J3+100</f>
        <v>2000</v>
      </c>
      <c r="L3" s="6">
        <f t="shared" ref="L3:S3" si="1">K3+100</f>
        <v>2100</v>
      </c>
      <c r="M3" s="6">
        <f t="shared" si="1"/>
        <v>2200</v>
      </c>
      <c r="N3" s="6">
        <f t="shared" si="1"/>
        <v>2300</v>
      </c>
      <c r="O3" s="6">
        <f t="shared" si="1"/>
        <v>2400</v>
      </c>
      <c r="P3" s="6">
        <f t="shared" si="1"/>
        <v>2500</v>
      </c>
      <c r="Q3" s="6">
        <f t="shared" si="1"/>
        <v>2600</v>
      </c>
      <c r="R3" s="6">
        <f t="shared" si="1"/>
        <v>2700</v>
      </c>
      <c r="S3" s="6">
        <f t="shared" si="1"/>
        <v>2800</v>
      </c>
      <c r="T3" s="6">
        <f t="shared" ref="T3" si="2">S3+100</f>
        <v>2900</v>
      </c>
      <c r="U3" s="6">
        <f t="shared" ref="U3" si="3">T3+100</f>
        <v>3000</v>
      </c>
      <c r="V3" s="7">
        <v>3100</v>
      </c>
      <c r="W3" s="7">
        <f t="shared" ref="W3:AB3" si="4">V3*(1+0.05/12)</f>
        <v>3112.9166666666665</v>
      </c>
      <c r="X3" s="7">
        <f t="shared" si="4"/>
        <v>3125.8871527777774</v>
      </c>
      <c r="Y3" s="7">
        <f t="shared" si="4"/>
        <v>3138.9116825810179</v>
      </c>
      <c r="Z3" s="7">
        <f t="shared" si="4"/>
        <v>3151.9904812584386</v>
      </c>
      <c r="AA3" s="7">
        <f t="shared" si="4"/>
        <v>3165.1237749303486</v>
      </c>
      <c r="AB3" s="7">
        <f t="shared" si="4"/>
        <v>3178.3117906592252</v>
      </c>
    </row>
    <row r="4" spans="1:28" x14ac:dyDescent="0.45">
      <c r="A4" t="s">
        <v>5</v>
      </c>
      <c r="B4" s="5">
        <v>0.5</v>
      </c>
      <c r="C4" s="5">
        <v>0.9</v>
      </c>
      <c r="D4" s="3">
        <f t="shared" ref="D4:E6" si="5">MIN(1,C4*(1+(D$3/C$3-1)*$B4))</f>
        <v>0.873</v>
      </c>
      <c r="E4" s="3">
        <f t="shared" si="5"/>
        <v>0.8451382978723404</v>
      </c>
      <c r="F4" s="3">
        <f t="shared" ref="F4:AB4" si="6">MIN(1,E4*(1+(F$3/E$3-1)*$B4))</f>
        <v>0.81632676499032875</v>
      </c>
      <c r="G4" s="3">
        <f t="shared" si="6"/>
        <v>0.78646115163702401</v>
      </c>
      <c r="H4" s="3">
        <f t="shared" si="6"/>
        <v>0.74506845944560174</v>
      </c>
      <c r="I4" s="3">
        <f t="shared" si="6"/>
        <v>0.76698223766458995</v>
      </c>
      <c r="J4" s="3">
        <f t="shared" si="6"/>
        <v>0.78828729982193957</v>
      </c>
      <c r="K4" s="3">
        <f t="shared" si="6"/>
        <v>0.8090317024488326</v>
      </c>
      <c r="L4" s="3">
        <f t="shared" si="6"/>
        <v>0.8292574950100533</v>
      </c>
      <c r="M4" s="3">
        <f t="shared" si="6"/>
        <v>0.84900172108172112</v>
      </c>
      <c r="N4" s="3">
        <f t="shared" si="6"/>
        <v>0.8682972147426693</v>
      </c>
      <c r="O4" s="3">
        <f t="shared" si="6"/>
        <v>0.88717324115011875</v>
      </c>
      <c r="P4" s="3">
        <f t="shared" si="6"/>
        <v>0.90565601700741305</v>
      </c>
      <c r="Q4" s="3">
        <f t="shared" si="6"/>
        <v>0.92376913734756128</v>
      </c>
      <c r="R4" s="3">
        <f t="shared" si="6"/>
        <v>0.94153392845039896</v>
      </c>
      <c r="S4" s="3">
        <f t="shared" si="6"/>
        <v>0.95896974194022122</v>
      </c>
      <c r="T4" s="3">
        <f t="shared" si="6"/>
        <v>0.97609420161772509</v>
      </c>
      <c r="U4" s="3">
        <f t="shared" si="6"/>
        <v>0.99292341199044443</v>
      </c>
      <c r="V4" s="3">
        <f t="shared" si="6"/>
        <v>1</v>
      </c>
      <c r="W4" s="3">
        <f t="shared" si="6"/>
        <v>1</v>
      </c>
      <c r="X4" s="3">
        <f t="shared" si="6"/>
        <v>1</v>
      </c>
      <c r="Y4" s="3">
        <f t="shared" si="6"/>
        <v>1</v>
      </c>
      <c r="Z4" s="3">
        <f t="shared" si="6"/>
        <v>1</v>
      </c>
      <c r="AA4" s="3">
        <f t="shared" si="6"/>
        <v>1</v>
      </c>
      <c r="AB4" s="3">
        <f t="shared" si="6"/>
        <v>1</v>
      </c>
    </row>
    <row r="5" spans="1:28" x14ac:dyDescent="0.45">
      <c r="A5" t="s">
        <v>6</v>
      </c>
      <c r="B5" s="5">
        <v>0.5</v>
      </c>
      <c r="C5" s="5">
        <v>0.9</v>
      </c>
      <c r="D5" s="3">
        <f t="shared" si="5"/>
        <v>0.873</v>
      </c>
      <c r="E5" s="3">
        <f t="shared" si="5"/>
        <v>0.8451382978723404</v>
      </c>
      <c r="F5" s="3">
        <f t="shared" ref="F5:AB5" si="7">MIN(1,E5*(1+(F$3/E$3-1)*$B5))</f>
        <v>0.81632676499032875</v>
      </c>
      <c r="G5" s="3">
        <f t="shared" si="7"/>
        <v>0.78646115163702401</v>
      </c>
      <c r="H5" s="3">
        <f t="shared" si="7"/>
        <v>0.74506845944560174</v>
      </c>
      <c r="I5" s="3">
        <f t="shared" si="7"/>
        <v>0.76698223766458995</v>
      </c>
      <c r="J5" s="3">
        <f t="shared" si="7"/>
        <v>0.78828729982193957</v>
      </c>
      <c r="K5" s="3">
        <f t="shared" si="7"/>
        <v>0.8090317024488326</v>
      </c>
      <c r="L5" s="3">
        <f t="shared" si="7"/>
        <v>0.8292574950100533</v>
      </c>
      <c r="M5" s="3">
        <f t="shared" si="7"/>
        <v>0.84900172108172112</v>
      </c>
      <c r="N5" s="3">
        <f t="shared" si="7"/>
        <v>0.8682972147426693</v>
      </c>
      <c r="O5" s="3">
        <f t="shared" si="7"/>
        <v>0.88717324115011875</v>
      </c>
      <c r="P5" s="3">
        <f t="shared" si="7"/>
        <v>0.90565601700741305</v>
      </c>
      <c r="Q5" s="3">
        <f t="shared" si="7"/>
        <v>0.92376913734756128</v>
      </c>
      <c r="R5" s="3">
        <f t="shared" si="7"/>
        <v>0.94153392845039896</v>
      </c>
      <c r="S5" s="3">
        <f t="shared" si="7"/>
        <v>0.95896974194022122</v>
      </c>
      <c r="T5" s="3">
        <f t="shared" si="7"/>
        <v>0.97609420161772509</v>
      </c>
      <c r="U5" s="3">
        <f t="shared" si="7"/>
        <v>0.99292341199044443</v>
      </c>
      <c r="V5" s="3">
        <f t="shared" si="7"/>
        <v>1</v>
      </c>
      <c r="W5" s="3">
        <f t="shared" si="7"/>
        <v>1</v>
      </c>
      <c r="X5" s="3">
        <f t="shared" si="7"/>
        <v>1</v>
      </c>
      <c r="Y5" s="3">
        <f t="shared" si="7"/>
        <v>1</v>
      </c>
      <c r="Z5" s="3">
        <f t="shared" si="7"/>
        <v>1</v>
      </c>
      <c r="AA5" s="3">
        <f t="shared" si="7"/>
        <v>1</v>
      </c>
      <c r="AB5" s="3">
        <f t="shared" si="7"/>
        <v>1</v>
      </c>
    </row>
    <row r="6" spans="1:28" x14ac:dyDescent="0.45">
      <c r="A6" t="s">
        <v>7</v>
      </c>
      <c r="B6" s="5">
        <v>0.25</v>
      </c>
      <c r="C6" s="5">
        <v>0.95</v>
      </c>
      <c r="D6" s="3">
        <f t="shared" si="5"/>
        <v>0.93574999999999997</v>
      </c>
      <c r="E6" s="3">
        <f t="shared" si="5"/>
        <v>0.92081781914893612</v>
      </c>
      <c r="F6" s="3">
        <f t="shared" ref="F6:AB6" si="8">MIN(1,E6*(1+(F$3/E$3-1)*$B6))</f>
        <v>0.9051220608679883</v>
      </c>
      <c r="G6" s="3">
        <f t="shared" si="8"/>
        <v>0.88856494999845193</v>
      </c>
      <c r="H6" s="3">
        <f t="shared" si="8"/>
        <v>0.86518166184059797</v>
      </c>
      <c r="I6" s="3">
        <f t="shared" si="8"/>
        <v>0.87790492157354794</v>
      </c>
      <c r="J6" s="3">
        <f t="shared" si="8"/>
        <v>0.89009804548429161</v>
      </c>
      <c r="K6" s="3">
        <f t="shared" si="8"/>
        <v>0.90180986187224277</v>
      </c>
      <c r="L6" s="3">
        <f t="shared" si="8"/>
        <v>0.91308248514564572</v>
      </c>
      <c r="M6" s="3">
        <f t="shared" si="8"/>
        <v>0.92395251473071294</v>
      </c>
      <c r="N6" s="3">
        <f t="shared" si="8"/>
        <v>0.93445197512538003</v>
      </c>
      <c r="O6" s="3">
        <f t="shared" si="8"/>
        <v>0.94460906181152549</v>
      </c>
      <c r="P6" s="3">
        <f t="shared" si="8"/>
        <v>0.954448739538729</v>
      </c>
      <c r="Q6" s="3">
        <f t="shared" si="8"/>
        <v>0.96399322693411627</v>
      </c>
      <c r="R6" s="3">
        <f t="shared" si="8"/>
        <v>0.97326239257771352</v>
      </c>
      <c r="S6" s="3">
        <f t="shared" si="8"/>
        <v>0.98227408139787753</v>
      </c>
      <c r="T6" s="3">
        <f t="shared" si="8"/>
        <v>0.99104438569607278</v>
      </c>
      <c r="U6" s="3">
        <f t="shared" si="8"/>
        <v>0.99958787177965958</v>
      </c>
      <c r="V6" s="3">
        <f t="shared" si="8"/>
        <v>1</v>
      </c>
      <c r="W6" s="3">
        <f t="shared" si="8"/>
        <v>1</v>
      </c>
      <c r="X6" s="3">
        <f t="shared" si="8"/>
        <v>1</v>
      </c>
      <c r="Y6" s="3">
        <f t="shared" si="8"/>
        <v>1</v>
      </c>
      <c r="Z6" s="3">
        <f t="shared" si="8"/>
        <v>1</v>
      </c>
      <c r="AA6" s="3">
        <f t="shared" si="8"/>
        <v>1</v>
      </c>
      <c r="AB6" s="3">
        <f t="shared" si="8"/>
        <v>1</v>
      </c>
    </row>
    <row r="7" spans="1:28" x14ac:dyDescent="0.45">
      <c r="T7" s="1"/>
      <c r="U7" s="1"/>
      <c r="V7" s="1"/>
    </row>
    <row r="8" spans="1:28" x14ac:dyDescent="0.45">
      <c r="A8" s="20" t="s">
        <v>29</v>
      </c>
      <c r="T8" s="1"/>
      <c r="U8" s="1"/>
      <c r="V8" s="1"/>
    </row>
    <row r="9" spans="1:28" x14ac:dyDescent="0.45">
      <c r="A9" s="21" t="s">
        <v>9</v>
      </c>
    </row>
    <row r="10" spans="1:28" x14ac:dyDescent="0.45">
      <c r="A10" t="s">
        <v>4</v>
      </c>
      <c r="C10" s="6">
        <v>19128</v>
      </c>
      <c r="D10" s="1">
        <f>C10*D3/C3+D58</f>
        <v>17180.32</v>
      </c>
      <c r="E10" s="1">
        <f t="shared" ref="E10:AB10" si="9">D10*E3/D3+E58</f>
        <v>16083.703829787233</v>
      </c>
      <c r="F10" s="1">
        <f t="shared" si="9"/>
        <v>14987.087659574468</v>
      </c>
      <c r="G10" s="1">
        <f t="shared" si="9"/>
        <v>13890.471489361702</v>
      </c>
      <c r="H10" s="1">
        <f t="shared" si="9"/>
        <v>12428.31659574468</v>
      </c>
      <c r="I10" s="1">
        <f t="shared" si="9"/>
        <v>15760.430738901672</v>
      </c>
      <c r="J10" s="1">
        <f t="shared" si="9"/>
        <v>16593.670750811129</v>
      </c>
      <c r="K10" s="1">
        <f t="shared" si="9"/>
        <v>17356.4504119823</v>
      </c>
      <c r="L10" s="1">
        <f t="shared" si="9"/>
        <v>18061.703975908906</v>
      </c>
      <c r="M10" s="1">
        <f t="shared" si="9"/>
        <v>18722.62052580182</v>
      </c>
      <c r="N10" s="1">
        <f t="shared" si="9"/>
        <v>19344.30884090787</v>
      </c>
      <c r="O10" s="1">
        <f t="shared" si="9"/>
        <v>19933.992759490262</v>
      </c>
      <c r="P10" s="1">
        <f t="shared" si="9"/>
        <v>20499.681466632315</v>
      </c>
      <c r="Q10" s="1">
        <f t="shared" si="9"/>
        <v>21044.282276597045</v>
      </c>
      <c r="R10" s="1">
        <f t="shared" si="9"/>
        <v>21571.856683935046</v>
      </c>
      <c r="S10" s="1">
        <f t="shared" si="9"/>
        <v>22087.102099307078</v>
      </c>
      <c r="T10" s="1">
        <f t="shared" si="9"/>
        <v>22590.139293998334</v>
      </c>
      <c r="U10" s="1">
        <f t="shared" si="9"/>
        <v>23083.222960375238</v>
      </c>
      <c r="V10" s="1">
        <f t="shared" si="9"/>
        <v>23568.167932661803</v>
      </c>
      <c r="W10" s="1">
        <f t="shared" si="9"/>
        <v>23369.263910372534</v>
      </c>
      <c r="X10" s="1">
        <f t="shared" si="9"/>
        <v>23238.717216333294</v>
      </c>
      <c r="Y10" s="1">
        <f t="shared" si="9"/>
        <v>23159.864177208907</v>
      </c>
      <c r="Z10" s="1">
        <f t="shared" si="9"/>
        <v>23120.038762999418</v>
      </c>
      <c r="AA10" s="1">
        <f t="shared" si="9"/>
        <v>23109.928318225509</v>
      </c>
      <c r="AB10" s="1">
        <f t="shared" si="9"/>
        <v>23122.5287909828</v>
      </c>
    </row>
    <row r="11" spans="1:28" x14ac:dyDescent="0.45">
      <c r="A11" t="s">
        <v>0</v>
      </c>
      <c r="C11" s="6">
        <v>8711</v>
      </c>
      <c r="D11" s="1">
        <f>C11*(1+D71/12)+D59</f>
        <v>8829.0733333333319</v>
      </c>
      <c r="E11" s="1">
        <f t="shared" ref="E11:AB11" si="10">D11*(1+E71/12)+E59</f>
        <v>8947.9338222222195</v>
      </c>
      <c r="F11" s="1">
        <f t="shared" si="10"/>
        <v>9067.5867143703672</v>
      </c>
      <c r="G11" s="1">
        <f t="shared" si="10"/>
        <v>9153.0372924661697</v>
      </c>
      <c r="H11" s="1">
        <f t="shared" si="10"/>
        <v>9239.0575410826095</v>
      </c>
      <c r="I11" s="1">
        <f t="shared" si="10"/>
        <v>9325.6512580231592</v>
      </c>
      <c r="J11" s="1">
        <f t="shared" si="10"/>
        <v>9412.8222664099794</v>
      </c>
      <c r="K11" s="1">
        <f t="shared" si="10"/>
        <v>9500.5744148527119</v>
      </c>
      <c r="L11" s="1">
        <f t="shared" si="10"/>
        <v>9588.9115776183953</v>
      </c>
      <c r="M11" s="1">
        <f t="shared" si="10"/>
        <v>9677.8376548025171</v>
      </c>
      <c r="N11" s="1">
        <f t="shared" si="10"/>
        <v>9767.3565725011995</v>
      </c>
      <c r="O11" s="1">
        <f t="shared" si="10"/>
        <v>9857.4722829845396</v>
      </c>
      <c r="P11" s="1">
        <f t="shared" si="10"/>
        <v>9964.6178853427446</v>
      </c>
      <c r="Q11" s="1">
        <f t="shared" si="10"/>
        <v>10072.656367720601</v>
      </c>
      <c r="R11" s="1">
        <f t="shared" si="10"/>
        <v>10144.59517078494</v>
      </c>
      <c r="S11" s="1">
        <f t="shared" si="10"/>
        <v>10217.133463874814</v>
      </c>
      <c r="T11" s="1">
        <f t="shared" si="10"/>
        <v>10290.276242740438</v>
      </c>
      <c r="U11" s="1">
        <f t="shared" si="10"/>
        <v>10364.028544763274</v>
      </c>
      <c r="V11" s="1">
        <f t="shared" si="10"/>
        <v>10438.395449302967</v>
      </c>
      <c r="W11" s="1">
        <f t="shared" si="10"/>
        <v>10513.382078047158</v>
      </c>
      <c r="X11" s="1">
        <f t="shared" si="10"/>
        <v>10588.993595364218</v>
      </c>
      <c r="Y11" s="1">
        <f t="shared" si="10"/>
        <v>10665.23520865892</v>
      </c>
      <c r="Z11" s="1">
        <f t="shared" si="10"/>
        <v>10742.112168731077</v>
      </c>
      <c r="AA11" s="1">
        <f t="shared" si="10"/>
        <v>10819.62977013717</v>
      </c>
      <c r="AB11" s="1">
        <f t="shared" si="10"/>
        <v>10897.793351554979</v>
      </c>
    </row>
    <row r="12" spans="1:28" x14ac:dyDescent="0.45">
      <c r="A12" t="s">
        <v>1</v>
      </c>
      <c r="C12" s="6">
        <v>6684</v>
      </c>
      <c r="D12" s="10">
        <f>D74+D80</f>
        <v>6698</v>
      </c>
      <c r="E12" s="1">
        <f t="shared" ref="E12:AB12" si="11">E74+E80</f>
        <v>6838.820010419824</v>
      </c>
      <c r="F12" s="1">
        <f t="shared" si="11"/>
        <v>6865.2914328055767</v>
      </c>
      <c r="G12" s="1">
        <f t="shared" si="11"/>
        <v>7018.6989914175401</v>
      </c>
      <c r="H12" s="1">
        <f t="shared" si="11"/>
        <v>7173.5622025877719</v>
      </c>
      <c r="I12" s="1">
        <f t="shared" si="11"/>
        <v>7213.9399556666222</v>
      </c>
      <c r="J12" s="1">
        <f t="shared" si="11"/>
        <v>7331.261527392865</v>
      </c>
      <c r="K12" s="1">
        <f t="shared" si="11"/>
        <v>7449.6963392199787</v>
      </c>
      <c r="L12" s="1">
        <f t="shared" si="11"/>
        <v>7332.9781474781721</v>
      </c>
      <c r="M12" s="1">
        <f t="shared" si="11"/>
        <v>7443.5069764857872</v>
      </c>
      <c r="N12" s="1">
        <f t="shared" si="11"/>
        <v>7555.0845906651575</v>
      </c>
      <c r="O12" s="1">
        <f t="shared" si="11"/>
        <v>7355.5932971901293</v>
      </c>
      <c r="P12" s="1">
        <f t="shared" si="11"/>
        <v>7529.578177147454</v>
      </c>
      <c r="Q12" s="1">
        <f t="shared" si="11"/>
        <v>7705.2139636044421</v>
      </c>
      <c r="R12" s="1">
        <f t="shared" si="11"/>
        <v>7534.2222134623371</v>
      </c>
      <c r="S12" s="1">
        <f t="shared" si="11"/>
        <v>7743.4220935191897</v>
      </c>
      <c r="T12" s="1">
        <f t="shared" si="11"/>
        <v>7954.6070279198411</v>
      </c>
      <c r="U12" s="1">
        <f t="shared" si="11"/>
        <v>8138.8344610201057</v>
      </c>
      <c r="V12" s="1">
        <f t="shared" si="11"/>
        <v>8264.4494234958056</v>
      </c>
      <c r="W12" s="1">
        <f t="shared" si="11"/>
        <v>8391.2563203399241</v>
      </c>
      <c r="X12" s="1">
        <f t="shared" si="11"/>
        <v>8399.7300964414062</v>
      </c>
      <c r="Y12" s="1">
        <f t="shared" si="11"/>
        <v>8609.2121824250644</v>
      </c>
      <c r="Z12" s="1">
        <f t="shared" si="11"/>
        <v>8820.6820005461268</v>
      </c>
      <c r="AA12" s="1">
        <f t="shared" si="11"/>
        <v>8905.5800866990485</v>
      </c>
      <c r="AB12" s="1">
        <f t="shared" si="11"/>
        <v>9038.8373528437587</v>
      </c>
    </row>
    <row r="13" spans="1:28" x14ac:dyDescent="0.45">
      <c r="A13" t="s">
        <v>3</v>
      </c>
      <c r="C13" s="6">
        <f>C14-SUM(C10:C12)</f>
        <v>4161</v>
      </c>
      <c r="D13" s="1">
        <f>C13*(1+D$72/12)+D$55+D$61</f>
        <v>4717.2034246560142</v>
      </c>
      <c r="E13" s="1">
        <f t="shared" ref="E13:AB13" si="12">D13*(1+E$72/12)+E$55+E$61</f>
        <v>4473.8703521659072</v>
      </c>
      <c r="F13" s="1">
        <f t="shared" si="12"/>
        <v>4346.0193020693823</v>
      </c>
      <c r="G13" s="1">
        <f t="shared" si="12"/>
        <v>4126.3767550506018</v>
      </c>
      <c r="H13" s="1">
        <f t="shared" si="12"/>
        <v>3906.5511725759725</v>
      </c>
      <c r="I13" s="1">
        <f t="shared" si="12"/>
        <v>1201.4606288028253</v>
      </c>
      <c r="J13" s="1">
        <f t="shared" si="12"/>
        <v>1060.9313303341671</v>
      </c>
      <c r="K13" s="1">
        <f t="shared" si="12"/>
        <v>988.51688150848611</v>
      </c>
      <c r="L13" s="1">
        <f t="shared" si="12"/>
        <v>1204.3164199791045</v>
      </c>
      <c r="M13" s="1">
        <f t="shared" si="12"/>
        <v>1228.5368910404154</v>
      </c>
      <c r="N13" s="1">
        <f t="shared" si="12"/>
        <v>1282.9528446227905</v>
      </c>
      <c r="O13" s="1">
        <f t="shared" si="12"/>
        <v>1671.5748862964547</v>
      </c>
      <c r="P13" s="1">
        <f t="shared" si="12"/>
        <v>1698.6730116224614</v>
      </c>
      <c r="Q13" s="1">
        <f t="shared" si="12"/>
        <v>1736.2858429167645</v>
      </c>
      <c r="R13" s="1">
        <f t="shared" si="12"/>
        <v>2165.6587425840744</v>
      </c>
      <c r="S13" s="1">
        <f t="shared" si="12"/>
        <v>2215.4664922412503</v>
      </c>
      <c r="T13" s="1">
        <f t="shared" si="12"/>
        <v>2267.3913890519407</v>
      </c>
      <c r="U13" s="1">
        <f t="shared" si="12"/>
        <v>2348.4197218455934</v>
      </c>
      <c r="V13" s="1">
        <f t="shared" si="12"/>
        <v>2488.4852837935114</v>
      </c>
      <c r="W13" s="1">
        <f t="shared" si="12"/>
        <v>2641.276495992463</v>
      </c>
      <c r="X13" s="1">
        <f t="shared" si="12"/>
        <v>2844.5453043214802</v>
      </c>
      <c r="Y13" s="1">
        <f t="shared" si="12"/>
        <v>2794.8179998753826</v>
      </c>
      <c r="Z13" s="1">
        <f t="shared" si="12"/>
        <v>2705.6930767643316</v>
      </c>
      <c r="AA13" s="1">
        <f t="shared" si="12"/>
        <v>2715.1912995067696</v>
      </c>
      <c r="AB13" s="1">
        <f t="shared" si="12"/>
        <v>2654.3907934186636</v>
      </c>
    </row>
    <row r="14" spans="1:28" x14ac:dyDescent="0.45">
      <c r="A14" t="s">
        <v>16</v>
      </c>
      <c r="C14" s="6">
        <v>38684</v>
      </c>
      <c r="D14" s="12">
        <f>SUM(D10:D13)</f>
        <v>37424.596757989348</v>
      </c>
      <c r="E14" s="12">
        <f t="shared" ref="E14:AB14" si="13">SUM(E10:E13)</f>
        <v>36344.328014595179</v>
      </c>
      <c r="F14" s="12">
        <f t="shared" si="13"/>
        <v>35265.985108819797</v>
      </c>
      <c r="G14" s="12">
        <f t="shared" si="13"/>
        <v>34188.584528296007</v>
      </c>
      <c r="H14" s="12">
        <f t="shared" si="13"/>
        <v>32747.487511991032</v>
      </c>
      <c r="I14" s="12">
        <f t="shared" si="13"/>
        <v>33501.482581394281</v>
      </c>
      <c r="J14" s="12">
        <f t="shared" si="13"/>
        <v>34398.685874948147</v>
      </c>
      <c r="K14" s="12">
        <f t="shared" si="13"/>
        <v>35295.238047563471</v>
      </c>
      <c r="L14" s="12">
        <f t="shared" si="13"/>
        <v>36187.910120984576</v>
      </c>
      <c r="M14" s="12">
        <f t="shared" si="13"/>
        <v>37072.502048130533</v>
      </c>
      <c r="N14" s="12">
        <f t="shared" si="13"/>
        <v>37949.702848697023</v>
      </c>
      <c r="O14" s="12">
        <f t="shared" si="13"/>
        <v>38818.633225961385</v>
      </c>
      <c r="P14" s="12">
        <f t="shared" si="13"/>
        <v>39692.550540744982</v>
      </c>
      <c r="Q14" s="12">
        <f t="shared" si="13"/>
        <v>40558.438450838861</v>
      </c>
      <c r="R14" s="12">
        <f t="shared" si="13"/>
        <v>41416.332810766398</v>
      </c>
      <c r="S14" s="12">
        <f t="shared" si="13"/>
        <v>42263.124148942334</v>
      </c>
      <c r="T14" s="12">
        <f t="shared" si="13"/>
        <v>43102.413953710551</v>
      </c>
      <c r="U14" s="12">
        <f t="shared" si="13"/>
        <v>43934.50568800421</v>
      </c>
      <c r="V14" s="12">
        <f t="shared" si="13"/>
        <v>44759.498089254084</v>
      </c>
      <c r="W14" s="12">
        <f t="shared" si="13"/>
        <v>44915.178804752082</v>
      </c>
      <c r="X14" s="12">
        <f t="shared" si="13"/>
        <v>45071.986212460397</v>
      </c>
      <c r="Y14" s="12">
        <f t="shared" si="13"/>
        <v>45229.129568168275</v>
      </c>
      <c r="Z14" s="12">
        <f t="shared" si="13"/>
        <v>45388.526009040957</v>
      </c>
      <c r="AA14" s="12">
        <f t="shared" si="13"/>
        <v>45550.329474568498</v>
      </c>
      <c r="AB14" s="12">
        <f t="shared" si="13"/>
        <v>45713.550288800201</v>
      </c>
    </row>
    <row r="16" spans="1:28" x14ac:dyDescent="0.45">
      <c r="A16" s="21" t="s">
        <v>10</v>
      </c>
    </row>
    <row r="17" spans="1:28" x14ac:dyDescent="0.45">
      <c r="A17" t="s">
        <v>4</v>
      </c>
      <c r="C17" s="1">
        <f>(0.8*C10)+(0.2*C10*C4)</f>
        <v>18745.440000000002</v>
      </c>
      <c r="D17" s="1">
        <f t="shared" ref="D17:AB17" si="14">(0.8*D10)+(0.2*D10*D4)</f>
        <v>16743.939872000003</v>
      </c>
      <c r="E17" s="1">
        <f t="shared" si="14"/>
        <v>15585.553879467632</v>
      </c>
      <c r="F17" s="1">
        <f t="shared" si="14"/>
        <v>14436.542284812956</v>
      </c>
      <c r="G17" s="1">
        <f t="shared" si="14"/>
        <v>13297.240432350292</v>
      </c>
      <c r="H17" s="1">
        <f t="shared" si="14"/>
        <v>11794.642616494484</v>
      </c>
      <c r="I17" s="1">
        <f t="shared" si="14"/>
        <v>15025.938678057457</v>
      </c>
      <c r="J17" s="1">
        <f t="shared" si="14"/>
        <v>15891.052582707143</v>
      </c>
      <c r="K17" s="1">
        <f t="shared" si="14"/>
        <v>16693.544054640795</v>
      </c>
      <c r="L17" s="1">
        <f t="shared" si="14"/>
        <v>17444.923859662194</v>
      </c>
      <c r="M17" s="1">
        <f t="shared" si="14"/>
        <v>18157.203830554598</v>
      </c>
      <c r="N17" s="1">
        <f t="shared" si="14"/>
        <v>18834.768970262754</v>
      </c>
      <c r="O17" s="1">
        <f t="shared" si="14"/>
        <v>19484.175200692207</v>
      </c>
      <c r="P17" s="1">
        <f t="shared" si="14"/>
        <v>20112.877146704031</v>
      </c>
      <c r="Q17" s="1">
        <f t="shared" si="14"/>
        <v>20723.437518227762</v>
      </c>
      <c r="R17" s="1">
        <f t="shared" si="14"/>
        <v>21319.61234066691</v>
      </c>
      <c r="S17" s="1">
        <f t="shared" si="14"/>
        <v>21905.854199521629</v>
      </c>
      <c r="T17" s="1">
        <f t="shared" si="14"/>
        <v>22482.132230920368</v>
      </c>
      <c r="U17" s="1">
        <f t="shared" si="14"/>
        <v>23050.552868610579</v>
      </c>
      <c r="V17" s="1">
        <f t="shared" si="14"/>
        <v>23568.167932661803</v>
      </c>
      <c r="W17" s="1">
        <f t="shared" si="14"/>
        <v>23369.263910372534</v>
      </c>
      <c r="X17" s="1">
        <f t="shared" si="14"/>
        <v>23238.717216333294</v>
      </c>
      <c r="Y17" s="1">
        <f t="shared" si="14"/>
        <v>23159.864177208907</v>
      </c>
      <c r="Z17" s="1">
        <f t="shared" si="14"/>
        <v>23120.038762999422</v>
      </c>
      <c r="AA17" s="1">
        <f t="shared" si="14"/>
        <v>23109.928318225509</v>
      </c>
      <c r="AB17" s="1">
        <f t="shared" si="14"/>
        <v>23122.5287909828</v>
      </c>
    </row>
    <row r="18" spans="1:28" x14ac:dyDescent="0.45">
      <c r="A18" t="s">
        <v>0</v>
      </c>
      <c r="C18" s="1">
        <f>C11*C4</f>
        <v>7839.9000000000005</v>
      </c>
      <c r="D18" s="1">
        <f t="shared" ref="D18:AB18" si="15">D11*D4</f>
        <v>7707.7810199999985</v>
      </c>
      <c r="E18" s="1">
        <f t="shared" si="15"/>
        <v>7562.241559987232</v>
      </c>
      <c r="F18" s="1">
        <f t="shared" si="15"/>
        <v>7402.1137288112459</v>
      </c>
      <c r="G18" s="1">
        <f t="shared" si="15"/>
        <v>7198.5082500095723</v>
      </c>
      <c r="H18" s="1">
        <f t="shared" si="15"/>
        <v>6883.7303688636894</v>
      </c>
      <c r="I18" s="1">
        <f t="shared" si="15"/>
        <v>7152.6088695582011</v>
      </c>
      <c r="J18" s="1">
        <f t="shared" si="15"/>
        <v>7420.0082480921519</v>
      </c>
      <c r="K18" s="1">
        <f t="shared" si="15"/>
        <v>7686.2658930901107</v>
      </c>
      <c r="L18" s="1">
        <f t="shared" si="15"/>
        <v>7951.676794728729</v>
      </c>
      <c r="M18" s="1">
        <f t="shared" si="15"/>
        <v>8216.5008252768239</v>
      </c>
      <c r="N18" s="1">
        <f t="shared" si="15"/>
        <v>8480.968507301297</v>
      </c>
      <c r="O18" s="1">
        <f t="shared" si="15"/>
        <v>8745.2856348428541</v>
      </c>
      <c r="P18" s="1">
        <f t="shared" si="15"/>
        <v>9024.5161450403411</v>
      </c>
      <c r="Q18" s="1">
        <f t="shared" si="15"/>
        <v>9304.809083607679</v>
      </c>
      <c r="R18" s="1">
        <f t="shared" si="15"/>
        <v>9551.4805436880906</v>
      </c>
      <c r="S18" s="1">
        <f t="shared" si="15"/>
        <v>9797.9218412208284</v>
      </c>
      <c r="T18" s="1">
        <f t="shared" si="15"/>
        <v>10044.278973583572</v>
      </c>
      <c r="U18" s="1">
        <f t="shared" si="15"/>
        <v>10290.686584632711</v>
      </c>
      <c r="V18" s="1">
        <f t="shared" si="15"/>
        <v>10438.395449302967</v>
      </c>
      <c r="W18" s="1">
        <f t="shared" si="15"/>
        <v>10513.382078047158</v>
      </c>
      <c r="X18" s="1">
        <f t="shared" si="15"/>
        <v>10588.993595364218</v>
      </c>
      <c r="Y18" s="1">
        <f t="shared" si="15"/>
        <v>10665.23520865892</v>
      </c>
      <c r="Z18" s="1">
        <f t="shared" si="15"/>
        <v>10742.112168731077</v>
      </c>
      <c r="AA18" s="1">
        <f t="shared" si="15"/>
        <v>10819.62977013717</v>
      </c>
      <c r="AB18" s="1">
        <f t="shared" si="15"/>
        <v>10897.793351554979</v>
      </c>
    </row>
    <row r="19" spans="1:28" x14ac:dyDescent="0.45">
      <c r="A19" t="s">
        <v>1</v>
      </c>
      <c r="C19" s="1">
        <f>C12*C6</f>
        <v>6349.7999999999993</v>
      </c>
      <c r="D19" s="1">
        <f t="shared" ref="D19:AB19" si="16">D12*D6</f>
        <v>6267.6534999999994</v>
      </c>
      <c r="E19" s="1">
        <f t="shared" si="16"/>
        <v>6297.3073275468869</v>
      </c>
      <c r="F19" s="1">
        <f t="shared" si="16"/>
        <v>6213.9267301203281</v>
      </c>
      <c r="G19" s="1">
        <f t="shared" si="16"/>
        <v>6236.5699183631114</v>
      </c>
      <c r="H19" s="1">
        <f t="shared" si="16"/>
        <v>6206.4344677517893</v>
      </c>
      <c r="I19" s="1">
        <f t="shared" si="16"/>
        <v>6333.1533910157896</v>
      </c>
      <c r="J19" s="1">
        <f t="shared" si="16"/>
        <v>6525.5415564665718</v>
      </c>
      <c r="K19" s="1">
        <f t="shared" si="16"/>
        <v>6718.209626662122</v>
      </c>
      <c r="L19" s="1">
        <f t="shared" si="16"/>
        <v>6695.6139104180829</v>
      </c>
      <c r="M19" s="1">
        <f t="shared" si="16"/>
        <v>6877.446989339649</v>
      </c>
      <c r="N19" s="1">
        <f t="shared" si="16"/>
        <v>7059.8637179863799</v>
      </c>
      <c r="O19" s="1">
        <f t="shared" si="16"/>
        <v>6948.1600835259133</v>
      </c>
      <c r="P19" s="1">
        <f t="shared" si="16"/>
        <v>7186.5964004367079</v>
      </c>
      <c r="Q19" s="1">
        <f t="shared" si="16"/>
        <v>7427.7740729928582</v>
      </c>
      <c r="R19" s="1">
        <f t="shared" si="16"/>
        <v>7332.7751376865108</v>
      </c>
      <c r="S19" s="1">
        <f t="shared" si="16"/>
        <v>7606.1628237875921</v>
      </c>
      <c r="T19" s="1">
        <f t="shared" si="16"/>
        <v>7883.3686354384827</v>
      </c>
      <c r="U19" s="1">
        <f t="shared" si="16"/>
        <v>8135.4802176580397</v>
      </c>
      <c r="V19" s="1">
        <f t="shared" si="16"/>
        <v>8264.4494234958056</v>
      </c>
      <c r="W19" s="1">
        <f t="shared" si="16"/>
        <v>8391.2563203399241</v>
      </c>
      <c r="X19" s="1">
        <f t="shared" si="16"/>
        <v>8399.7300964414062</v>
      </c>
      <c r="Y19" s="1">
        <f t="shared" si="16"/>
        <v>8609.2121824250644</v>
      </c>
      <c r="Z19" s="1">
        <f t="shared" si="16"/>
        <v>8820.6820005461268</v>
      </c>
      <c r="AA19" s="1">
        <f t="shared" si="16"/>
        <v>8905.5800866990485</v>
      </c>
      <c r="AB19" s="1">
        <f t="shared" si="16"/>
        <v>9038.8373528437587</v>
      </c>
    </row>
    <row r="20" spans="1:28" x14ac:dyDescent="0.45">
      <c r="A20" t="s">
        <v>3</v>
      </c>
      <c r="C20">
        <f>C13</f>
        <v>4161</v>
      </c>
      <c r="D20" s="1">
        <f>D13</f>
        <v>4717.2034246560142</v>
      </c>
      <c r="E20" s="1">
        <f t="shared" ref="E20:AB20" si="17">D20*(1+E72/12)+E55+E61</f>
        <v>4473.8703521659072</v>
      </c>
      <c r="F20" s="1">
        <f t="shared" si="17"/>
        <v>4346.0193020693823</v>
      </c>
      <c r="G20" s="1">
        <f t="shared" si="17"/>
        <v>4126.3767550506018</v>
      </c>
      <c r="H20" s="1">
        <f t="shared" si="17"/>
        <v>3906.5511725759725</v>
      </c>
      <c r="I20" s="1">
        <f t="shared" si="17"/>
        <v>1201.4606288028253</v>
      </c>
      <c r="J20" s="1">
        <f t="shared" si="17"/>
        <v>1060.9313303341671</v>
      </c>
      <c r="K20" s="1">
        <f t="shared" si="17"/>
        <v>988.51688150848611</v>
      </c>
      <c r="L20" s="1">
        <f t="shared" si="17"/>
        <v>1204.3164199791045</v>
      </c>
      <c r="M20" s="1">
        <f t="shared" si="17"/>
        <v>1228.5368910404154</v>
      </c>
      <c r="N20" s="1">
        <f t="shared" si="17"/>
        <v>1282.9528446227905</v>
      </c>
      <c r="O20" s="1">
        <f t="shared" si="17"/>
        <v>1671.5748862964547</v>
      </c>
      <c r="P20" s="1">
        <f t="shared" si="17"/>
        <v>1698.6730116224614</v>
      </c>
      <c r="Q20" s="1">
        <f t="shared" si="17"/>
        <v>1736.2858429167645</v>
      </c>
      <c r="R20" s="1">
        <f t="shared" si="17"/>
        <v>2165.6587425840744</v>
      </c>
      <c r="S20" s="1">
        <f t="shared" si="17"/>
        <v>2215.4664922412503</v>
      </c>
      <c r="T20" s="1">
        <f t="shared" si="17"/>
        <v>2267.3913890519407</v>
      </c>
      <c r="U20" s="1">
        <f t="shared" si="17"/>
        <v>2348.4197218455934</v>
      </c>
      <c r="V20" s="1">
        <f t="shared" si="17"/>
        <v>2488.4852837935114</v>
      </c>
      <c r="W20" s="1">
        <f t="shared" si="17"/>
        <v>2641.276495992463</v>
      </c>
      <c r="X20" s="1">
        <f t="shared" si="17"/>
        <v>2844.5453043214802</v>
      </c>
      <c r="Y20" s="1">
        <f t="shared" si="17"/>
        <v>2794.8179998753826</v>
      </c>
      <c r="Z20" s="1">
        <f t="shared" si="17"/>
        <v>2705.6930767643316</v>
      </c>
      <c r="AA20" s="1">
        <f t="shared" si="17"/>
        <v>2715.1912995067696</v>
      </c>
      <c r="AB20" s="1">
        <f t="shared" si="17"/>
        <v>2654.3907934186636</v>
      </c>
    </row>
    <row r="21" spans="1:28" x14ac:dyDescent="0.45">
      <c r="A21" t="s">
        <v>16</v>
      </c>
      <c r="C21" s="1">
        <f>SUM(C17:C20)</f>
        <v>37096.14</v>
      </c>
      <c r="D21" s="1">
        <f t="shared" ref="D21:AB21" si="18">SUM(D17:D20)</f>
        <v>35436.577816656019</v>
      </c>
      <c r="E21" s="1">
        <f t="shared" si="18"/>
        <v>33918.973119167655</v>
      </c>
      <c r="F21" s="1">
        <f t="shared" si="18"/>
        <v>32398.602045813917</v>
      </c>
      <c r="G21" s="1">
        <f t="shared" si="18"/>
        <v>30858.69535577358</v>
      </c>
      <c r="H21" s="1">
        <f t="shared" si="18"/>
        <v>28791.358625685934</v>
      </c>
      <c r="I21" s="1">
        <f t="shared" si="18"/>
        <v>29713.161567434272</v>
      </c>
      <c r="J21" s="1">
        <f t="shared" si="18"/>
        <v>30897.533717600032</v>
      </c>
      <c r="K21" s="1">
        <f t="shared" si="18"/>
        <v>32086.536455901518</v>
      </c>
      <c r="L21" s="1">
        <f t="shared" si="18"/>
        <v>33296.530984788114</v>
      </c>
      <c r="M21" s="1">
        <f t="shared" si="18"/>
        <v>34479.688536211484</v>
      </c>
      <c r="N21" s="1">
        <f t="shared" si="18"/>
        <v>35658.554040173221</v>
      </c>
      <c r="O21" s="1">
        <f t="shared" si="18"/>
        <v>36849.195805357427</v>
      </c>
      <c r="P21" s="1">
        <f t="shared" si="18"/>
        <v>38022.662703803544</v>
      </c>
      <c r="Q21" s="1">
        <f t="shared" si="18"/>
        <v>39192.306517745063</v>
      </c>
      <c r="R21" s="1">
        <f t="shared" si="18"/>
        <v>40369.526764625589</v>
      </c>
      <c r="S21" s="1">
        <f t="shared" si="18"/>
        <v>41525.405356771298</v>
      </c>
      <c r="T21" s="1">
        <f t="shared" si="18"/>
        <v>42677.171228994361</v>
      </c>
      <c r="U21" s="1">
        <f t="shared" si="18"/>
        <v>43825.139392746925</v>
      </c>
      <c r="V21" s="1">
        <f t="shared" si="18"/>
        <v>44759.498089254084</v>
      </c>
      <c r="W21" s="1">
        <f t="shared" si="18"/>
        <v>44915.178804752082</v>
      </c>
      <c r="X21" s="1">
        <f t="shared" si="18"/>
        <v>45071.986212460397</v>
      </c>
      <c r="Y21" s="1">
        <f t="shared" si="18"/>
        <v>45229.129568168275</v>
      </c>
      <c r="Z21" s="1">
        <f t="shared" si="18"/>
        <v>45388.526009040957</v>
      </c>
      <c r="AA21" s="1">
        <f t="shared" si="18"/>
        <v>45550.329474568498</v>
      </c>
      <c r="AB21" s="1">
        <f t="shared" si="18"/>
        <v>45713.550288800201</v>
      </c>
    </row>
    <row r="22" spans="1:28" x14ac:dyDescent="0.4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20" t="s">
        <v>30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t="s">
        <v>22</v>
      </c>
      <c r="C24" s="1"/>
      <c r="D24" s="8">
        <f>MAX(0,-D20)/D21</f>
        <v>0</v>
      </c>
      <c r="E24" s="8">
        <f t="shared" ref="E24:AB24" si="19">MAX(0,-E20)/E21</f>
        <v>0</v>
      </c>
      <c r="F24" s="8">
        <f t="shared" si="19"/>
        <v>0</v>
      </c>
      <c r="G24" s="8">
        <f t="shared" si="19"/>
        <v>0</v>
      </c>
      <c r="H24" s="8">
        <f t="shared" si="19"/>
        <v>0</v>
      </c>
      <c r="I24" s="8">
        <f t="shared" si="19"/>
        <v>0</v>
      </c>
      <c r="J24" s="8">
        <f t="shared" si="19"/>
        <v>0</v>
      </c>
      <c r="K24" s="8">
        <f t="shared" si="19"/>
        <v>0</v>
      </c>
      <c r="L24" s="8">
        <f t="shared" si="19"/>
        <v>0</v>
      </c>
      <c r="M24" s="8">
        <f t="shared" si="19"/>
        <v>0</v>
      </c>
      <c r="N24" s="8">
        <f t="shared" si="19"/>
        <v>0</v>
      </c>
      <c r="O24" s="8">
        <f t="shared" si="19"/>
        <v>0</v>
      </c>
      <c r="P24" s="8">
        <f t="shared" si="19"/>
        <v>0</v>
      </c>
      <c r="Q24" s="8">
        <f t="shared" si="19"/>
        <v>0</v>
      </c>
      <c r="R24" s="8">
        <f t="shared" si="19"/>
        <v>0</v>
      </c>
      <c r="S24" s="8">
        <f t="shared" si="19"/>
        <v>0</v>
      </c>
      <c r="T24" s="8">
        <f t="shared" si="19"/>
        <v>0</v>
      </c>
      <c r="U24" s="8">
        <f t="shared" si="19"/>
        <v>0</v>
      </c>
      <c r="V24" s="8">
        <f t="shared" si="19"/>
        <v>0</v>
      </c>
      <c r="W24" s="8">
        <f t="shared" si="19"/>
        <v>0</v>
      </c>
      <c r="X24" s="8">
        <f t="shared" si="19"/>
        <v>0</v>
      </c>
      <c r="Y24" s="8">
        <f t="shared" si="19"/>
        <v>0</v>
      </c>
      <c r="Z24" s="8">
        <f t="shared" si="19"/>
        <v>0</v>
      </c>
      <c r="AA24" s="8">
        <f t="shared" si="19"/>
        <v>0</v>
      </c>
      <c r="AB24" s="8">
        <f t="shared" si="19"/>
        <v>0</v>
      </c>
    </row>
    <row r="25" spans="1:28" ht="28.5" x14ac:dyDescent="0.45">
      <c r="A25" s="19" t="s">
        <v>27</v>
      </c>
      <c r="C25" s="1"/>
      <c r="D25" s="8">
        <f>MAX(0,1000-D13)/D21</f>
        <v>0</v>
      </c>
      <c r="E25" s="8">
        <f t="shared" ref="E25:AB25" si="20">MAX(0,1000-E13)/E21</f>
        <v>0</v>
      </c>
      <c r="F25" s="8">
        <f t="shared" si="20"/>
        <v>0</v>
      </c>
      <c r="G25" s="8">
        <f t="shared" si="20"/>
        <v>0</v>
      </c>
      <c r="H25" s="8">
        <f t="shared" si="20"/>
        <v>0</v>
      </c>
      <c r="I25" s="8">
        <f t="shared" si="20"/>
        <v>0</v>
      </c>
      <c r="J25" s="8">
        <f t="shared" si="20"/>
        <v>0</v>
      </c>
      <c r="K25" s="8">
        <f t="shared" si="20"/>
        <v>3.5787965171298064E-4</v>
      </c>
      <c r="L25" s="8">
        <f t="shared" si="20"/>
        <v>0</v>
      </c>
      <c r="M25" s="8">
        <f t="shared" si="20"/>
        <v>0</v>
      </c>
      <c r="N25" s="8">
        <f t="shared" si="20"/>
        <v>0</v>
      </c>
      <c r="O25" s="8">
        <f t="shared" si="20"/>
        <v>0</v>
      </c>
      <c r="P25" s="8">
        <f t="shared" si="20"/>
        <v>0</v>
      </c>
      <c r="Q25" s="8">
        <f t="shared" si="20"/>
        <v>0</v>
      </c>
      <c r="R25" s="8">
        <f t="shared" si="20"/>
        <v>0</v>
      </c>
      <c r="S25" s="8">
        <f t="shared" si="20"/>
        <v>0</v>
      </c>
      <c r="T25" s="8">
        <f t="shared" si="20"/>
        <v>0</v>
      </c>
      <c r="U25" s="8">
        <f t="shared" si="20"/>
        <v>0</v>
      </c>
      <c r="V25" s="8">
        <f t="shared" si="20"/>
        <v>0</v>
      </c>
      <c r="W25" s="8">
        <f t="shared" si="20"/>
        <v>0</v>
      </c>
      <c r="X25" s="8">
        <f t="shared" si="20"/>
        <v>0</v>
      </c>
      <c r="Y25" s="8">
        <f t="shared" si="20"/>
        <v>0</v>
      </c>
      <c r="Z25" s="8">
        <f t="shared" si="20"/>
        <v>0</v>
      </c>
      <c r="AA25" s="8">
        <f t="shared" si="20"/>
        <v>0</v>
      </c>
      <c r="AB25" s="8">
        <f t="shared" si="20"/>
        <v>0</v>
      </c>
    </row>
    <row r="26" spans="1:28" x14ac:dyDescent="0.45">
      <c r="A26" s="19"/>
      <c r="C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45">
      <c r="A27" s="20" t="s">
        <v>23</v>
      </c>
      <c r="C27" s="1"/>
      <c r="D27" s="8">
        <f>D21/(C21+D55)-1</f>
        <v>-4.1895752931881525E-2</v>
      </c>
      <c r="E27" s="8">
        <f t="shared" ref="E27:AB27" si="21">E21/(D21+E55)-1</f>
        <v>-3.9845487009633196E-2</v>
      </c>
      <c r="F27" s="8">
        <f t="shared" si="21"/>
        <v>-4.171588023045103E-2</v>
      </c>
      <c r="G27" s="8">
        <f t="shared" si="21"/>
        <v>-4.4285184227284335E-2</v>
      </c>
      <c r="H27" s="8">
        <f t="shared" si="21"/>
        <v>-6.365592775369977E-2</v>
      </c>
      <c r="I27" s="8">
        <f t="shared" si="21"/>
        <v>3.5974688480213457E-2</v>
      </c>
      <c r="J27" s="8">
        <f t="shared" si="21"/>
        <v>4.3724118696486292E-2</v>
      </c>
      <c r="K27" s="8">
        <f t="shared" si="21"/>
        <v>4.2192490967826179E-2</v>
      </c>
      <c r="L27" s="8">
        <f t="shared" si="21"/>
        <v>4.1280097070768962E-2</v>
      </c>
      <c r="M27" s="8">
        <f t="shared" si="21"/>
        <v>3.8966337036435705E-2</v>
      </c>
      <c r="N27" s="8">
        <f t="shared" si="21"/>
        <v>3.7500063540110373E-2</v>
      </c>
      <c r="O27" s="8">
        <f t="shared" si="21"/>
        <v>3.6587754419331819E-2</v>
      </c>
      <c r="P27" s="8">
        <f t="shared" si="21"/>
        <v>3.4934539809903908E-2</v>
      </c>
      <c r="Q27" s="8">
        <f t="shared" si="21"/>
        <v>3.3752412061871295E-2</v>
      </c>
      <c r="R27" s="8">
        <f t="shared" si="21"/>
        <v>3.2936138154898043E-2</v>
      </c>
      <c r="S27" s="8">
        <f t="shared" si="21"/>
        <v>3.1442957577384689E-2</v>
      </c>
      <c r="T27" s="8">
        <f t="shared" si="21"/>
        <v>3.0466099784696832E-2</v>
      </c>
      <c r="U27" s="8">
        <f t="shared" si="21"/>
        <v>2.9552543132011166E-2</v>
      </c>
      <c r="V27" s="8">
        <f t="shared" si="21"/>
        <v>2.3890091876967334E-2</v>
      </c>
      <c r="W27" s="8">
        <f t="shared" si="21"/>
        <v>5.9503628678401199E-3</v>
      </c>
      <c r="X27" s="8">
        <f t="shared" si="21"/>
        <v>5.9548341246662417E-3</v>
      </c>
      <c r="Y27" s="8">
        <f t="shared" si="21"/>
        <v>5.941538135026736E-3</v>
      </c>
      <c r="Z27" s="8">
        <f t="shared" si="21"/>
        <v>5.9707809847187043E-3</v>
      </c>
      <c r="AA27" s="8">
        <f t="shared" si="21"/>
        <v>6.0029221241271191E-3</v>
      </c>
      <c r="AB27" s="8">
        <f t="shared" si="21"/>
        <v>6.0127384064108114E-3</v>
      </c>
    </row>
    <row r="28" spans="1:28" x14ac:dyDescent="0.45">
      <c r="C28" s="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45">
      <c r="A29" s="20" t="s">
        <v>31</v>
      </c>
    </row>
    <row r="30" spans="1:28" x14ac:dyDescent="0.45">
      <c r="A30" s="21" t="s">
        <v>15</v>
      </c>
    </row>
    <row r="31" spans="1:28" x14ac:dyDescent="0.45">
      <c r="A31" t="s">
        <v>4</v>
      </c>
      <c r="C31" s="8">
        <f>C17/C$21</f>
        <v>0.50532049965306369</v>
      </c>
      <c r="D31" s="8">
        <f t="shared" ref="D31:AB31" si="22">D17/D$21</f>
        <v>0.47250442631991285</v>
      </c>
      <c r="E31" s="8">
        <f t="shared" si="22"/>
        <v>0.45949368292226439</v>
      </c>
      <c r="F31" s="8">
        <f t="shared" si="22"/>
        <v>0.44559151855992624</v>
      </c>
      <c r="G31" s="8">
        <f t="shared" si="22"/>
        <v>0.43090740807557876</v>
      </c>
      <c r="H31" s="8">
        <f t="shared" si="22"/>
        <v>0.40965911924600901</v>
      </c>
      <c r="I31" s="8">
        <f t="shared" si="22"/>
        <v>0.50569976015362628</v>
      </c>
      <c r="J31" s="8">
        <f t="shared" si="22"/>
        <v>0.51431459636712651</v>
      </c>
      <c r="K31" s="8">
        <f t="shared" si="22"/>
        <v>0.52026631411538449</v>
      </c>
      <c r="L31" s="8">
        <f t="shared" si="22"/>
        <v>0.52392616719237506</v>
      </c>
      <c r="M31" s="8">
        <f t="shared" si="22"/>
        <v>0.5266057960902234</v>
      </c>
      <c r="N31" s="8">
        <f t="shared" si="22"/>
        <v>0.52819777686563929</v>
      </c>
      <c r="O31" s="8">
        <f t="shared" si="22"/>
        <v>0.52875442122564431</v>
      </c>
      <c r="P31" s="8">
        <f t="shared" si="22"/>
        <v>0.52897076944303711</v>
      </c>
      <c r="Q31" s="8">
        <f t="shared" si="22"/>
        <v>0.52876289658647246</v>
      </c>
      <c r="R31" s="8">
        <f t="shared" si="22"/>
        <v>0.52811152493738278</v>
      </c>
      <c r="S31" s="8">
        <f t="shared" si="22"/>
        <v>0.52752896717839204</v>
      </c>
      <c r="T31" s="8">
        <f t="shared" si="22"/>
        <v>0.52679527680705973</v>
      </c>
      <c r="U31" s="8">
        <f t="shared" si="22"/>
        <v>0.52596644729498465</v>
      </c>
      <c r="V31" s="8">
        <f t="shared" si="22"/>
        <v>0.52655121122370396</v>
      </c>
      <c r="W31" s="8">
        <f t="shared" si="22"/>
        <v>0.52029769294606565</v>
      </c>
      <c r="X31" s="8">
        <f t="shared" si="22"/>
        <v>0.51559115027215785</v>
      </c>
      <c r="Y31" s="8">
        <f t="shared" si="22"/>
        <v>0.51205637601985921</v>
      </c>
      <c r="Z31" s="8">
        <f t="shared" si="22"/>
        <v>0.50938069146361209</v>
      </c>
      <c r="AA31" s="8">
        <f t="shared" si="22"/>
        <v>0.50734931195455268</v>
      </c>
      <c r="AB31" s="8">
        <f t="shared" si="22"/>
        <v>0.50581345454255411</v>
      </c>
    </row>
    <row r="32" spans="1:28" x14ac:dyDescent="0.45">
      <c r="A32" t="s">
        <v>0</v>
      </c>
      <c r="C32" s="8">
        <f>C18/C$21</f>
        <v>0.21134004777855595</v>
      </c>
      <c r="D32" s="8">
        <f t="shared" ref="D32:AB32" si="23">D18/D$21</f>
        <v>0.21750918104674208</v>
      </c>
      <c r="E32" s="8">
        <f t="shared" si="23"/>
        <v>0.22295019172363445</v>
      </c>
      <c r="F32" s="8">
        <f t="shared" si="23"/>
        <v>0.22847015801311837</v>
      </c>
      <c r="G32" s="8">
        <f t="shared" si="23"/>
        <v>0.23327325303345173</v>
      </c>
      <c r="H32" s="8">
        <f t="shared" si="23"/>
        <v>0.23909015404095713</v>
      </c>
      <c r="I32" s="8">
        <f t="shared" si="23"/>
        <v>0.2407219054534232</v>
      </c>
      <c r="J32" s="8">
        <f t="shared" si="23"/>
        <v>0.24014888424138278</v>
      </c>
      <c r="K32" s="8">
        <f t="shared" si="23"/>
        <v>0.23954800804548707</v>
      </c>
      <c r="L32" s="8">
        <f t="shared" si="23"/>
        <v>0.23881397129213069</v>
      </c>
      <c r="M32" s="8">
        <f t="shared" si="23"/>
        <v>0.23829974034271326</v>
      </c>
      <c r="N32" s="8">
        <f t="shared" si="23"/>
        <v>0.23783826169021233</v>
      </c>
      <c r="O32" s="8">
        <f t="shared" si="23"/>
        <v>0.23732636340387639</v>
      </c>
      <c r="P32" s="8">
        <f t="shared" si="23"/>
        <v>0.23734571708828761</v>
      </c>
      <c r="Q32" s="8">
        <f t="shared" si="23"/>
        <v>0.23741417411590077</v>
      </c>
      <c r="R32" s="8">
        <f t="shared" si="23"/>
        <v>0.23660125122045575</v>
      </c>
      <c r="S32" s="8">
        <f t="shared" si="23"/>
        <v>0.23595005893478027</v>
      </c>
      <c r="T32" s="8">
        <f t="shared" si="23"/>
        <v>0.23535484392085501</v>
      </c>
      <c r="U32" s="8">
        <f t="shared" si="23"/>
        <v>0.23481240966311273</v>
      </c>
      <c r="V32" s="8">
        <f t="shared" si="23"/>
        <v>0.23321073503746526</v>
      </c>
      <c r="W32" s="8">
        <f t="shared" si="23"/>
        <v>0.234071918621302</v>
      </c>
      <c r="X32" s="8">
        <f t="shared" si="23"/>
        <v>0.23493514453633801</v>
      </c>
      <c r="Y32" s="8">
        <f t="shared" si="23"/>
        <v>0.23580456467959501</v>
      </c>
      <c r="Z32" s="8">
        <f t="shared" si="23"/>
        <v>0.23667021411075018</v>
      </c>
      <c r="AA32" s="8">
        <f t="shared" si="23"/>
        <v>0.23753131744476069</v>
      </c>
      <c r="AB32" s="8">
        <f t="shared" si="23"/>
        <v>0.23839306469760091</v>
      </c>
    </row>
    <row r="33" spans="1:28" x14ac:dyDescent="0.45">
      <c r="A33" t="s">
        <v>1</v>
      </c>
      <c r="C33" s="8">
        <f>C19/C$21</f>
        <v>0.17117144802666798</v>
      </c>
      <c r="D33" s="8">
        <f t="shared" ref="D33:AB33" si="24">D19/D$21</f>
        <v>0.1768696044078516</v>
      </c>
      <c r="E33" s="8">
        <f t="shared" si="24"/>
        <v>0.18565736956194204</v>
      </c>
      <c r="F33" s="8">
        <f t="shared" si="24"/>
        <v>0.1917961374177008</v>
      </c>
      <c r="G33" s="8">
        <f t="shared" si="24"/>
        <v>0.20210089397691486</v>
      </c>
      <c r="H33" s="8">
        <f t="shared" si="24"/>
        <v>0.21556587684663059</v>
      </c>
      <c r="I33" s="8">
        <f t="shared" si="24"/>
        <v>0.21314303348846417</v>
      </c>
      <c r="J33" s="8">
        <f t="shared" si="24"/>
        <v>0.2111994315180391</v>
      </c>
      <c r="K33" s="8">
        <f t="shared" si="24"/>
        <v>0.20937783783224365</v>
      </c>
      <c r="L33" s="8">
        <f t="shared" si="24"/>
        <v>0.20109043532123655</v>
      </c>
      <c r="M33" s="8">
        <f t="shared" si="24"/>
        <v>0.19946372143462873</v>
      </c>
      <c r="N33" s="8">
        <f t="shared" si="24"/>
        <v>0.19798513731186854</v>
      </c>
      <c r="O33" s="8">
        <f t="shared" si="24"/>
        <v>0.18855662740177725</v>
      </c>
      <c r="P33" s="8">
        <f t="shared" si="24"/>
        <v>0.18900823586239285</v>
      </c>
      <c r="Q33" s="8">
        <f t="shared" si="24"/>
        <v>0.1895212283469408</v>
      </c>
      <c r="R33" s="8">
        <f t="shared" si="24"/>
        <v>0.18164134497885584</v>
      </c>
      <c r="S33" s="8">
        <f t="shared" si="24"/>
        <v>0.18316890006101533</v>
      </c>
      <c r="T33" s="8">
        <f t="shared" si="24"/>
        <v>0.18472097396377143</v>
      </c>
      <c r="U33" s="8">
        <f t="shared" si="24"/>
        <v>0.1856350106442437</v>
      </c>
      <c r="V33" s="8">
        <f t="shared" si="24"/>
        <v>0.18464124434585527</v>
      </c>
      <c r="W33" s="8">
        <f t="shared" si="24"/>
        <v>0.18682451108158826</v>
      </c>
      <c r="X33" s="8">
        <f t="shared" si="24"/>
        <v>0.18636254583604872</v>
      </c>
      <c r="Y33" s="8">
        <f t="shared" si="24"/>
        <v>0.19034662538551539</v>
      </c>
      <c r="Z33" s="8">
        <f t="shared" si="24"/>
        <v>0.19433726485828448</v>
      </c>
      <c r="AA33" s="8">
        <f t="shared" si="24"/>
        <v>0.19551077213768961</v>
      </c>
      <c r="AB33" s="8">
        <f t="shared" si="24"/>
        <v>0.19772774802525608</v>
      </c>
    </row>
    <row r="34" spans="1:28" x14ac:dyDescent="0.45">
      <c r="A34" t="s">
        <v>3</v>
      </c>
      <c r="C34" s="8">
        <f>C20/C$21</f>
        <v>0.11216800454171243</v>
      </c>
      <c r="D34" s="8">
        <f t="shared" ref="D34:AB34" si="25">D20/D$21</f>
        <v>0.13311678822549333</v>
      </c>
      <c r="E34" s="8">
        <f t="shared" si="25"/>
        <v>0.13189875579215921</v>
      </c>
      <c r="F34" s="8">
        <f t="shared" si="25"/>
        <v>0.13414218600925445</v>
      </c>
      <c r="G34" s="8">
        <f t="shared" si="25"/>
        <v>0.1337184449140546</v>
      </c>
      <c r="H34" s="8">
        <f t="shared" si="25"/>
        <v>0.13568484986640333</v>
      </c>
      <c r="I34" s="8">
        <f t="shared" si="25"/>
        <v>4.0435300904486396E-2</v>
      </c>
      <c r="J34" s="8">
        <f t="shared" si="25"/>
        <v>3.433708787345164E-2</v>
      </c>
      <c r="K34" s="8">
        <f t="shared" si="25"/>
        <v>3.0807840006884666E-2</v>
      </c>
      <c r="L34" s="8">
        <f t="shared" si="25"/>
        <v>3.616942619425758E-2</v>
      </c>
      <c r="M34" s="8">
        <f t="shared" si="25"/>
        <v>3.5630742132434674E-2</v>
      </c>
      <c r="N34" s="8">
        <f t="shared" si="25"/>
        <v>3.5978824132279881E-2</v>
      </c>
      <c r="O34" s="8">
        <f t="shared" si="25"/>
        <v>4.5362587968702101E-2</v>
      </c>
      <c r="P34" s="8">
        <f t="shared" si="25"/>
        <v>4.4675277606282343E-2</v>
      </c>
      <c r="Q34" s="8">
        <f t="shared" si="25"/>
        <v>4.4301700950686022E-2</v>
      </c>
      <c r="R34" s="8">
        <f t="shared" si="25"/>
        <v>5.3645878863305518E-2</v>
      </c>
      <c r="S34" s="8">
        <f t="shared" si="25"/>
        <v>5.3352073825812453E-2</v>
      </c>
      <c r="T34" s="8">
        <f t="shared" si="25"/>
        <v>5.312890530831392E-2</v>
      </c>
      <c r="U34" s="8">
        <f t="shared" si="25"/>
        <v>5.35861323976589E-2</v>
      </c>
      <c r="V34" s="8">
        <f t="shared" si="25"/>
        <v>5.5596809392975524E-2</v>
      </c>
      <c r="W34" s="8">
        <f t="shared" si="25"/>
        <v>5.880587735104402E-2</v>
      </c>
      <c r="X34" s="8">
        <f t="shared" si="25"/>
        <v>6.3111159355455471E-2</v>
      </c>
      <c r="Y34" s="8">
        <f t="shared" si="25"/>
        <v>6.1792433915030337E-2</v>
      </c>
      <c r="Z34" s="8">
        <f t="shared" si="25"/>
        <v>5.9611829567353294E-2</v>
      </c>
      <c r="AA34" s="8">
        <f t="shared" si="25"/>
        <v>5.9608598462996973E-2</v>
      </c>
      <c r="AB34" s="8">
        <f t="shared" si="25"/>
        <v>5.806573273458894E-2</v>
      </c>
    </row>
    <row r="36" spans="1:28" x14ac:dyDescent="0.45">
      <c r="A36" s="21" t="s">
        <v>11</v>
      </c>
    </row>
    <row r="37" spans="1:28" x14ac:dyDescent="0.45">
      <c r="A37" t="s">
        <v>4</v>
      </c>
      <c r="C37" s="9">
        <f>D37</f>
        <v>0.52333333333333332</v>
      </c>
      <c r="D37" s="8">
        <f>0.5+(0.2-D39)*5/6</f>
        <v>0.52333333333333332</v>
      </c>
      <c r="E37" s="8">
        <f t="shared" ref="E37:AB37" si="26">0.5+(0.2-E39)*5/6</f>
        <v>0.51416666666666666</v>
      </c>
      <c r="F37" s="8">
        <f t="shared" si="26"/>
        <v>0.51</v>
      </c>
      <c r="G37" s="8">
        <f t="shared" si="26"/>
        <v>0.50416666666666665</v>
      </c>
      <c r="H37" s="8">
        <f t="shared" si="26"/>
        <v>0.5</v>
      </c>
      <c r="I37" s="8">
        <f t="shared" si="26"/>
        <v>0.5</v>
      </c>
      <c r="J37" s="8">
        <f t="shared" si="26"/>
        <v>0.5</v>
      </c>
      <c r="K37" s="8">
        <f t="shared" si="26"/>
        <v>0.5</v>
      </c>
      <c r="L37" s="8">
        <f t="shared" si="26"/>
        <v>0.5</v>
      </c>
      <c r="M37" s="8">
        <f t="shared" si="26"/>
        <v>0.5</v>
      </c>
      <c r="N37" s="8">
        <f t="shared" si="26"/>
        <v>0.5</v>
      </c>
      <c r="O37" s="8">
        <f t="shared" si="26"/>
        <v>0.5</v>
      </c>
      <c r="P37" s="8">
        <f t="shared" si="26"/>
        <v>0.5</v>
      </c>
      <c r="Q37" s="8">
        <f t="shared" si="26"/>
        <v>0.5</v>
      </c>
      <c r="R37" s="8">
        <f t="shared" si="26"/>
        <v>0.5</v>
      </c>
      <c r="S37" s="8">
        <f t="shared" si="26"/>
        <v>0.5</v>
      </c>
      <c r="T37" s="8">
        <f t="shared" si="26"/>
        <v>0.5</v>
      </c>
      <c r="U37" s="8">
        <f t="shared" si="26"/>
        <v>0.5</v>
      </c>
      <c r="V37" s="8">
        <f t="shared" si="26"/>
        <v>0.5</v>
      </c>
      <c r="W37" s="8">
        <f t="shared" si="26"/>
        <v>0.5</v>
      </c>
      <c r="X37" s="8">
        <f t="shared" si="26"/>
        <v>0.5</v>
      </c>
      <c r="Y37" s="8">
        <f t="shared" si="26"/>
        <v>0.5</v>
      </c>
      <c r="Z37" s="8">
        <f t="shared" si="26"/>
        <v>0.5</v>
      </c>
      <c r="AA37" s="8">
        <f t="shared" si="26"/>
        <v>0.5</v>
      </c>
      <c r="AB37" s="8">
        <f t="shared" si="26"/>
        <v>0.5</v>
      </c>
    </row>
    <row r="38" spans="1:28" x14ac:dyDescent="0.45">
      <c r="A38" t="s">
        <v>0</v>
      </c>
      <c r="C38" s="9">
        <f t="shared" ref="C38:C40" si="27">D38</f>
        <v>0.2</v>
      </c>
      <c r="D38" s="8">
        <v>0.2</v>
      </c>
      <c r="E38" s="8">
        <v>0.2</v>
      </c>
      <c r="F38" s="8">
        <v>0.2</v>
      </c>
      <c r="G38" s="8">
        <v>0.2</v>
      </c>
      <c r="H38" s="8">
        <v>0.2</v>
      </c>
      <c r="I38" s="8">
        <v>0.2</v>
      </c>
      <c r="J38" s="8">
        <v>0.2</v>
      </c>
      <c r="K38" s="8">
        <v>0.2</v>
      </c>
      <c r="L38" s="8">
        <v>0.2</v>
      </c>
      <c r="M38" s="8">
        <v>0.2</v>
      </c>
      <c r="N38" s="8">
        <v>0.2</v>
      </c>
      <c r="O38" s="8">
        <v>0.2</v>
      </c>
      <c r="P38" s="8">
        <v>0.2</v>
      </c>
      <c r="Q38" s="8">
        <v>0.2</v>
      </c>
      <c r="R38" s="8">
        <v>0.2</v>
      </c>
      <c r="S38" s="8">
        <v>0.2</v>
      </c>
      <c r="T38" s="8">
        <v>0.2</v>
      </c>
      <c r="U38" s="8">
        <v>0.2</v>
      </c>
      <c r="V38" s="8">
        <v>0.2</v>
      </c>
      <c r="W38" s="8">
        <v>0.2</v>
      </c>
      <c r="X38" s="8">
        <v>0.2</v>
      </c>
      <c r="Y38" s="8">
        <v>0.2</v>
      </c>
      <c r="Z38" s="8">
        <v>0.2</v>
      </c>
      <c r="AA38" s="8">
        <v>0.2</v>
      </c>
      <c r="AB38" s="8">
        <v>0.2</v>
      </c>
    </row>
    <row r="39" spans="1:28" x14ac:dyDescent="0.45">
      <c r="A39" t="s">
        <v>1</v>
      </c>
      <c r="C39" s="9">
        <f t="shared" si="27"/>
        <v>0.17199999999999999</v>
      </c>
      <c r="D39" s="8">
        <v>0.17199999999999999</v>
      </c>
      <c r="E39" s="8">
        <v>0.183</v>
      </c>
      <c r="F39" s="8">
        <v>0.188</v>
      </c>
      <c r="G39" s="8">
        <v>0.19500000000000001</v>
      </c>
      <c r="H39" s="8">
        <v>0.2</v>
      </c>
      <c r="I39" s="8">
        <f t="shared" ref="I39:AB39" si="28">MIN(0.2,H39+0.02/20)</f>
        <v>0.2</v>
      </c>
      <c r="J39" s="8">
        <f t="shared" si="28"/>
        <v>0.2</v>
      </c>
      <c r="K39" s="8">
        <f t="shared" si="28"/>
        <v>0.2</v>
      </c>
      <c r="L39" s="8">
        <f t="shared" si="28"/>
        <v>0.2</v>
      </c>
      <c r="M39" s="8">
        <f t="shared" si="28"/>
        <v>0.2</v>
      </c>
      <c r="N39" s="8">
        <f t="shared" si="28"/>
        <v>0.2</v>
      </c>
      <c r="O39" s="8">
        <f t="shared" si="28"/>
        <v>0.2</v>
      </c>
      <c r="P39" s="8">
        <f t="shared" si="28"/>
        <v>0.2</v>
      </c>
      <c r="Q39" s="8">
        <f t="shared" si="28"/>
        <v>0.2</v>
      </c>
      <c r="R39" s="8">
        <f t="shared" si="28"/>
        <v>0.2</v>
      </c>
      <c r="S39" s="8">
        <f t="shared" si="28"/>
        <v>0.2</v>
      </c>
      <c r="T39" s="8">
        <f t="shared" si="28"/>
        <v>0.2</v>
      </c>
      <c r="U39" s="8">
        <f t="shared" si="28"/>
        <v>0.2</v>
      </c>
      <c r="V39" s="8">
        <f t="shared" si="28"/>
        <v>0.2</v>
      </c>
      <c r="W39" s="8">
        <f t="shared" si="28"/>
        <v>0.2</v>
      </c>
      <c r="X39" s="8">
        <f t="shared" si="28"/>
        <v>0.2</v>
      </c>
      <c r="Y39" s="8">
        <f t="shared" si="28"/>
        <v>0.2</v>
      </c>
      <c r="Z39" s="8">
        <f t="shared" si="28"/>
        <v>0.2</v>
      </c>
      <c r="AA39" s="8">
        <f t="shared" si="28"/>
        <v>0.2</v>
      </c>
      <c r="AB39" s="8">
        <f t="shared" si="28"/>
        <v>0.2</v>
      </c>
    </row>
    <row r="40" spans="1:28" x14ac:dyDescent="0.45">
      <c r="A40" t="s">
        <v>3</v>
      </c>
      <c r="C40" s="9">
        <f t="shared" si="27"/>
        <v>0.10466666666666667</v>
      </c>
      <c r="D40" s="8">
        <f>0.1+(0.2-D39)*1/6</f>
        <v>0.10466666666666667</v>
      </c>
      <c r="E40" s="8">
        <f t="shared" ref="E40:AB40" si="29">0.1+(0.2-E39)*1/6</f>
        <v>0.10283333333333335</v>
      </c>
      <c r="F40" s="8">
        <f t="shared" si="29"/>
        <v>0.10200000000000001</v>
      </c>
      <c r="G40" s="8">
        <f t="shared" si="29"/>
        <v>0.10083333333333334</v>
      </c>
      <c r="H40" s="8">
        <f t="shared" si="29"/>
        <v>0.1</v>
      </c>
      <c r="I40" s="8">
        <f t="shared" si="29"/>
        <v>0.1</v>
      </c>
      <c r="J40" s="8">
        <f t="shared" si="29"/>
        <v>0.1</v>
      </c>
      <c r="K40" s="8">
        <f t="shared" si="29"/>
        <v>0.1</v>
      </c>
      <c r="L40" s="8">
        <f t="shared" si="29"/>
        <v>0.1</v>
      </c>
      <c r="M40" s="8">
        <f t="shared" si="29"/>
        <v>0.1</v>
      </c>
      <c r="N40" s="8">
        <f t="shared" si="29"/>
        <v>0.1</v>
      </c>
      <c r="O40" s="8">
        <f t="shared" si="29"/>
        <v>0.1</v>
      </c>
      <c r="P40" s="8">
        <f t="shared" si="29"/>
        <v>0.1</v>
      </c>
      <c r="Q40" s="8">
        <f t="shared" si="29"/>
        <v>0.1</v>
      </c>
      <c r="R40" s="8">
        <f t="shared" si="29"/>
        <v>0.1</v>
      </c>
      <c r="S40" s="8">
        <f t="shared" si="29"/>
        <v>0.1</v>
      </c>
      <c r="T40" s="8">
        <f t="shared" si="29"/>
        <v>0.1</v>
      </c>
      <c r="U40" s="8">
        <f t="shared" si="29"/>
        <v>0.1</v>
      </c>
      <c r="V40" s="8">
        <f t="shared" si="29"/>
        <v>0.1</v>
      </c>
      <c r="W40" s="8">
        <f t="shared" si="29"/>
        <v>0.1</v>
      </c>
      <c r="X40" s="8">
        <f t="shared" si="29"/>
        <v>0.1</v>
      </c>
      <c r="Y40" s="8">
        <f t="shared" si="29"/>
        <v>0.1</v>
      </c>
      <c r="Z40" s="8">
        <f t="shared" si="29"/>
        <v>0.1</v>
      </c>
      <c r="AA40" s="8">
        <f t="shared" si="29"/>
        <v>0.1</v>
      </c>
      <c r="AB40" s="8">
        <f t="shared" si="29"/>
        <v>0.1</v>
      </c>
    </row>
    <row r="42" spans="1:28" x14ac:dyDescent="0.45">
      <c r="A42" s="21" t="s">
        <v>12</v>
      </c>
    </row>
    <row r="43" spans="1:28" x14ac:dyDescent="0.45">
      <c r="A43" t="s">
        <v>4</v>
      </c>
      <c r="C43" s="9">
        <f>C31-C37</f>
        <v>-1.8012833680269624E-2</v>
      </c>
      <c r="D43" s="9">
        <f t="shared" ref="D43:AB46" si="30">D31-D37</f>
        <v>-5.0828907013420466E-2</v>
      </c>
      <c r="E43" s="9">
        <f t="shared" si="30"/>
        <v>-5.467298374440227E-2</v>
      </c>
      <c r="F43" s="9">
        <f t="shared" si="30"/>
        <v>-6.4408481440073773E-2</v>
      </c>
      <c r="G43" s="9">
        <f t="shared" si="30"/>
        <v>-7.3259258591087895E-2</v>
      </c>
      <c r="H43" s="9">
        <f t="shared" si="30"/>
        <v>-9.0340880753990993E-2</v>
      </c>
      <c r="I43" s="9">
        <f t="shared" si="30"/>
        <v>5.6997601536262765E-3</v>
      </c>
      <c r="J43" s="9">
        <f t="shared" si="30"/>
        <v>1.4314596367126509E-2</v>
      </c>
      <c r="K43" s="9">
        <f t="shared" si="30"/>
        <v>2.0266314115384487E-2</v>
      </c>
      <c r="L43" s="9">
        <f t="shared" si="30"/>
        <v>2.3926167192375059E-2</v>
      </c>
      <c r="M43" s="9">
        <f t="shared" si="30"/>
        <v>2.6605796090223399E-2</v>
      </c>
      <c r="N43" s="9">
        <f t="shared" si="30"/>
        <v>2.819777686563929E-2</v>
      </c>
      <c r="O43" s="9">
        <f t="shared" si="30"/>
        <v>2.8754421225644311E-2</v>
      </c>
      <c r="P43" s="9">
        <f t="shared" si="30"/>
        <v>2.8970769443037114E-2</v>
      </c>
      <c r="Q43" s="9">
        <f t="shared" si="30"/>
        <v>2.8762896586472464E-2</v>
      </c>
      <c r="R43" s="9">
        <f t="shared" si="30"/>
        <v>2.8111524937382781E-2</v>
      </c>
      <c r="S43" s="9">
        <f t="shared" si="30"/>
        <v>2.7528967178392039E-2</v>
      </c>
      <c r="T43" s="9">
        <f t="shared" si="30"/>
        <v>2.6795276807059731E-2</v>
      </c>
      <c r="U43" s="9">
        <f t="shared" si="30"/>
        <v>2.5966447294984651E-2</v>
      </c>
      <c r="V43" s="9">
        <f t="shared" si="30"/>
        <v>2.6551211223703963E-2</v>
      </c>
      <c r="W43" s="9">
        <f t="shared" si="30"/>
        <v>2.0297692946065649E-2</v>
      </c>
      <c r="X43" s="9">
        <f t="shared" si="30"/>
        <v>1.559115027215785E-2</v>
      </c>
      <c r="Y43" s="9">
        <f t="shared" si="30"/>
        <v>1.2056376019859205E-2</v>
      </c>
      <c r="Z43" s="9">
        <f t="shared" si="30"/>
        <v>9.3806914636120897E-3</v>
      </c>
      <c r="AA43" s="9">
        <f t="shared" si="30"/>
        <v>7.3493119545526842E-3</v>
      </c>
      <c r="AB43" s="9">
        <f t="shared" si="30"/>
        <v>5.8134545425541084E-3</v>
      </c>
    </row>
    <row r="44" spans="1:28" x14ac:dyDescent="0.45">
      <c r="A44" t="s">
        <v>0</v>
      </c>
      <c r="C44" s="9">
        <f t="shared" ref="C44:R46" si="31">C32-C38</f>
        <v>1.1340047778555934E-2</v>
      </c>
      <c r="D44" s="9">
        <f t="shared" si="31"/>
        <v>1.7509181046742067E-2</v>
      </c>
      <c r="E44" s="9">
        <f t="shared" si="31"/>
        <v>2.2950191723634439E-2</v>
      </c>
      <c r="F44" s="9">
        <f t="shared" si="31"/>
        <v>2.8470158013118363E-2</v>
      </c>
      <c r="G44" s="9">
        <f t="shared" si="31"/>
        <v>3.3273253033451716E-2</v>
      </c>
      <c r="H44" s="9">
        <f t="shared" si="31"/>
        <v>3.9090154040957115E-2</v>
      </c>
      <c r="I44" s="9">
        <f t="shared" si="31"/>
        <v>4.0721905453423191E-2</v>
      </c>
      <c r="J44" s="9">
        <f t="shared" si="31"/>
        <v>4.0148884241382771E-2</v>
      </c>
      <c r="K44" s="9">
        <f t="shared" si="31"/>
        <v>3.9548008045487054E-2</v>
      </c>
      <c r="L44" s="9">
        <f t="shared" si="31"/>
        <v>3.8813971292130683E-2</v>
      </c>
      <c r="M44" s="9">
        <f t="shared" si="31"/>
        <v>3.8299740342713245E-2</v>
      </c>
      <c r="N44" s="9">
        <f t="shared" si="31"/>
        <v>3.7838261690212316E-2</v>
      </c>
      <c r="O44" s="9">
        <f t="shared" si="31"/>
        <v>3.7326363403876378E-2</v>
      </c>
      <c r="P44" s="9">
        <f t="shared" si="31"/>
        <v>3.73457170882876E-2</v>
      </c>
      <c r="Q44" s="9">
        <f t="shared" si="31"/>
        <v>3.7414174115900756E-2</v>
      </c>
      <c r="R44" s="9">
        <f t="shared" si="31"/>
        <v>3.6601251220455738E-2</v>
      </c>
      <c r="S44" s="9">
        <f t="shared" si="30"/>
        <v>3.595005893478026E-2</v>
      </c>
      <c r="T44" s="9">
        <f t="shared" si="30"/>
        <v>3.5354843920855E-2</v>
      </c>
      <c r="U44" s="9">
        <f t="shared" si="30"/>
        <v>3.481240966311272E-2</v>
      </c>
      <c r="V44" s="9">
        <f t="shared" si="30"/>
        <v>3.3210735037465244E-2</v>
      </c>
      <c r="W44" s="9">
        <f t="shared" si="30"/>
        <v>3.4071918621301989E-2</v>
      </c>
      <c r="X44" s="9">
        <f t="shared" si="30"/>
        <v>3.4935144536338003E-2</v>
      </c>
      <c r="Y44" s="9">
        <f t="shared" si="30"/>
        <v>3.5804564679595002E-2</v>
      </c>
      <c r="Z44" s="9">
        <f t="shared" si="30"/>
        <v>3.6670214110750166E-2</v>
      </c>
      <c r="AA44" s="9">
        <f t="shared" si="30"/>
        <v>3.7531317444760681E-2</v>
      </c>
      <c r="AB44" s="9">
        <f t="shared" si="30"/>
        <v>3.8393064697600898E-2</v>
      </c>
    </row>
    <row r="45" spans="1:28" x14ac:dyDescent="0.45">
      <c r="A45" t="s">
        <v>1</v>
      </c>
      <c r="C45" s="9">
        <f t="shared" si="31"/>
        <v>-8.2855197333200903E-4</v>
      </c>
      <c r="D45" s="9">
        <f t="shared" si="30"/>
        <v>4.8696044078516132E-3</v>
      </c>
      <c r="E45" s="9">
        <f t="shared" si="30"/>
        <v>2.6573695619420412E-3</v>
      </c>
      <c r="F45" s="9">
        <f t="shared" si="30"/>
        <v>3.7961374177007956E-3</v>
      </c>
      <c r="G45" s="9">
        <f t="shared" si="30"/>
        <v>7.1008939769148516E-3</v>
      </c>
      <c r="H45" s="9">
        <f t="shared" si="30"/>
        <v>1.5565876846630577E-2</v>
      </c>
      <c r="I45" s="9">
        <f t="shared" si="30"/>
        <v>1.3143033488464156E-2</v>
      </c>
      <c r="J45" s="9">
        <f t="shared" si="30"/>
        <v>1.1199431518039094E-2</v>
      </c>
      <c r="K45" s="9">
        <f t="shared" si="30"/>
        <v>9.3778378322436351E-3</v>
      </c>
      <c r="L45" s="9">
        <f t="shared" si="30"/>
        <v>1.0904353212365381E-3</v>
      </c>
      <c r="M45" s="9">
        <f t="shared" si="30"/>
        <v>-5.3627856537127871E-4</v>
      </c>
      <c r="N45" s="9">
        <f t="shared" si="30"/>
        <v>-2.0148626881314746E-3</v>
      </c>
      <c r="O45" s="9">
        <f t="shared" si="30"/>
        <v>-1.1443372598222756E-2</v>
      </c>
      <c r="P45" s="9">
        <f t="shared" si="30"/>
        <v>-1.0991764137607163E-2</v>
      </c>
      <c r="Q45" s="9">
        <f t="shared" si="30"/>
        <v>-1.0478771653059216E-2</v>
      </c>
      <c r="R45" s="9">
        <f t="shared" si="30"/>
        <v>-1.8358655021144171E-2</v>
      </c>
      <c r="S45" s="9">
        <f t="shared" si="30"/>
        <v>-1.6831099938984684E-2</v>
      </c>
      <c r="T45" s="9">
        <f t="shared" si="30"/>
        <v>-1.5279026036228577E-2</v>
      </c>
      <c r="U45" s="9">
        <f t="shared" si="30"/>
        <v>-1.4364989355756308E-2</v>
      </c>
      <c r="V45" s="9">
        <f t="shared" si="30"/>
        <v>-1.535875565414474E-2</v>
      </c>
      <c r="W45" s="9">
        <f t="shared" si="30"/>
        <v>-1.3175488918411749E-2</v>
      </c>
      <c r="X45" s="9">
        <f t="shared" si="30"/>
        <v>-1.363745416395129E-2</v>
      </c>
      <c r="Y45" s="9">
        <f t="shared" si="30"/>
        <v>-9.6533746144846222E-3</v>
      </c>
      <c r="Z45" s="9">
        <f t="shared" si="30"/>
        <v>-5.6627351417155303E-3</v>
      </c>
      <c r="AA45" s="9">
        <f t="shared" si="30"/>
        <v>-4.4892278623104021E-3</v>
      </c>
      <c r="AB45" s="9">
        <f t="shared" si="30"/>
        <v>-2.2722519747439274E-3</v>
      </c>
    </row>
    <row r="46" spans="1:28" x14ac:dyDescent="0.45">
      <c r="A46" t="s">
        <v>3</v>
      </c>
      <c r="C46" s="9">
        <f t="shared" si="31"/>
        <v>7.5013378750457549E-3</v>
      </c>
      <c r="D46" s="9">
        <f t="shared" si="30"/>
        <v>2.845012155882666E-2</v>
      </c>
      <c r="E46" s="9">
        <f t="shared" si="30"/>
        <v>2.906542245882586E-2</v>
      </c>
      <c r="F46" s="9">
        <f t="shared" si="30"/>
        <v>3.2142186009254448E-2</v>
      </c>
      <c r="G46" s="9">
        <f t="shared" si="30"/>
        <v>3.2885111580721257E-2</v>
      </c>
      <c r="H46" s="9">
        <f t="shared" si="30"/>
        <v>3.5684849866403329E-2</v>
      </c>
      <c r="I46" s="9">
        <f t="shared" si="30"/>
        <v>-5.956469909551361E-2</v>
      </c>
      <c r="J46" s="9">
        <f t="shared" si="30"/>
        <v>-6.5662912126548373E-2</v>
      </c>
      <c r="K46" s="9">
        <f t="shared" si="30"/>
        <v>-6.9192159993115343E-2</v>
      </c>
      <c r="L46" s="9">
        <f t="shared" si="30"/>
        <v>-6.3830573805742419E-2</v>
      </c>
      <c r="M46" s="9">
        <f t="shared" si="30"/>
        <v>-6.4369257867565338E-2</v>
      </c>
      <c r="N46" s="9">
        <f t="shared" si="30"/>
        <v>-6.4021175867720131E-2</v>
      </c>
      <c r="O46" s="9">
        <f t="shared" si="30"/>
        <v>-5.4637412031297905E-2</v>
      </c>
      <c r="P46" s="9">
        <f t="shared" si="30"/>
        <v>-5.5324722393717662E-2</v>
      </c>
      <c r="Q46" s="9">
        <f t="shared" si="30"/>
        <v>-5.5698299049313983E-2</v>
      </c>
      <c r="R46" s="9">
        <f t="shared" si="30"/>
        <v>-4.6354121136694487E-2</v>
      </c>
      <c r="S46" s="9">
        <f t="shared" si="30"/>
        <v>-4.6647926174187553E-2</v>
      </c>
      <c r="T46" s="9">
        <f t="shared" si="30"/>
        <v>-4.6871094691686085E-2</v>
      </c>
      <c r="U46" s="9">
        <f t="shared" si="30"/>
        <v>-4.6413867602341105E-2</v>
      </c>
      <c r="V46" s="9">
        <f t="shared" si="30"/>
        <v>-4.4403190607024481E-2</v>
      </c>
      <c r="W46" s="9">
        <f t="shared" si="30"/>
        <v>-4.1194122648955986E-2</v>
      </c>
      <c r="X46" s="9">
        <f t="shared" si="30"/>
        <v>-3.6888840644544535E-2</v>
      </c>
      <c r="Y46" s="9">
        <f t="shared" si="30"/>
        <v>-3.8207566084969669E-2</v>
      </c>
      <c r="Z46" s="9">
        <f t="shared" si="30"/>
        <v>-4.0388170432646711E-2</v>
      </c>
      <c r="AA46" s="9">
        <f t="shared" si="30"/>
        <v>-4.0391401537003033E-2</v>
      </c>
      <c r="AB46" s="9">
        <f t="shared" si="30"/>
        <v>-4.1934267265411065E-2</v>
      </c>
    </row>
    <row r="48" spans="1:28" x14ac:dyDescent="0.45">
      <c r="A48" s="21" t="s">
        <v>24</v>
      </c>
    </row>
    <row r="49" spans="1:28" x14ac:dyDescent="0.45">
      <c r="A49" t="s">
        <v>4</v>
      </c>
      <c r="D49" s="1">
        <f>D43*D$21</f>
        <v>-1801.2025187166473</v>
      </c>
      <c r="E49" s="1">
        <f t="shared" ref="E49:AB52" si="32">E43*E$21</f>
        <v>-1854.4514659710708</v>
      </c>
      <c r="F49" s="1">
        <f t="shared" si="32"/>
        <v>-2086.7447585521418</v>
      </c>
      <c r="G49" s="1">
        <f t="shared" si="32"/>
        <v>-2260.6851428522195</v>
      </c>
      <c r="H49" s="1">
        <f t="shared" si="32"/>
        <v>-2601.036696348483</v>
      </c>
      <c r="I49" s="1">
        <f t="shared" si="32"/>
        <v>169.35789434032154</v>
      </c>
      <c r="J49" s="1">
        <f t="shared" si="32"/>
        <v>442.28572390712623</v>
      </c>
      <c r="K49" s="1">
        <f t="shared" si="32"/>
        <v>650.27582669003584</v>
      </c>
      <c r="L49" s="1">
        <f t="shared" si="32"/>
        <v>796.658367268137</v>
      </c>
      <c r="M49" s="1">
        <f t="shared" si="32"/>
        <v>917.35956244885608</v>
      </c>
      <c r="N49" s="1">
        <f t="shared" si="32"/>
        <v>1005.4919501761449</v>
      </c>
      <c r="O49" s="1">
        <f t="shared" si="32"/>
        <v>1059.577298013493</v>
      </c>
      <c r="P49" s="1">
        <f t="shared" si="32"/>
        <v>1101.5457948022586</v>
      </c>
      <c r="Q49" s="1">
        <f t="shared" si="32"/>
        <v>1127.2842593552321</v>
      </c>
      <c r="R49" s="1">
        <f t="shared" si="32"/>
        <v>1134.8489583541138</v>
      </c>
      <c r="S49" s="1">
        <f t="shared" si="32"/>
        <v>1143.151521135982</v>
      </c>
      <c r="T49" s="1">
        <f t="shared" si="32"/>
        <v>1143.5466164231893</v>
      </c>
      <c r="U49" s="1">
        <f t="shared" si="32"/>
        <v>1137.9831722371187</v>
      </c>
      <c r="V49" s="1">
        <f t="shared" si="32"/>
        <v>1188.4188880347592</v>
      </c>
      <c r="W49" s="1">
        <f t="shared" si="32"/>
        <v>911.67450799649362</v>
      </c>
      <c r="X49" s="1">
        <f t="shared" si="32"/>
        <v>702.72411010309679</v>
      </c>
      <c r="Y49" s="1">
        <f t="shared" si="32"/>
        <v>545.29939312476893</v>
      </c>
      <c r="Z49" s="1">
        <f t="shared" si="32"/>
        <v>425.77575847894582</v>
      </c>
      <c r="AA49" s="1">
        <f t="shared" si="32"/>
        <v>334.76358094125976</v>
      </c>
      <c r="AB49" s="1">
        <f t="shared" si="32"/>
        <v>265.75364658270121</v>
      </c>
    </row>
    <row r="50" spans="1:28" x14ac:dyDescent="0.45">
      <c r="A50" t="s">
        <v>0</v>
      </c>
      <c r="D50" s="1">
        <f t="shared" ref="D50:S52" si="33">D44*D$21</f>
        <v>620.46545666879399</v>
      </c>
      <c r="E50" s="1">
        <f t="shared" si="33"/>
        <v>778.44693615370056</v>
      </c>
      <c r="F50" s="1">
        <f t="shared" si="33"/>
        <v>922.39331964846212</v>
      </c>
      <c r="G50" s="1">
        <f t="shared" si="33"/>
        <v>1026.7691788548557</v>
      </c>
      <c r="H50" s="1">
        <f t="shared" si="33"/>
        <v>1125.4586437265025</v>
      </c>
      <c r="I50" s="1">
        <f t="shared" si="33"/>
        <v>1209.9765560713461</v>
      </c>
      <c r="J50" s="1">
        <f t="shared" si="33"/>
        <v>1240.5015045721448</v>
      </c>
      <c r="K50" s="1">
        <f t="shared" si="33"/>
        <v>1268.9586019098069</v>
      </c>
      <c r="L50" s="1">
        <f t="shared" si="33"/>
        <v>1292.3705977711056</v>
      </c>
      <c r="M50" s="1">
        <f t="shared" si="33"/>
        <v>1320.5631180345265</v>
      </c>
      <c r="N50" s="1">
        <f t="shared" si="33"/>
        <v>1349.257699266652</v>
      </c>
      <c r="O50" s="1">
        <f t="shared" si="33"/>
        <v>1375.4464737713683</v>
      </c>
      <c r="P50" s="1">
        <f t="shared" si="33"/>
        <v>1419.9836042796317</v>
      </c>
      <c r="Q50" s="1">
        <f t="shared" si="33"/>
        <v>1466.3477800586659</v>
      </c>
      <c r="R50" s="1">
        <f t="shared" si="33"/>
        <v>1477.5751907629729</v>
      </c>
      <c r="S50" s="1">
        <f t="shared" si="33"/>
        <v>1492.8407698665681</v>
      </c>
      <c r="T50" s="1">
        <f t="shared" si="32"/>
        <v>1508.8447277846992</v>
      </c>
      <c r="U50" s="1">
        <f t="shared" si="32"/>
        <v>1525.6587060833249</v>
      </c>
      <c r="V50" s="1">
        <f t="shared" si="32"/>
        <v>1486.4958314521493</v>
      </c>
      <c r="W50" s="1">
        <f t="shared" si="32"/>
        <v>1530.3463170967409</v>
      </c>
      <c r="X50" s="1">
        <f t="shared" si="32"/>
        <v>1574.5963528721377</v>
      </c>
      <c r="Y50" s="1">
        <f t="shared" si="32"/>
        <v>1619.4092950252639</v>
      </c>
      <c r="Z50" s="1">
        <f t="shared" si="32"/>
        <v>1664.4069669228845</v>
      </c>
      <c r="AA50" s="1">
        <f t="shared" si="32"/>
        <v>1709.5638752234693</v>
      </c>
      <c r="AB50" s="1">
        <f t="shared" si="32"/>
        <v>1755.0832937949383</v>
      </c>
    </row>
    <row r="51" spans="1:28" x14ac:dyDescent="0.45">
      <c r="A51" t="s">
        <v>1</v>
      </c>
      <c r="D51" s="1">
        <f t="shared" si="33"/>
        <v>172.56211553516485</v>
      </c>
      <c r="E51" s="1">
        <f t="shared" si="32"/>
        <v>90.135246739206423</v>
      </c>
      <c r="F51" s="1">
        <f t="shared" si="32"/>
        <v>122.98954550731176</v>
      </c>
      <c r="G51" s="1">
        <f t="shared" si="32"/>
        <v>219.12432398726293</v>
      </c>
      <c r="H51" s="1">
        <f t="shared" si="32"/>
        <v>448.16274261460222</v>
      </c>
      <c r="I51" s="1">
        <f t="shared" si="32"/>
        <v>390.52107752893477</v>
      </c>
      <c r="J51" s="1">
        <f t="shared" si="32"/>
        <v>346.03481294656541</v>
      </c>
      <c r="K51" s="1">
        <f t="shared" si="32"/>
        <v>300.90233548181789</v>
      </c>
      <c r="L51" s="1">
        <f t="shared" si="32"/>
        <v>36.307713460459773</v>
      </c>
      <c r="M51" s="1">
        <f t="shared" si="32"/>
        <v>-18.490717902648019</v>
      </c>
      <c r="N51" s="1">
        <f t="shared" si="32"/>
        <v>-71.847090048264874</v>
      </c>
      <c r="O51" s="1">
        <f t="shared" si="32"/>
        <v>-421.67907754557211</v>
      </c>
      <c r="P51" s="1">
        <f t="shared" si="32"/>
        <v>-417.9361403240012</v>
      </c>
      <c r="Q51" s="1">
        <f t="shared" si="32"/>
        <v>-410.68723055615493</v>
      </c>
      <c r="R51" s="1">
        <f t="shared" si="32"/>
        <v>-741.13021523860755</v>
      </c>
      <c r="S51" s="1">
        <f t="shared" si="32"/>
        <v>-698.91824756666767</v>
      </c>
      <c r="T51" s="1">
        <f t="shared" si="32"/>
        <v>-652.06561036039</v>
      </c>
      <c r="U51" s="1">
        <f t="shared" si="32"/>
        <v>-629.54766089134603</v>
      </c>
      <c r="V51" s="1">
        <f t="shared" si="32"/>
        <v>-687.45019435501183</v>
      </c>
      <c r="W51" s="1">
        <f t="shared" si="32"/>
        <v>-591.77944061049334</v>
      </c>
      <c r="X51" s="1">
        <f t="shared" si="32"/>
        <v>-614.66714605067318</v>
      </c>
      <c r="Y51" s="1">
        <f t="shared" si="32"/>
        <v>-436.61373120859145</v>
      </c>
      <c r="Z51" s="1">
        <f t="shared" si="32"/>
        <v>-257.02320126206558</v>
      </c>
      <c r="AA51" s="1">
        <f t="shared" si="32"/>
        <v>-204.48580821465163</v>
      </c>
      <c r="AB51" s="1">
        <f t="shared" si="32"/>
        <v>-103.87270491628209</v>
      </c>
    </row>
    <row r="52" spans="1:28" x14ac:dyDescent="0.45">
      <c r="A52" t="s">
        <v>3</v>
      </c>
      <c r="D52" s="1">
        <f t="shared" si="33"/>
        <v>1008.174946512684</v>
      </c>
      <c r="E52" s="1">
        <f t="shared" si="32"/>
        <v>985.86928307816618</v>
      </c>
      <c r="F52" s="1">
        <f t="shared" si="32"/>
        <v>1041.3618933963626</v>
      </c>
      <c r="G52" s="1">
        <f t="shared" si="32"/>
        <v>1014.7916400100991</v>
      </c>
      <c r="H52" s="1">
        <f t="shared" si="32"/>
        <v>1027.415310007379</v>
      </c>
      <c r="I52" s="1">
        <f t="shared" si="32"/>
        <v>-1769.8555279406019</v>
      </c>
      <c r="J52" s="1">
        <f t="shared" si="32"/>
        <v>-2028.8220414258365</v>
      </c>
      <c r="K52" s="1">
        <f t="shared" si="32"/>
        <v>-2220.1367640816661</v>
      </c>
      <c r="L52" s="1">
        <f t="shared" si="32"/>
        <v>-2125.336678499707</v>
      </c>
      <c r="M52" s="1">
        <f t="shared" si="32"/>
        <v>-2219.4319625807334</v>
      </c>
      <c r="N52" s="1">
        <f t="shared" si="32"/>
        <v>-2282.9025593945321</v>
      </c>
      <c r="O52" s="1">
        <f t="shared" si="32"/>
        <v>-2013.3446942392882</v>
      </c>
      <c r="P52" s="1">
        <f t="shared" si="32"/>
        <v>-2103.5932587578932</v>
      </c>
      <c r="Q52" s="1">
        <f t="shared" si="32"/>
        <v>-2182.9448088577419</v>
      </c>
      <c r="R52" s="1">
        <f t="shared" si="32"/>
        <v>-1871.2939338784847</v>
      </c>
      <c r="S52" s="1">
        <f t="shared" si="32"/>
        <v>-1937.0740434358797</v>
      </c>
      <c r="T52" s="1">
        <f t="shared" si="32"/>
        <v>-2000.3257338474957</v>
      </c>
      <c r="U52" s="1">
        <f t="shared" si="32"/>
        <v>-2034.0942174290994</v>
      </c>
      <c r="V52" s="1">
        <f t="shared" si="32"/>
        <v>-1987.4645251318973</v>
      </c>
      <c r="W52" s="1">
        <f t="shared" si="32"/>
        <v>-1850.2413844827456</v>
      </c>
      <c r="X52" s="1">
        <f t="shared" si="32"/>
        <v>-1662.6533169245599</v>
      </c>
      <c r="Y52" s="1">
        <f t="shared" si="32"/>
        <v>-1728.0949569414449</v>
      </c>
      <c r="Z52" s="1">
        <f t="shared" si="32"/>
        <v>-1833.1595241397642</v>
      </c>
      <c r="AA52" s="1">
        <f t="shared" si="32"/>
        <v>-1839.8416479500806</v>
      </c>
      <c r="AB52" s="1">
        <f t="shared" si="32"/>
        <v>-1916.9642354613568</v>
      </c>
    </row>
    <row r="54" spans="1:28" x14ac:dyDescent="0.45">
      <c r="A54" s="20" t="s">
        <v>32</v>
      </c>
    </row>
    <row r="55" spans="1:28" x14ac:dyDescent="0.45">
      <c r="A55" t="s">
        <v>13</v>
      </c>
      <c r="D55" s="6">
        <v>-110</v>
      </c>
      <c r="E55" s="6">
        <f>D55</f>
        <v>-110</v>
      </c>
      <c r="F55" s="6">
        <f t="shared" ref="F55:AB55" si="34">E55</f>
        <v>-110</v>
      </c>
      <c r="G55" s="6">
        <f t="shared" si="34"/>
        <v>-110</v>
      </c>
      <c r="H55" s="6">
        <f t="shared" si="34"/>
        <v>-110</v>
      </c>
      <c r="I55" s="6">
        <f t="shared" si="34"/>
        <v>-110</v>
      </c>
      <c r="J55" s="6">
        <f t="shared" si="34"/>
        <v>-110</v>
      </c>
      <c r="K55" s="6">
        <f t="shared" si="34"/>
        <v>-110</v>
      </c>
      <c r="L55" s="6">
        <f t="shared" si="34"/>
        <v>-110</v>
      </c>
      <c r="M55" s="6">
        <f t="shared" si="34"/>
        <v>-110</v>
      </c>
      <c r="N55" s="6">
        <f t="shared" si="34"/>
        <v>-110</v>
      </c>
      <c r="O55" s="6">
        <f t="shared" si="34"/>
        <v>-110</v>
      </c>
      <c r="P55" s="6">
        <f t="shared" si="34"/>
        <v>-110</v>
      </c>
      <c r="Q55" s="6">
        <f t="shared" si="34"/>
        <v>-110</v>
      </c>
      <c r="R55" s="6">
        <f t="shared" si="34"/>
        <v>-110</v>
      </c>
      <c r="S55" s="6">
        <f t="shared" si="34"/>
        <v>-110</v>
      </c>
      <c r="T55" s="6">
        <f t="shared" si="34"/>
        <v>-110</v>
      </c>
      <c r="U55" s="6">
        <f t="shared" si="34"/>
        <v>-110</v>
      </c>
      <c r="V55" s="6">
        <f t="shared" si="34"/>
        <v>-110</v>
      </c>
      <c r="W55" s="6">
        <f t="shared" si="34"/>
        <v>-110</v>
      </c>
      <c r="X55" s="6">
        <f t="shared" si="34"/>
        <v>-110</v>
      </c>
      <c r="Y55" s="6">
        <f t="shared" si="34"/>
        <v>-110</v>
      </c>
      <c r="Z55" s="6">
        <f t="shared" si="34"/>
        <v>-110</v>
      </c>
      <c r="AA55" s="6">
        <f t="shared" si="34"/>
        <v>-110</v>
      </c>
      <c r="AB55" s="6">
        <f t="shared" si="34"/>
        <v>-110</v>
      </c>
    </row>
    <row r="57" spans="1:28" ht="42.75" x14ac:dyDescent="0.45">
      <c r="A57" t="s">
        <v>14</v>
      </c>
      <c r="C57" s="22" t="s">
        <v>34</v>
      </c>
    </row>
    <row r="58" spans="1:28" x14ac:dyDescent="0.45">
      <c r="A58" t="s">
        <v>4</v>
      </c>
      <c r="D58" s="6">
        <v>-800</v>
      </c>
      <c r="E58" s="6">
        <v>0</v>
      </c>
      <c r="F58" s="6"/>
      <c r="G58" s="6"/>
      <c r="H58" s="6"/>
      <c r="I58" s="7">
        <f>-H49</f>
        <v>2601.036696348483</v>
      </c>
      <c r="J58" s="7">
        <f t="shared" ref="J58:AB58" si="35">-0.25*I49</f>
        <v>-42.339473585080384</v>
      </c>
      <c r="K58" s="7">
        <f t="shared" si="35"/>
        <v>-110.57143097678156</v>
      </c>
      <c r="L58" s="7">
        <f t="shared" si="35"/>
        <v>-162.56895667250896</v>
      </c>
      <c r="M58" s="7">
        <f t="shared" si="35"/>
        <v>-199.16459181703425</v>
      </c>
      <c r="N58" s="7">
        <f t="shared" si="35"/>
        <v>-229.33989061221402</v>
      </c>
      <c r="O58" s="7">
        <f t="shared" si="35"/>
        <v>-251.37298754403622</v>
      </c>
      <c r="P58" s="7">
        <f t="shared" si="35"/>
        <v>-264.89432450337324</v>
      </c>
      <c r="Q58" s="7">
        <f t="shared" si="35"/>
        <v>-275.38644870056464</v>
      </c>
      <c r="R58" s="7">
        <f t="shared" si="35"/>
        <v>-281.82106483880801</v>
      </c>
      <c r="S58" s="7">
        <f t="shared" si="35"/>
        <v>-283.71223958852846</v>
      </c>
      <c r="T58" s="7">
        <f t="shared" si="35"/>
        <v>-285.78788028399549</v>
      </c>
      <c r="U58" s="7">
        <f t="shared" si="35"/>
        <v>-285.88665410579733</v>
      </c>
      <c r="V58" s="7">
        <f t="shared" si="35"/>
        <v>-284.49579305927966</v>
      </c>
      <c r="W58" s="7">
        <f t="shared" si="35"/>
        <v>-297.10472200868981</v>
      </c>
      <c r="X58" s="7">
        <f t="shared" si="35"/>
        <v>-227.9186269991234</v>
      </c>
      <c r="Y58" s="7">
        <f t="shared" si="35"/>
        <v>-175.6810275257742</v>
      </c>
      <c r="Z58" s="7">
        <f t="shared" si="35"/>
        <v>-136.32484828119223</v>
      </c>
      <c r="AA58" s="7">
        <f t="shared" si="35"/>
        <v>-106.44393961973645</v>
      </c>
      <c r="AB58" s="7">
        <f t="shared" si="35"/>
        <v>-83.69089523531494</v>
      </c>
    </row>
    <row r="59" spans="1:28" x14ac:dyDescent="0.45">
      <c r="A59" t="s">
        <v>0</v>
      </c>
      <c r="C59" s="6">
        <v>0</v>
      </c>
      <c r="D59">
        <f>$C59+D66</f>
        <v>60</v>
      </c>
      <c r="E59">
        <f t="shared" ref="E59:AB59" si="36">$C59+E66</f>
        <v>60</v>
      </c>
      <c r="F59">
        <f t="shared" si="36"/>
        <v>60</v>
      </c>
      <c r="G59">
        <f t="shared" si="36"/>
        <v>25</v>
      </c>
      <c r="H59">
        <f t="shared" si="36"/>
        <v>25</v>
      </c>
      <c r="I59">
        <f t="shared" si="36"/>
        <v>25</v>
      </c>
      <c r="J59">
        <f t="shared" si="36"/>
        <v>25</v>
      </c>
      <c r="K59">
        <f t="shared" si="36"/>
        <v>25</v>
      </c>
      <c r="L59">
        <f t="shared" si="36"/>
        <v>25</v>
      </c>
      <c r="M59">
        <f t="shared" si="36"/>
        <v>25</v>
      </c>
      <c r="N59">
        <f t="shared" si="36"/>
        <v>25</v>
      </c>
      <c r="O59">
        <f t="shared" si="36"/>
        <v>25</v>
      </c>
      <c r="P59">
        <f t="shared" si="36"/>
        <v>25</v>
      </c>
      <c r="Q59">
        <f t="shared" si="36"/>
        <v>25</v>
      </c>
      <c r="R59">
        <f t="shared" si="36"/>
        <v>-12</v>
      </c>
      <c r="S59">
        <f t="shared" si="36"/>
        <v>-12</v>
      </c>
      <c r="T59">
        <f t="shared" si="36"/>
        <v>-12</v>
      </c>
      <c r="U59">
        <f t="shared" si="36"/>
        <v>-12</v>
      </c>
      <c r="V59">
        <f t="shared" si="36"/>
        <v>-12</v>
      </c>
      <c r="W59">
        <f t="shared" si="36"/>
        <v>-12</v>
      </c>
      <c r="X59">
        <f t="shared" si="36"/>
        <v>-12</v>
      </c>
      <c r="Y59">
        <f t="shared" si="36"/>
        <v>-12</v>
      </c>
      <c r="Z59">
        <f t="shared" si="36"/>
        <v>-12</v>
      </c>
      <c r="AA59">
        <f t="shared" si="36"/>
        <v>-12</v>
      </c>
      <c r="AB59">
        <f t="shared" si="36"/>
        <v>-12</v>
      </c>
    </row>
    <row r="60" spans="1:28" x14ac:dyDescent="0.45">
      <c r="A60" t="s">
        <v>1</v>
      </c>
      <c r="C60" s="6">
        <v>0</v>
      </c>
      <c r="D60" s="1">
        <f>$C60+D68</f>
        <v>77.264075343985979</v>
      </c>
      <c r="E60" s="1">
        <f t="shared" ref="E60:AB60" si="37">$C60+E68</f>
        <v>77.264075343985979</v>
      </c>
      <c r="F60" s="1">
        <f t="shared" si="37"/>
        <v>-38.420724610003731</v>
      </c>
      <c r="G60" s="1">
        <f t="shared" si="37"/>
        <v>88.264229770504386</v>
      </c>
      <c r="H60" s="1">
        <f t="shared" si="37"/>
        <v>88.264229770504386</v>
      </c>
      <c r="I60" s="1">
        <f t="shared" si="37"/>
        <v>-27.690693264856108</v>
      </c>
      <c r="J60" s="1">
        <f t="shared" si="37"/>
        <v>48.869989244407471</v>
      </c>
      <c r="K60" s="1">
        <f t="shared" si="37"/>
        <v>48.869989244407471</v>
      </c>
      <c r="L60" s="1">
        <f t="shared" si="37"/>
        <v>-187.40681773018559</v>
      </c>
      <c r="M60" s="1">
        <f t="shared" si="37"/>
        <v>40.947717772372457</v>
      </c>
      <c r="N60" s="1">
        <f t="shared" si="37"/>
        <v>40.947717772372457</v>
      </c>
      <c r="O60" s="1">
        <f t="shared" si="37"/>
        <v>-271.17992675910909</v>
      </c>
      <c r="P60" s="1">
        <f t="shared" si="37"/>
        <v>104.18917824927996</v>
      </c>
      <c r="Q60" s="1">
        <f t="shared" si="37"/>
        <v>104.18917824927996</v>
      </c>
      <c r="R60" s="1">
        <f t="shared" si="37"/>
        <v>-244.10492995940467</v>
      </c>
      <c r="S60" s="1">
        <f t="shared" si="37"/>
        <v>137.70920555017247</v>
      </c>
      <c r="T60" s="1">
        <f t="shared" si="37"/>
        <v>137.70920555017247</v>
      </c>
      <c r="U60" s="1">
        <f t="shared" si="37"/>
        <v>108.74781413635432</v>
      </c>
      <c r="V60" s="1">
        <f t="shared" si="37"/>
        <v>48.387247546232722</v>
      </c>
      <c r="W60" s="1">
        <f t="shared" si="37"/>
        <v>48.387247546232722</v>
      </c>
      <c r="X60" s="1">
        <f t="shared" si="37"/>
        <v>-71.149117583233945</v>
      </c>
      <c r="Y60" s="1">
        <f t="shared" si="37"/>
        <v>129.77878639213947</v>
      </c>
      <c r="Z60" s="1">
        <f t="shared" si="37"/>
        <v>129.77878639213947</v>
      </c>
      <c r="AA60" s="1">
        <f t="shared" si="37"/>
        <v>1.2004611079354532</v>
      </c>
      <c r="AB60" s="1">
        <f t="shared" si="37"/>
        <v>48.754060739675957</v>
      </c>
    </row>
    <row r="61" spans="1:28" x14ac:dyDescent="0.45">
      <c r="A61" t="s">
        <v>3</v>
      </c>
      <c r="D61" s="1">
        <f>-SUM(D58:D60)</f>
        <v>662.73592465601405</v>
      </c>
      <c r="E61" s="1">
        <f t="shared" ref="E61:AB61" si="38">-SUM(E58:E60)</f>
        <v>-137.26407534398598</v>
      </c>
      <c r="F61" s="1">
        <f t="shared" si="38"/>
        <v>-21.579275389996269</v>
      </c>
      <c r="G61" s="1">
        <f t="shared" si="38"/>
        <v>-113.26422977050439</v>
      </c>
      <c r="H61" s="1">
        <f t="shared" si="38"/>
        <v>-113.26422977050439</v>
      </c>
      <c r="I61" s="1">
        <f t="shared" si="38"/>
        <v>-2598.3460030836268</v>
      </c>
      <c r="J61" s="1">
        <f t="shared" si="38"/>
        <v>-31.530515659327087</v>
      </c>
      <c r="K61" s="1">
        <f t="shared" si="38"/>
        <v>36.701441732374086</v>
      </c>
      <c r="L61" s="1">
        <f t="shared" si="38"/>
        <v>324.97577440269458</v>
      </c>
      <c r="M61" s="1">
        <f t="shared" si="38"/>
        <v>133.21687404466178</v>
      </c>
      <c r="N61" s="1">
        <f t="shared" si="38"/>
        <v>163.39217283984158</v>
      </c>
      <c r="O61" s="1">
        <f t="shared" si="38"/>
        <v>497.55291430314531</v>
      </c>
      <c r="P61" s="1">
        <f t="shared" si="38"/>
        <v>135.70514625409328</v>
      </c>
      <c r="Q61" s="1">
        <f t="shared" si="38"/>
        <v>146.19727045128468</v>
      </c>
      <c r="R61" s="1">
        <f t="shared" si="38"/>
        <v>537.92599479821274</v>
      </c>
      <c r="S61" s="1">
        <f t="shared" si="38"/>
        <v>158.00303403835599</v>
      </c>
      <c r="T61" s="1">
        <f t="shared" si="38"/>
        <v>160.07867473382302</v>
      </c>
      <c r="U61" s="1">
        <f t="shared" si="38"/>
        <v>189.13883996944301</v>
      </c>
      <c r="V61" s="1">
        <f t="shared" si="38"/>
        <v>248.10854551304695</v>
      </c>
      <c r="W61" s="1">
        <f t="shared" si="38"/>
        <v>260.71747446245706</v>
      </c>
      <c r="X61" s="1">
        <f t="shared" si="38"/>
        <v>311.06774458235736</v>
      </c>
      <c r="Y61" s="1">
        <f t="shared" si="38"/>
        <v>57.902241133634732</v>
      </c>
      <c r="Z61" s="1">
        <f t="shared" si="38"/>
        <v>18.546061889052766</v>
      </c>
      <c r="AA61" s="1">
        <f t="shared" si="38"/>
        <v>117.243478511801</v>
      </c>
      <c r="AB61" s="1">
        <f t="shared" si="38"/>
        <v>46.936834495638983</v>
      </c>
    </row>
    <row r="65" spans="1:30" x14ac:dyDescent="0.45">
      <c r="A65" s="20" t="s">
        <v>33</v>
      </c>
    </row>
    <row r="66" spans="1:30" x14ac:dyDescent="0.45">
      <c r="A66" t="s">
        <v>0</v>
      </c>
      <c r="D66">
        <v>60</v>
      </c>
      <c r="E66">
        <v>60</v>
      </c>
      <c r="F66">
        <v>60</v>
      </c>
      <c r="G66">
        <v>25</v>
      </c>
      <c r="H66">
        <v>25</v>
      </c>
      <c r="I66">
        <v>25</v>
      </c>
      <c r="J66">
        <v>25</v>
      </c>
      <c r="K66">
        <v>25</v>
      </c>
      <c r="L66">
        <v>25</v>
      </c>
      <c r="M66">
        <v>25</v>
      </c>
      <c r="N66">
        <v>25</v>
      </c>
      <c r="O66">
        <v>25</v>
      </c>
      <c r="P66">
        <v>25</v>
      </c>
      <c r="Q66">
        <v>25</v>
      </c>
      <c r="R66">
        <v>-12</v>
      </c>
      <c r="S66">
        <v>-12</v>
      </c>
      <c r="T66">
        <v>-12</v>
      </c>
      <c r="U66">
        <v>-12</v>
      </c>
      <c r="V66">
        <v>-12</v>
      </c>
      <c r="W66">
        <v>-12</v>
      </c>
      <c r="X66">
        <v>-12</v>
      </c>
      <c r="Y66">
        <v>-12</v>
      </c>
      <c r="Z66">
        <v>-12</v>
      </c>
      <c r="AA66">
        <v>-12</v>
      </c>
      <c r="AB66">
        <v>-12</v>
      </c>
    </row>
    <row r="67" spans="1:30" ht="14.65" hidden="1" thickBot="1" x14ac:dyDescent="0.5">
      <c r="A67" t="s">
        <v>18</v>
      </c>
      <c r="D67" s="16">
        <v>-77.264075343985979</v>
      </c>
      <c r="E67" s="17">
        <v>-77.264075343985979</v>
      </c>
      <c r="F67" s="17">
        <v>38.420724610003731</v>
      </c>
      <c r="G67" s="17">
        <v>-88.264229770504386</v>
      </c>
      <c r="H67" s="17">
        <v>-88.264229770504386</v>
      </c>
      <c r="I67" s="17">
        <v>27.690693264856108</v>
      </c>
      <c r="J67" s="17">
        <v>-48.869989244407471</v>
      </c>
      <c r="K67" s="17">
        <v>-48.869989244407471</v>
      </c>
      <c r="L67" s="17">
        <v>187.40681773018559</v>
      </c>
      <c r="M67" s="17">
        <v>-40.947717772372457</v>
      </c>
      <c r="N67" s="17">
        <v>-40.947717772372457</v>
      </c>
      <c r="O67" s="17">
        <v>271.17992675910909</v>
      </c>
      <c r="P67" s="17">
        <v>-104.18917824927996</v>
      </c>
      <c r="Q67" s="17">
        <v>-104.18917824927996</v>
      </c>
      <c r="R67" s="17">
        <v>244.10492995940467</v>
      </c>
      <c r="S67" s="17">
        <v>-137.70920555017247</v>
      </c>
      <c r="T67" s="17">
        <v>-137.70920555017247</v>
      </c>
      <c r="U67" s="17">
        <v>-108.74781413635432</v>
      </c>
      <c r="V67" s="17">
        <v>-48.387247546232722</v>
      </c>
      <c r="W67" s="17">
        <v>-48.387247546232722</v>
      </c>
      <c r="X67" s="17">
        <v>71.149117583233945</v>
      </c>
      <c r="Y67" s="17">
        <v>-129.77878639213947</v>
      </c>
      <c r="Z67" s="17">
        <v>-129.77878639213947</v>
      </c>
      <c r="AA67" s="17">
        <v>-1.2004611079354532</v>
      </c>
      <c r="AB67" s="17">
        <v>-48.754060739675957</v>
      </c>
      <c r="AC67" s="17">
        <v>-48.754060739675957</v>
      </c>
      <c r="AD67" s="18">
        <v>164.43609305060778</v>
      </c>
    </row>
    <row r="68" spans="1:30" x14ac:dyDescent="0.45">
      <c r="A68" t="s">
        <v>17</v>
      </c>
      <c r="D68" s="1">
        <f>D67*-1</f>
        <v>77.264075343985979</v>
      </c>
      <c r="E68" s="1">
        <f t="shared" ref="E68:AD68" si="39">E67*-1</f>
        <v>77.264075343985979</v>
      </c>
      <c r="F68" s="1">
        <f t="shared" si="39"/>
        <v>-38.420724610003731</v>
      </c>
      <c r="G68" s="1">
        <f t="shared" si="39"/>
        <v>88.264229770504386</v>
      </c>
      <c r="H68" s="1">
        <f t="shared" si="39"/>
        <v>88.264229770504386</v>
      </c>
      <c r="I68" s="1">
        <f t="shared" si="39"/>
        <v>-27.690693264856108</v>
      </c>
      <c r="J68" s="1">
        <f t="shared" si="39"/>
        <v>48.869989244407471</v>
      </c>
      <c r="K68" s="1">
        <f t="shared" si="39"/>
        <v>48.869989244407471</v>
      </c>
      <c r="L68" s="1">
        <f t="shared" si="39"/>
        <v>-187.40681773018559</v>
      </c>
      <c r="M68" s="1">
        <f t="shared" si="39"/>
        <v>40.947717772372457</v>
      </c>
      <c r="N68" s="1">
        <f t="shared" si="39"/>
        <v>40.947717772372457</v>
      </c>
      <c r="O68" s="1">
        <f t="shared" si="39"/>
        <v>-271.17992675910909</v>
      </c>
      <c r="P68" s="1">
        <f t="shared" si="39"/>
        <v>104.18917824927996</v>
      </c>
      <c r="Q68" s="1">
        <f t="shared" si="39"/>
        <v>104.18917824927996</v>
      </c>
      <c r="R68" s="1">
        <f t="shared" si="39"/>
        <v>-244.10492995940467</v>
      </c>
      <c r="S68" s="1">
        <f t="shared" si="39"/>
        <v>137.70920555017247</v>
      </c>
      <c r="T68" s="1">
        <f t="shared" si="39"/>
        <v>137.70920555017247</v>
      </c>
      <c r="U68" s="1">
        <f t="shared" si="39"/>
        <v>108.74781413635432</v>
      </c>
      <c r="V68" s="1">
        <f t="shared" si="39"/>
        <v>48.387247546232722</v>
      </c>
      <c r="W68" s="1">
        <f t="shared" si="39"/>
        <v>48.387247546232722</v>
      </c>
      <c r="X68" s="1">
        <f t="shared" si="39"/>
        <v>-71.149117583233945</v>
      </c>
      <c r="Y68" s="1">
        <f t="shared" si="39"/>
        <v>129.77878639213947</v>
      </c>
      <c r="Z68" s="1">
        <f t="shared" si="39"/>
        <v>129.77878639213947</v>
      </c>
      <c r="AA68" s="1">
        <f t="shared" si="39"/>
        <v>1.2004611079354532</v>
      </c>
      <c r="AB68" s="1">
        <f t="shared" si="39"/>
        <v>48.754060739675957</v>
      </c>
      <c r="AC68" s="1">
        <f t="shared" si="39"/>
        <v>48.754060739675957</v>
      </c>
      <c r="AD68" s="1">
        <f t="shared" si="39"/>
        <v>-164.43609305060778</v>
      </c>
    </row>
    <row r="71" spans="1:30" x14ac:dyDescent="0.45">
      <c r="A71" t="s">
        <v>19</v>
      </c>
      <c r="D71">
        <v>0.08</v>
      </c>
      <c r="E71">
        <v>0.08</v>
      </c>
      <c r="F71">
        <v>0.08</v>
      </c>
      <c r="G71">
        <v>0.08</v>
      </c>
      <c r="H71">
        <v>0.08</v>
      </c>
      <c r="I71">
        <v>0.08</v>
      </c>
      <c r="J71">
        <v>0.08</v>
      </c>
      <c r="K71">
        <v>0.08</v>
      </c>
      <c r="L71">
        <v>0.08</v>
      </c>
      <c r="M71">
        <v>0.08</v>
      </c>
      <c r="N71">
        <v>0.08</v>
      </c>
      <c r="O71">
        <v>0.08</v>
      </c>
      <c r="P71">
        <v>0.1</v>
      </c>
      <c r="Q71">
        <v>0.1</v>
      </c>
      <c r="R71">
        <v>0.1</v>
      </c>
      <c r="S71">
        <v>0.1</v>
      </c>
      <c r="T71">
        <v>0.1</v>
      </c>
      <c r="U71">
        <v>0.1</v>
      </c>
      <c r="V71">
        <v>0.1</v>
      </c>
      <c r="W71">
        <v>0.1</v>
      </c>
      <c r="X71">
        <v>0.1</v>
      </c>
      <c r="Y71">
        <v>0.1</v>
      </c>
      <c r="Z71">
        <v>0.1</v>
      </c>
      <c r="AA71">
        <v>0.1</v>
      </c>
      <c r="AB71">
        <v>0.1</v>
      </c>
    </row>
    <row r="72" spans="1:30" x14ac:dyDescent="0.45">
      <c r="A72" t="s">
        <v>20</v>
      </c>
      <c r="D72">
        <v>0.01</v>
      </c>
      <c r="E72">
        <f>D72</f>
        <v>0.01</v>
      </c>
      <c r="F72">
        <f t="shared" ref="F72:AB72" si="40">E72</f>
        <v>0.01</v>
      </c>
      <c r="G72">
        <f t="shared" si="40"/>
        <v>0.01</v>
      </c>
      <c r="H72">
        <f t="shared" si="40"/>
        <v>0.01</v>
      </c>
      <c r="I72">
        <f t="shared" si="40"/>
        <v>0.01</v>
      </c>
      <c r="J72">
        <f t="shared" si="40"/>
        <v>0.01</v>
      </c>
      <c r="K72">
        <f t="shared" si="40"/>
        <v>0.01</v>
      </c>
      <c r="L72">
        <f t="shared" si="40"/>
        <v>0.01</v>
      </c>
      <c r="M72">
        <f t="shared" si="40"/>
        <v>0.01</v>
      </c>
      <c r="N72">
        <f t="shared" si="40"/>
        <v>0.01</v>
      </c>
      <c r="O72">
        <f t="shared" si="40"/>
        <v>0.01</v>
      </c>
      <c r="P72">
        <f t="shared" si="40"/>
        <v>0.01</v>
      </c>
      <c r="Q72">
        <f t="shared" si="40"/>
        <v>0.01</v>
      </c>
      <c r="R72">
        <f t="shared" si="40"/>
        <v>0.01</v>
      </c>
      <c r="S72">
        <f t="shared" si="40"/>
        <v>0.01</v>
      </c>
      <c r="T72">
        <f t="shared" si="40"/>
        <v>0.01</v>
      </c>
      <c r="U72">
        <f t="shared" si="40"/>
        <v>0.01</v>
      </c>
      <c r="V72">
        <f t="shared" si="40"/>
        <v>0.01</v>
      </c>
      <c r="W72">
        <f t="shared" si="40"/>
        <v>0.01</v>
      </c>
      <c r="X72">
        <f t="shared" si="40"/>
        <v>0.01</v>
      </c>
      <c r="Y72">
        <f t="shared" si="40"/>
        <v>0.01</v>
      </c>
      <c r="Z72">
        <f t="shared" si="40"/>
        <v>0.01</v>
      </c>
      <c r="AA72">
        <f t="shared" si="40"/>
        <v>0.01</v>
      </c>
      <c r="AB72">
        <f t="shared" si="40"/>
        <v>0.01</v>
      </c>
    </row>
    <row r="73" spans="1:30" ht="14.65" thickBot="1" x14ac:dyDescent="0.5"/>
    <row r="74" spans="1:30" ht="14.65" thickBot="1" x14ac:dyDescent="0.5">
      <c r="A74" t="s">
        <v>21</v>
      </c>
      <c r="D74" s="14">
        <v>6698</v>
      </c>
      <c r="E74" s="11">
        <v>6838.820010419824</v>
      </c>
      <c r="F74" s="11">
        <v>6865.2914328055767</v>
      </c>
      <c r="G74" s="11">
        <v>7018.6989914175401</v>
      </c>
      <c r="H74" s="11">
        <v>7173.5622025877719</v>
      </c>
      <c r="I74" s="11">
        <v>7213.9399556666222</v>
      </c>
      <c r="J74" s="11">
        <v>7331.261527392865</v>
      </c>
      <c r="K74" s="11">
        <v>7449.6963392199787</v>
      </c>
      <c r="L74" s="11">
        <v>7332.9781474781721</v>
      </c>
      <c r="M74" s="11">
        <v>7443.5069764857872</v>
      </c>
      <c r="N74" s="11">
        <v>7555.0845906651575</v>
      </c>
      <c r="O74" s="11">
        <v>7355.5932971901293</v>
      </c>
      <c r="P74" s="11">
        <v>7529.578177147454</v>
      </c>
      <c r="Q74" s="11">
        <v>7705.2139636044421</v>
      </c>
      <c r="R74" s="11">
        <v>7534.2222134623371</v>
      </c>
      <c r="S74" s="11">
        <v>7743.4220935191897</v>
      </c>
      <c r="T74" s="11">
        <v>7954.6070279198411</v>
      </c>
      <c r="U74" s="11">
        <v>8138.8344610201057</v>
      </c>
      <c r="V74" s="11">
        <v>8264.4494234958056</v>
      </c>
      <c r="W74" s="11">
        <v>8391.2563203399241</v>
      </c>
      <c r="X74" s="11">
        <v>8399.7300964414062</v>
      </c>
      <c r="Y74" s="11">
        <v>8609.2121824250644</v>
      </c>
      <c r="Z74" s="11">
        <v>8820.6820005461268</v>
      </c>
      <c r="AA74" s="11">
        <v>8905.5800866990485</v>
      </c>
      <c r="AB74" s="11">
        <v>9038.8373528437587</v>
      </c>
      <c r="AC74" s="11">
        <v>9173.3590695939438</v>
      </c>
      <c r="AD74" s="15">
        <v>9095.9670812692912</v>
      </c>
    </row>
    <row r="75" spans="1:30" x14ac:dyDescent="0.45">
      <c r="A75" t="s">
        <v>25</v>
      </c>
      <c r="E75" s="8">
        <f>E74/(E68+D74)-1</f>
        <v>9.3805841911203114E-3</v>
      </c>
      <c r="F75" s="8">
        <f>F74/(F68+E74)-1</f>
        <v>9.5424024779200423E-3</v>
      </c>
      <c r="G75" s="8">
        <f t="shared" ref="G75:AB75" si="41">G74/(G68+F74)-1</f>
        <v>9.3683479363024791E-3</v>
      </c>
      <c r="H75" s="8">
        <f t="shared" si="41"/>
        <v>9.3709478052701467E-3</v>
      </c>
      <c r="I75" s="8">
        <f t="shared" si="41"/>
        <v>9.5255625930161791E-3</v>
      </c>
      <c r="J75" s="8">
        <f t="shared" si="41"/>
        <v>9.4249447529324293E-3</v>
      </c>
      <c r="K75" s="8">
        <f t="shared" si="41"/>
        <v>9.4259597441974652E-3</v>
      </c>
      <c r="L75" s="8">
        <f t="shared" si="41"/>
        <v>9.7336557265039758E-3</v>
      </c>
      <c r="M75" s="8">
        <f t="shared" si="41"/>
        <v>9.4361012717991688E-3</v>
      </c>
      <c r="N75" s="8">
        <f t="shared" si="41"/>
        <v>9.4368794110255561E-3</v>
      </c>
      <c r="O75" s="8">
        <f t="shared" si="41"/>
        <v>9.842060898918481E-3</v>
      </c>
      <c r="P75" s="8">
        <f t="shared" si="41"/>
        <v>9.3562650034153538E-3</v>
      </c>
      <c r="Q75" s="8">
        <f t="shared" si="41"/>
        <v>9.3592855115238738E-3</v>
      </c>
      <c r="R75" s="8">
        <f t="shared" si="41"/>
        <v>9.7992375513618057E-3</v>
      </c>
      <c r="S75" s="8">
        <f t="shared" si="41"/>
        <v>9.3184715298044729E-3</v>
      </c>
      <c r="T75" s="8">
        <f t="shared" si="41"/>
        <v>9.3229926088345128E-3</v>
      </c>
      <c r="U75" s="8">
        <f t="shared" si="41"/>
        <v>9.3608207058220039E-3</v>
      </c>
      <c r="V75" s="8">
        <f t="shared" si="41"/>
        <v>9.4327132791167667E-3</v>
      </c>
      <c r="W75" s="8">
        <f t="shared" si="41"/>
        <v>9.4335606966828855E-3</v>
      </c>
      <c r="X75" s="8">
        <f t="shared" si="41"/>
        <v>9.5699360289895896E-3</v>
      </c>
      <c r="Y75" s="8">
        <f t="shared" si="41"/>
        <v>9.344418381687758E-3</v>
      </c>
      <c r="Z75" s="8">
        <f t="shared" si="41"/>
        <v>9.3478791796919314E-3</v>
      </c>
      <c r="AA75" s="8">
        <f t="shared" si="41"/>
        <v>9.4875017218596369E-3</v>
      </c>
      <c r="AB75" s="8">
        <f t="shared" si="41"/>
        <v>9.4371288823529298E-3</v>
      </c>
      <c r="AC75" s="8">
        <f>AC74/(AC68+AB74)-1</f>
        <v>9.4378864659683259E-3</v>
      </c>
      <c r="AD75" s="8">
        <f>AD74/(AD68+AC74)-1</f>
        <v>9.6619878927362013E-3</v>
      </c>
    </row>
    <row r="76" spans="1:30" x14ac:dyDescent="0.45">
      <c r="A76" t="s">
        <v>26</v>
      </c>
      <c r="O76" s="13"/>
      <c r="P76" s="13">
        <f>P74/(D74+SUM(E68:P68))-1</f>
        <v>0.12198913690320845</v>
      </c>
      <c r="Q76" s="13">
        <f t="shared" ref="Q76:AB76" si="42">Q74/(E74+SUM(F68:Q68))-1</f>
        <v>0.12016139705145923</v>
      </c>
      <c r="R76" s="13">
        <f t="shared" si="42"/>
        <v>0.12460287888048738</v>
      </c>
      <c r="S76" s="13">
        <f t="shared" si="42"/>
        <v>0.12186050987216812</v>
      </c>
      <c r="T76" s="13">
        <f t="shared" si="42"/>
        <v>0.11932479350828551</v>
      </c>
      <c r="U76" s="13">
        <f t="shared" si="42"/>
        <v>0.11744554233288307</v>
      </c>
      <c r="V76" s="13">
        <f t="shared" si="42"/>
        <v>0.11677717898342155</v>
      </c>
      <c r="W76" s="13">
        <f t="shared" si="42"/>
        <v>0.11612286402214878</v>
      </c>
      <c r="X76" s="13">
        <f t="shared" si="42"/>
        <v>0.11731839871209138</v>
      </c>
      <c r="Y76" s="13">
        <f t="shared" si="42"/>
        <v>0.11559931205328366</v>
      </c>
      <c r="Z76" s="13">
        <f t="shared" si="42"/>
        <v>0.11407030304169696</v>
      </c>
      <c r="AA76" s="13">
        <f t="shared" si="42"/>
        <v>0.1145326707718064</v>
      </c>
      <c r="AB76" s="13">
        <f t="shared" si="42"/>
        <v>0.11467198357289332</v>
      </c>
      <c r="AC76" s="13">
        <f>AC74/(Q74+SUM(R68:AC68))-1</f>
        <v>0.11473728771381242</v>
      </c>
      <c r="AD76" s="13">
        <f>AD74/(R74+SUM(S68:AD68))-1</f>
        <v>0.11773673924464978</v>
      </c>
    </row>
    <row r="77" spans="1:30" x14ac:dyDescent="0.45">
      <c r="AB77" s="13"/>
    </row>
    <row r="78" spans="1:30" x14ac:dyDescent="0.45">
      <c r="A78" s="21" t="s">
        <v>38</v>
      </c>
      <c r="C78" t="s">
        <v>37</v>
      </c>
      <c r="AB78" s="13"/>
    </row>
    <row r="79" spans="1:30" x14ac:dyDescent="0.45">
      <c r="A79" t="s">
        <v>35</v>
      </c>
      <c r="D79" s="1">
        <f>D60-D68</f>
        <v>0</v>
      </c>
      <c r="E79" s="1">
        <f t="shared" ref="E79:AB79" si="43">E60-E68</f>
        <v>0</v>
      </c>
      <c r="F79" s="1">
        <f t="shared" si="43"/>
        <v>0</v>
      </c>
      <c r="G79" s="1">
        <f t="shared" si="43"/>
        <v>0</v>
      </c>
      <c r="H79" s="1">
        <f t="shared" si="43"/>
        <v>0</v>
      </c>
      <c r="I79" s="1">
        <f t="shared" si="43"/>
        <v>0</v>
      </c>
      <c r="J79" s="1">
        <f t="shared" si="43"/>
        <v>0</v>
      </c>
      <c r="K79" s="1">
        <f t="shared" si="43"/>
        <v>0</v>
      </c>
      <c r="L79" s="1">
        <f t="shared" si="43"/>
        <v>0</v>
      </c>
      <c r="M79" s="1">
        <f t="shared" si="43"/>
        <v>0</v>
      </c>
      <c r="N79" s="1">
        <f t="shared" si="43"/>
        <v>0</v>
      </c>
      <c r="O79" s="1">
        <f t="shared" si="43"/>
        <v>0</v>
      </c>
      <c r="P79" s="1">
        <f t="shared" si="43"/>
        <v>0</v>
      </c>
      <c r="Q79" s="1">
        <f t="shared" si="43"/>
        <v>0</v>
      </c>
      <c r="R79" s="1">
        <f t="shared" si="43"/>
        <v>0</v>
      </c>
      <c r="S79" s="1">
        <f t="shared" si="43"/>
        <v>0</v>
      </c>
      <c r="T79" s="1">
        <f t="shared" si="43"/>
        <v>0</v>
      </c>
      <c r="U79" s="1">
        <f t="shared" si="43"/>
        <v>0</v>
      </c>
      <c r="V79" s="1">
        <f t="shared" si="43"/>
        <v>0</v>
      </c>
      <c r="W79" s="1">
        <f t="shared" si="43"/>
        <v>0</v>
      </c>
      <c r="X79" s="1">
        <f t="shared" si="43"/>
        <v>0</v>
      </c>
      <c r="Y79" s="1">
        <f t="shared" si="43"/>
        <v>0</v>
      </c>
      <c r="Z79" s="1">
        <f t="shared" si="43"/>
        <v>0</v>
      </c>
      <c r="AA79" s="1">
        <f t="shared" si="43"/>
        <v>0</v>
      </c>
      <c r="AB79" s="1">
        <f t="shared" si="43"/>
        <v>0</v>
      </c>
    </row>
    <row r="80" spans="1:30" x14ac:dyDescent="0.45">
      <c r="A80" t="s">
        <v>36</v>
      </c>
      <c r="C80" s="6">
        <v>0.03</v>
      </c>
      <c r="D80">
        <f>D79</f>
        <v>0</v>
      </c>
      <c r="E80" s="1">
        <f>D80*(1+E75+$C80/12)+E79</f>
        <v>0</v>
      </c>
      <c r="F80" s="1">
        <f t="shared" ref="F80:AB80" si="44">E80*(1+F75+$C80/12)+F79</f>
        <v>0</v>
      </c>
      <c r="G80" s="1">
        <f t="shared" si="44"/>
        <v>0</v>
      </c>
      <c r="H80" s="1">
        <f t="shared" si="44"/>
        <v>0</v>
      </c>
      <c r="I80" s="1">
        <f t="shared" si="44"/>
        <v>0</v>
      </c>
      <c r="J80" s="1">
        <f t="shared" si="44"/>
        <v>0</v>
      </c>
      <c r="K80" s="1">
        <f t="shared" si="44"/>
        <v>0</v>
      </c>
      <c r="L80" s="1">
        <f t="shared" si="44"/>
        <v>0</v>
      </c>
      <c r="M80" s="1">
        <f t="shared" si="44"/>
        <v>0</v>
      </c>
      <c r="N80" s="1">
        <f t="shared" si="44"/>
        <v>0</v>
      </c>
      <c r="O80" s="1">
        <f t="shared" si="44"/>
        <v>0</v>
      </c>
      <c r="P80" s="1">
        <f t="shared" si="44"/>
        <v>0</v>
      </c>
      <c r="Q80" s="1">
        <f t="shared" si="44"/>
        <v>0</v>
      </c>
      <c r="R80" s="1">
        <f t="shared" si="44"/>
        <v>0</v>
      </c>
      <c r="S80" s="1">
        <f t="shared" si="44"/>
        <v>0</v>
      </c>
      <c r="T80" s="1">
        <f t="shared" si="44"/>
        <v>0</v>
      </c>
      <c r="U80" s="1">
        <f t="shared" si="44"/>
        <v>0</v>
      </c>
      <c r="V80" s="1">
        <f t="shared" si="44"/>
        <v>0</v>
      </c>
      <c r="W80" s="1">
        <f t="shared" si="44"/>
        <v>0</v>
      </c>
      <c r="X80" s="1">
        <f t="shared" si="44"/>
        <v>0</v>
      </c>
      <c r="Y80" s="1">
        <f t="shared" si="44"/>
        <v>0</v>
      </c>
      <c r="Z80" s="1">
        <f t="shared" si="44"/>
        <v>0</v>
      </c>
      <c r="AA80" s="1">
        <f t="shared" si="44"/>
        <v>0</v>
      </c>
      <c r="AB80" s="1">
        <f t="shared" si="44"/>
        <v>0</v>
      </c>
    </row>
    <row r="82" spans="5:28" x14ac:dyDescent="0.4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D3BD-514B-4EFA-A8DA-C406A6567D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2020-03-30T23:44:01Z</cp:lastPrinted>
  <dcterms:created xsi:type="dcterms:W3CDTF">2020-03-29T14:54:32Z</dcterms:created>
  <dcterms:modified xsi:type="dcterms:W3CDTF">2020-04-01T13:51:01Z</dcterms:modified>
</cp:coreProperties>
</file>